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tabRatio="829" firstSheet="1" activeTab="3"/>
  </bookViews>
  <sheets>
    <sheet name="Source" sheetId="1" r:id="rId1"/>
    <sheet name="GPW_Pop_Area" sheetId="2" r:id="rId2"/>
    <sheet name="Upload" sheetId="3" r:id="rId3"/>
    <sheet name="Angola_Calc" sheetId="4" r:id="rId4"/>
    <sheet name="National accounts" sheetId="5" r:id="rId5"/>
    <sheet name="GDP" sheetId="6" r:id="rId6"/>
    <sheet name="GDP_Calc" sheetId="7" r:id="rId7"/>
    <sheet name="OIL" sheetId="8" r:id="rId8"/>
    <sheet name="Density" sheetId="9" r:id="rId9"/>
    <sheet name="GPW" sheetId="10" r:id="rId10"/>
    <sheet name="Oil_Bakur_Jyldyz" sheetId="11" r:id="rId11"/>
    <sheet name="Worldbank" sheetId="12" r:id="rId12"/>
  </sheets>
  <definedNames>
    <definedName name="_xlnm._FilterDatabase" localSheetId="3" hidden="1">'Angola_Calc'!$A$1:$U$241</definedName>
  </definedNames>
  <calcPr fullCalcOnLoad="1"/>
</workbook>
</file>

<file path=xl/sharedStrings.xml><?xml version="1.0" encoding="utf-8"?>
<sst xmlns="http://schemas.openxmlformats.org/spreadsheetml/2006/main" count="1734" uniqueCount="244">
  <si>
    <t>LONG</t>
  </si>
  <si>
    <t>LAT</t>
  </si>
  <si>
    <t>Urban</t>
  </si>
  <si>
    <t>Rural</t>
  </si>
  <si>
    <t>Total</t>
  </si>
  <si>
    <t>Employment</t>
  </si>
  <si>
    <t>%</t>
  </si>
  <si>
    <t>Cell_ID</t>
  </si>
  <si>
    <t>Check</t>
  </si>
  <si>
    <t>ADMIN_NAME</t>
  </si>
  <si>
    <t>National Val. Agri-output</t>
  </si>
  <si>
    <t xml:space="preserve">Agriculture </t>
  </si>
  <si>
    <t>RIG</t>
  </si>
  <si>
    <t>Country</t>
  </si>
  <si>
    <t>Population, 1990 (GPW/WB)</t>
  </si>
  <si>
    <t>Bengo</t>
  </si>
  <si>
    <t>Benguela</t>
  </si>
  <si>
    <t>Bie</t>
  </si>
  <si>
    <t>Cabinda</t>
  </si>
  <si>
    <t>Cuando 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</si>
  <si>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</si>
  <si>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</si>
  <si>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</si>
  <si>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</si>
  <si>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</si>
  <si>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</si>
  <si>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</si>
  <si>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</si>
  <si>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Malanje</t>
  </si>
  <si>
    <t>Moxico</t>
  </si>
  <si>
    <t>Namibe</t>
  </si>
  <si>
    <t>Uige</t>
  </si>
  <si>
    <t>Zaire</t>
  </si>
  <si>
    <t>Angola</t>
  </si>
  <si>
    <t>CNTRY_NAME</t>
  </si>
  <si>
    <t>POP_GWP</t>
  </si>
  <si>
    <t>GRID_AREA_mi^2</t>
  </si>
  <si>
    <t>GRID_AREA*RIG</t>
  </si>
  <si>
    <t>AREA_GPW</t>
  </si>
  <si>
    <t>Urban Participation Rate</t>
  </si>
  <si>
    <t>Rural Participation Rate</t>
  </si>
  <si>
    <t>Agriculture, forestry &amp; fishing</t>
  </si>
  <si>
    <t>Manufacturing</t>
  </si>
  <si>
    <t>Trade</t>
  </si>
  <si>
    <t>Transport &amp; communications</t>
  </si>
  <si>
    <t>% of total</t>
  </si>
  <si>
    <t>Density</t>
  </si>
  <si>
    <t>Percent</t>
  </si>
  <si>
    <t>Agriculture</t>
  </si>
  <si>
    <t>Sectors</t>
  </si>
  <si>
    <t>National Agricultural Output</t>
  </si>
  <si>
    <t>Nonagriculture</t>
  </si>
  <si>
    <t>Area                  (Sq. Km)</t>
  </si>
  <si>
    <t xml:space="preserve">Total </t>
  </si>
  <si>
    <t>Source:</t>
  </si>
  <si>
    <t>Area                    (Sq. Km)</t>
  </si>
  <si>
    <t>Agricultural Output</t>
  </si>
  <si>
    <t>Non-agricultural            output</t>
  </si>
  <si>
    <t>Population, Area &amp; Density of Angola 1990</t>
  </si>
  <si>
    <t>Administrative Division</t>
  </si>
  <si>
    <t>Rural*</t>
  </si>
  <si>
    <t>Urban*</t>
  </si>
  <si>
    <t>*Library of Congress, Area Handbook</t>
  </si>
  <si>
    <t>Total Population</t>
  </si>
  <si>
    <t>** African Development Bank Statistics 2004</t>
  </si>
  <si>
    <t>Urban Population %</t>
  </si>
  <si>
    <t>Urban Population 1990</t>
  </si>
  <si>
    <t>Total Population 1990</t>
  </si>
  <si>
    <t>Rural Population 1990</t>
  </si>
  <si>
    <t>Economically Active Population</t>
  </si>
  <si>
    <t>Labor Force Participation Rate**</t>
  </si>
  <si>
    <t>Total Labor Force***, millions</t>
  </si>
  <si>
    <t>***World Bank Gender Profile</t>
  </si>
  <si>
    <t>****UNDP Human Development Report 2001</t>
  </si>
  <si>
    <t>Labor in Agriculture</t>
  </si>
  <si>
    <t>Labor in Nonagriculture</t>
  </si>
  <si>
    <t>Total employment</t>
  </si>
  <si>
    <t>A N G O L A</t>
  </si>
  <si>
    <t>Long</t>
  </si>
  <si>
    <t>Lat</t>
  </si>
  <si>
    <t>By Cell (mln b/y)</t>
  </si>
  <si>
    <t>zzzaggregate</t>
  </si>
  <si>
    <t>zzztotal</t>
  </si>
  <si>
    <t>*****Angola Country Report 1994-1995</t>
  </si>
  <si>
    <t>Agricultural Labor Force</t>
  </si>
  <si>
    <t>Nonagricultural Labor Force</t>
  </si>
  <si>
    <t>Urban               Labor Force</t>
  </si>
  <si>
    <t>Rural Labor Force</t>
  </si>
  <si>
    <t>Rural Output per Worker in Agriculture</t>
  </si>
  <si>
    <t xml:space="preserve"> Urban Output per Worker in Nonagriculture</t>
  </si>
  <si>
    <t>CELL_ID</t>
  </si>
  <si>
    <t>TYPE_ENG</t>
  </si>
  <si>
    <t>Population, 1990 (GPW)</t>
  </si>
  <si>
    <t>Area</t>
  </si>
  <si>
    <t>GRID_AREA       (Sq. Miles)</t>
  </si>
  <si>
    <t>GRID_AREA           (Sq. KM)</t>
  </si>
  <si>
    <t>Number</t>
  </si>
  <si>
    <t>Expected Pop in Cell</t>
  </si>
  <si>
    <t>Rescaled Expected Pop in Cell</t>
  </si>
  <si>
    <t>Gross Cell Product     (Oil)                        (1990, 1995 US $), MER</t>
  </si>
  <si>
    <t>Gross Cell Product     (Non-Oil)                        (1990, 1995 US $), MER</t>
  </si>
  <si>
    <t>Gross Cell Product  (Non-Oil)              (1990, 1995 US $)                   PPP</t>
  </si>
  <si>
    <t>Gross Cell Product         (1990, 1995 US $)                   PPP</t>
  </si>
  <si>
    <t>Province</t>
  </si>
  <si>
    <t>Our Pop (GPW)</t>
  </si>
  <si>
    <t>Rescaling Factor</t>
  </si>
  <si>
    <t>Total Population (1990)**</t>
  </si>
  <si>
    <t>National  Val. Non-agri, non-oil output</t>
  </si>
  <si>
    <t>Pop</t>
  </si>
  <si>
    <t>National Nonagricultural Output (non-oil)</t>
  </si>
  <si>
    <t>Nonagriculture (non-oil)</t>
  </si>
  <si>
    <t>Nonagriculture (with oil)</t>
  </si>
  <si>
    <t>National Nonagricultural Output (with oil)</t>
  </si>
  <si>
    <t>Bakur</t>
  </si>
  <si>
    <t>Countries  (WB)</t>
  </si>
  <si>
    <t xml:space="preserve">Population         1990  </t>
  </si>
  <si>
    <t xml:space="preserve">GDP MER, 1990                        (constant 1995 US$)  corrected </t>
  </si>
  <si>
    <t xml:space="preserve">GDP PPP, 1990 (constant 1995 international $) </t>
  </si>
  <si>
    <t>Price 1990 (US $)</t>
  </si>
  <si>
    <t>Value 1990 (US $)</t>
  </si>
  <si>
    <t>Jyldyz</t>
  </si>
  <si>
    <t>Quantity (barrels/year)</t>
  </si>
  <si>
    <t>Amount  (US $)</t>
  </si>
  <si>
    <t xml:space="preserve">Quantity (barrels/year)    </t>
  </si>
  <si>
    <t>Price/barrel</t>
  </si>
  <si>
    <t xml:space="preserve">Crude Oil </t>
  </si>
  <si>
    <t xml:space="preserve">Gas </t>
  </si>
  <si>
    <t xml:space="preserve">Source: </t>
  </si>
  <si>
    <t>National Accounts                (US $)</t>
  </si>
  <si>
    <t>Oil</t>
  </si>
  <si>
    <t>True GDP, Non-Oil MER</t>
  </si>
  <si>
    <t>offshore</t>
  </si>
  <si>
    <t>Electricity &amp; water</t>
  </si>
  <si>
    <t>Construction</t>
  </si>
  <si>
    <t>Banking and insurance</t>
  </si>
  <si>
    <t>Services</t>
  </si>
  <si>
    <t>Total GDP</t>
  </si>
  <si>
    <t xml:space="preserve">Mining </t>
  </si>
  <si>
    <t>Rural Output per worker in agriculture (US $)</t>
  </si>
  <si>
    <t>Rural Output per worker in nonagriculture (with oil) US $</t>
  </si>
  <si>
    <t>Rural Output per worker in nonagriculture (non-oil) US $</t>
  </si>
  <si>
    <t>GDP 1990 (US $)</t>
  </si>
  <si>
    <t>GDP 1990 US $</t>
  </si>
  <si>
    <t>Non-Oil GDP</t>
  </si>
  <si>
    <t>Population*, Area &amp; Density of Angola 1988</t>
  </si>
  <si>
    <t>National Accounts       (NKz)*</t>
  </si>
  <si>
    <t>Sources:</t>
  </si>
  <si>
    <t>GDP (NKz)*</t>
  </si>
  <si>
    <t>GDP 1990 (NKz)*</t>
  </si>
  <si>
    <t>GDP 1990 (current US $)</t>
  </si>
  <si>
    <t>Origins of GDP 1990*</t>
  </si>
  <si>
    <t>Population 1990**</t>
  </si>
  <si>
    <t>Total (1990)</t>
  </si>
  <si>
    <t>Amount        (NKz)</t>
  </si>
  <si>
    <t>Amount (NKz)</t>
  </si>
  <si>
    <t>Quantity (barrels/day) **</t>
  </si>
  <si>
    <t>* Angola Country profile 1993-1994, page 19, The Economist Intellegence Unit</t>
  </si>
  <si>
    <t>** Angola Country Profile 1991-1992, page 20, The Economist Intelligence Unit</t>
  </si>
  <si>
    <t>Price/barrel***</t>
  </si>
  <si>
    <t>*** International Energy Annual 2003, www.eia.doe.gov/pub/international/iealf/table71.xls</t>
  </si>
  <si>
    <t>Crude Oil, Gas, other liquids</t>
  </si>
  <si>
    <t>Non- Oil GDP US $</t>
  </si>
  <si>
    <t>Pop 1990 by province **</t>
  </si>
  <si>
    <t>AFDB Statistics 2004</t>
  </si>
  <si>
    <t>**Selected Statistics on African Countries, Development Research Department 2004, page 8</t>
  </si>
  <si>
    <t>Labor Force in Agriculture (1990)****, %</t>
  </si>
  <si>
    <t>Population</t>
  </si>
  <si>
    <t>Total GDP 1990, Nkz</t>
  </si>
  <si>
    <t>Oil GDP 1990, NKz</t>
  </si>
  <si>
    <t xml:space="preserve">% Oil in total GDP                                  </t>
  </si>
  <si>
    <t>Oil GDP in US $</t>
  </si>
  <si>
    <t>Oil plus Mining GDP 1990</t>
  </si>
  <si>
    <t>% Oil plus Mining in total GDP 1990</t>
  </si>
  <si>
    <t>% Mining in total GDP</t>
  </si>
  <si>
    <t>Mining GDP 1990 (without oil)</t>
  </si>
  <si>
    <t>Mining GDP in US $ (without oil)</t>
  </si>
  <si>
    <t>Manufacturing plus other sectors (mining and oil excluded)</t>
  </si>
  <si>
    <t>Origins of GDP 1990*****</t>
  </si>
  <si>
    <t>Angola  Oil 1990</t>
  </si>
  <si>
    <t>Ratio total PPP to MER</t>
  </si>
  <si>
    <t>Total GDP                              (Non Oil) US 1990$</t>
  </si>
  <si>
    <t>Gross Cell Product  (Oil)              (1990, 1995 US $)                   PPP</t>
  </si>
  <si>
    <t xml:space="preserve"> Gross Cell Product                             (1990, 1995 US $), MER</t>
  </si>
  <si>
    <t>Rescaled Cell Output         (1990, 1995 US $), MER</t>
  </si>
  <si>
    <t>Total Gross Cell Product     (Non-Oil)                        (1990, 1995 US $), MER</t>
  </si>
  <si>
    <t xml:space="preserve"> Total Gross Cell Product         (1990, 1995 US $)                   PPP</t>
  </si>
  <si>
    <t>Aggregated RIG</t>
  </si>
  <si>
    <t>WB Population</t>
  </si>
  <si>
    <t>RIG_Cell</t>
  </si>
  <si>
    <t>Country_ID</t>
  </si>
  <si>
    <t>COUNTID</t>
  </si>
  <si>
    <t>CNTRY</t>
  </si>
  <si>
    <t>RIG_AO</t>
  </si>
  <si>
    <t>POPGPW_AO</t>
  </si>
  <si>
    <t>AREA_AO</t>
  </si>
  <si>
    <t>GCPLC_AO</t>
  </si>
  <si>
    <t>GCPMER_AO</t>
  </si>
  <si>
    <t>GCPPPP_AO</t>
  </si>
  <si>
    <t>Cell_Area (Sq.Km)</t>
  </si>
  <si>
    <t>Cell Area (Sq.Km)</t>
  </si>
  <si>
    <t>** Angola Country Profile 1992-1993, The Economist Intellegence Unit, London, UK, page 9</t>
  </si>
  <si>
    <t>*Angola Country Profile 1993-1994, The Economist Intellegence Unit, London, UK, page 20</t>
  </si>
  <si>
    <t>Exchange Rate 1990**</t>
  </si>
  <si>
    <t>*****Angola Country Profile 1993-1994, The Economist Intellegence Unit, London, UK, page 20</t>
  </si>
  <si>
    <t>GDP/Capita (Non-Oil) 1990, NKz</t>
  </si>
  <si>
    <t>GDP/Capita      (Non-Oil) 1990, US $</t>
  </si>
  <si>
    <t>Oil Output    1990, US $</t>
  </si>
  <si>
    <t>Total GDP (including oil) 1990, US $</t>
  </si>
  <si>
    <t>GDP Non-Oil/Capita 1990, NKz</t>
  </si>
  <si>
    <t>GDP Non-Oil/Capita 1990, US $</t>
  </si>
  <si>
    <t>GDP/Capita                    (Non- Oil) 1990, NKz</t>
  </si>
  <si>
    <t>Gross Cell Product    (Non-Oil)      1990, NKz</t>
  </si>
  <si>
    <t>Rescaled Output   (Non-Oil) 1990, NKz</t>
  </si>
  <si>
    <t xml:space="preserve">Gross Cell Product                (Non-Oil)                    1990, NKz           </t>
  </si>
  <si>
    <t xml:space="preserve">Cell Output                            (Oil)  Bakur                                              1990, NKz </t>
  </si>
  <si>
    <t>Value 1990 (NKz)</t>
  </si>
  <si>
    <t xml:space="preserve">Rescaled Cell Output                    (Oil) Bakur   1990 NKz </t>
  </si>
  <si>
    <t>Nat Oil GDP 1990 (NKz)</t>
  </si>
  <si>
    <t>Bakur Oil GDP 1990 (NKz)</t>
  </si>
  <si>
    <t xml:space="preserve"> Gross_Cell Product                                 Oil &amp; Non-Oil  1990 (NKz)  </t>
  </si>
  <si>
    <t xml:space="preserve">Cell Output Oil &amp; Non-Oil 1990 (NKz)  </t>
  </si>
  <si>
    <t>Our GDP 1990 (NKz)</t>
  </si>
  <si>
    <t>Our GDP (non-oil) 1990(NKz)</t>
  </si>
  <si>
    <t>Nat GDP (non-oil) 1990, NKz</t>
  </si>
  <si>
    <t>Gross Cell Product    (Non-Oil) 1990, NKz</t>
  </si>
  <si>
    <t xml:space="preserve">Gross Cell Product                (Non-Oil)   1990, NKz           </t>
  </si>
  <si>
    <t xml:space="preserve">Cell Output                            (Oil)  Bakur   1990, NKz </t>
  </si>
  <si>
    <t xml:space="preserve">Rescaled Cell Output                    (Oil) Bakur 1990, NKz </t>
  </si>
  <si>
    <t xml:space="preserve">Cell Output                    (Oil &amp; Non-Oil) 1990, NKz  </t>
  </si>
  <si>
    <t xml:space="preserve"> Gross_Cell Product                                 Oil &amp; Non-Oil 1990, NKz  </t>
  </si>
  <si>
    <t>Our GDP1990 , NKz</t>
  </si>
  <si>
    <t>Bakur Oil GDP1990, NKz</t>
  </si>
  <si>
    <t>Nat Oil GDP 1990, NKz</t>
  </si>
  <si>
    <t>Our GDP (non-oil) 1990, NKz</t>
  </si>
  <si>
    <t>GCPOILMER_AO</t>
  </si>
  <si>
    <t>GCPNOMER_AO</t>
  </si>
  <si>
    <t>GCPNOPPP_AO</t>
  </si>
  <si>
    <t>Cell Area    (Sq. Km)</t>
  </si>
  <si>
    <t>Total Gross Cell Product  (1990, 1995 US $), MER</t>
  </si>
  <si>
    <t>Total Gross Cell Product (1990, 1995 US $)   PPP</t>
  </si>
  <si>
    <t>Gross Cell Product   (Oil)  (1990, 1995 US $), MER</t>
  </si>
  <si>
    <t>Total Gross Cell Product   (Non-Oil)  (1990, 1995 US $), MER</t>
  </si>
  <si>
    <t>Total Gross Cell Product  (Non-Oil)   (1990, 1995 US $)   PPP</t>
  </si>
  <si>
    <t>Gross_Cell Product (Oil &amp; Non-Oil), NKz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</si>
</sst>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#,##0.0"/>
    <numFmt numFmtId="172" formatCode="_(* #,##0.000_);_(* \(#,##0.000\);_(* &quot;-&quot;??_);_(@_)"/>
    <numFmt numFmtId="173" formatCode="&quot;$&quot;#,##0;[Red]&quot;$&quot;#,##0"/>
    <numFmt numFmtId="174" formatCode="&quot;$&quot;#,##0.00;[Red]&quot;$&quot;#,##0.00"/>
    <numFmt numFmtId="175" formatCode="_(* #,##0.0000_);_(* \(#,##0.0000\);_(* &quot;-&quot;??_);_(@_)"/>
    <numFmt numFmtId="176" formatCode="_(* #,##0.00000_);_(* \(#,##0.00000\);_(* &quot;-&quot;??_);_(@_)"/>
    <numFmt numFmtId="177" formatCode="0.00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"/>
    <numFmt numFmtId="185" formatCode="0.0000000"/>
    <numFmt numFmtId="186" formatCode="0.000000"/>
    <numFmt numFmtId="187" formatCode="0.00000"/>
    <numFmt numFmtId="188" formatCode="0.0"/>
    <numFmt numFmtId="189" formatCode="0_);\(0\)"/>
    <numFmt numFmtId="190" formatCode="#,##0.0000000"/>
    <numFmt numFmtId="191" formatCode="#,##0.000"/>
    <numFmt numFmtId="192" formatCode="0.00000000000"/>
    <numFmt numFmtId="193" formatCode="#,##0.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£-809]* #,##0.00_-;\-[$£-809]* #,##0.00_-;_-[$£-809]* &quot;-&quot;??_-;_-@_-"/>
    <numFmt numFmtId="199" formatCode="&quot;$&quot;#,##0.00"/>
    <numFmt numFmtId="200" formatCode="#,##0.00000"/>
    <numFmt numFmtId="201" formatCode="#,##0.0000"/>
    <numFmt numFmtId="202" formatCode="#,##0.00000000"/>
    <numFmt numFmtId="203" formatCode="#,##0.000000000"/>
    <numFmt numFmtId="204" formatCode="#,##0.0000000000"/>
    <numFmt numFmtId="205" formatCode="0.000000000"/>
    <numFmt numFmtId="206" formatCode="0.0000000000"/>
    <numFmt numFmtId="207" formatCode="#,##0.00;[Red]#,##0.00"/>
    <numFmt numFmtId="208" formatCode="0.000000000000"/>
  </numFmts>
  <fonts count="2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0"/>
      <color indexed="10"/>
      <name val="Book Antiqua"/>
      <family val="1"/>
    </font>
    <font>
      <sz val="11"/>
      <name val="Book Antiqua"/>
      <family val="1"/>
    </font>
    <font>
      <b/>
      <sz val="10"/>
      <name val="Arial"/>
      <family val="2"/>
    </font>
    <font>
      <sz val="8"/>
      <name val="Tahoma"/>
      <family val="2"/>
    </font>
    <font>
      <b/>
      <sz val="14"/>
      <name val="Book Antiqua"/>
      <family val="1"/>
    </font>
    <font>
      <b/>
      <sz val="11"/>
      <color indexed="10"/>
      <name val="Book Antiqua"/>
      <family val="1"/>
    </font>
    <font>
      <b/>
      <sz val="10"/>
      <color indexed="10"/>
      <name val="Book Antiqua"/>
      <family val="1"/>
    </font>
    <font>
      <sz val="11"/>
      <color indexed="10"/>
      <name val="Book Antiqua"/>
      <family val="1"/>
    </font>
    <font>
      <sz val="12"/>
      <name val="Book Antiqua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165" fontId="2" fillId="0" borderId="0" xfId="15" applyNumberFormat="1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91" fontId="8" fillId="0" borderId="0" xfId="0" applyNumberFormat="1" applyFont="1" applyAlignment="1">
      <alignment/>
    </xf>
    <xf numFmtId="191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/>
    </xf>
    <xf numFmtId="4" fontId="9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4" fontId="9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71" fontId="8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71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Alignment="1">
      <alignment/>
    </xf>
    <xf numFmtId="0" fontId="8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8" fillId="0" borderId="0" xfId="0" applyFont="1" applyAlignment="1">
      <alignment wrapText="1"/>
    </xf>
    <xf numFmtId="188" fontId="8" fillId="0" borderId="1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188" fontId="7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93" fontId="13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7" fillId="2" borderId="1" xfId="0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2" fontId="2" fillId="0" borderId="0" xfId="15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7" fillId="2" borderId="0" xfId="0" applyNumberFormat="1" applyFont="1" applyFill="1" applyBorder="1" applyAlignment="1">
      <alignment/>
    </xf>
    <xf numFmtId="191" fontId="17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7" fillId="2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7" fillId="0" borderId="12" xfId="0" applyFont="1" applyBorder="1" applyAlignment="1">
      <alignment/>
    </xf>
    <xf numFmtId="171" fontId="7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4" fontId="7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/>
    </xf>
    <xf numFmtId="0" fontId="7" fillId="0" borderId="11" xfId="0" applyFont="1" applyFill="1" applyBorder="1" applyAlignment="1">
      <alignment/>
    </xf>
    <xf numFmtId="191" fontId="8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21" fillId="0" borderId="1" xfId="0" applyFont="1" applyBorder="1" applyAlignment="1">
      <alignment wrapText="1"/>
    </xf>
    <xf numFmtId="3" fontId="21" fillId="0" borderId="1" xfId="0" applyNumberFormat="1" applyFont="1" applyBorder="1" applyAlignment="1">
      <alignment horizontal="center" wrapText="1"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7" fillId="0" borderId="1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188" fontId="9" fillId="0" borderId="1" xfId="0" applyNumberFormat="1" applyFont="1" applyBorder="1" applyAlignment="1">
      <alignment/>
    </xf>
    <xf numFmtId="0" fontId="14" fillId="0" borderId="0" xfId="0" applyFont="1" applyFill="1" applyAlignment="1">
      <alignment/>
    </xf>
    <xf numFmtId="4" fontId="7" fillId="0" borderId="5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9" fillId="0" borderId="0" xfId="0" applyNumberFormat="1" applyFont="1" applyAlignment="1">
      <alignment/>
    </xf>
    <xf numFmtId="4" fontId="0" fillId="0" borderId="1" xfId="0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12" xfId="0" applyFont="1" applyBorder="1" applyAlignment="1">
      <alignment/>
    </xf>
    <xf numFmtId="4" fontId="3" fillId="0" borderId="4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205" fontId="2" fillId="0" borderId="3" xfId="0" applyNumberFormat="1" applyFont="1" applyFill="1" applyBorder="1" applyAlignment="1">
      <alignment/>
    </xf>
    <xf numFmtId="191" fontId="2" fillId="0" borderId="3" xfId="0" applyNumberFormat="1" applyFont="1" applyFill="1" applyBorder="1" applyAlignment="1">
      <alignment/>
    </xf>
    <xf numFmtId="191" fontId="2" fillId="0" borderId="6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19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90" fontId="3" fillId="0" borderId="1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4" fontId="8" fillId="0" borderId="5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13" fillId="0" borderId="1" xfId="0" applyFont="1" applyBorder="1" applyAlignment="1">
      <alignment/>
    </xf>
    <xf numFmtId="171" fontId="13" fillId="0" borderId="1" xfId="0" applyNumberFormat="1" applyFont="1" applyBorder="1" applyAlignment="1">
      <alignment/>
    </xf>
    <xf numFmtId="174" fontId="13" fillId="0" borderId="1" xfId="0" applyNumberFormat="1" applyFont="1" applyBorder="1" applyAlignment="1">
      <alignment/>
    </xf>
    <xf numFmtId="174" fontId="13" fillId="0" borderId="1" xfId="0" applyNumberFormat="1" applyFont="1" applyFill="1" applyBorder="1" applyAlignment="1">
      <alignment/>
    </xf>
    <xf numFmtId="174" fontId="7" fillId="0" borderId="1" xfId="0" applyNumberFormat="1" applyFont="1" applyBorder="1" applyAlignment="1">
      <alignment wrapText="1"/>
    </xf>
    <xf numFmtId="0" fontId="13" fillId="0" borderId="1" xfId="0" applyFont="1" applyFill="1" applyBorder="1" applyAlignment="1">
      <alignment/>
    </xf>
    <xf numFmtId="171" fontId="13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208" fontId="0" fillId="0" borderId="0" xfId="0" applyNumberFormat="1" applyFill="1" applyAlignment="1">
      <alignment/>
    </xf>
    <xf numFmtId="2" fontId="2" fillId="0" borderId="1" xfId="15" applyNumberFormat="1" applyFont="1" applyBorder="1" applyAlignment="1" applyProtection="1">
      <alignment horizontal="left"/>
      <protection locked="0"/>
    </xf>
    <xf numFmtId="191" fontId="0" fillId="0" borderId="1" xfId="0" applyNumberFormat="1" applyBorder="1" applyAlignment="1">
      <alignment horizontal="left" indent="6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 applyProtection="1">
      <alignment/>
      <protection locked="0"/>
    </xf>
    <xf numFmtId="191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2" fillId="0" borderId="1" xfId="15" applyNumberFormat="1" applyFont="1" applyFill="1" applyBorder="1" applyAlignment="1" applyProtection="1">
      <alignment horizontal="left"/>
      <protection locked="0"/>
    </xf>
    <xf numFmtId="0" fontId="0" fillId="0" borderId="1" xfId="0" applyNumberForma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207" fontId="13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2" fontId="2" fillId="0" borderId="1" xfId="15" applyNumberFormat="1" applyFont="1" applyBorder="1" applyAlignment="1" applyProtection="1">
      <alignment horizontal="left"/>
      <protection/>
    </xf>
    <xf numFmtId="1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207" fontId="0" fillId="0" borderId="1" xfId="0" applyNumberFormat="1" applyBorder="1" applyAlignment="1">
      <alignment/>
    </xf>
    <xf numFmtId="1" fontId="13" fillId="0" borderId="1" xfId="0" applyNumberFormat="1" applyFont="1" applyFill="1" applyBorder="1" applyAlignment="1">
      <alignment horizontal="center" wrapText="1"/>
    </xf>
    <xf numFmtId="204" fontId="8" fillId="0" borderId="1" xfId="0" applyNumberFormat="1" applyFont="1" applyBorder="1" applyAlignment="1">
      <alignment/>
    </xf>
    <xf numFmtId="191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206" fontId="0" fillId="0" borderId="13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17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177" fontId="21" fillId="0" borderId="1" xfId="0" applyNumberFormat="1" applyFont="1" applyBorder="1" applyAlignment="1">
      <alignment wrapText="1"/>
    </xf>
    <xf numFmtId="3" fontId="21" fillId="0" borderId="1" xfId="0" applyNumberFormat="1" applyFont="1" applyBorder="1" applyAlignment="1">
      <alignment wrapText="1"/>
    </xf>
    <xf numFmtId="3" fontId="21" fillId="0" borderId="1" xfId="0" applyNumberFormat="1" applyFont="1" applyFill="1" applyBorder="1" applyAlignment="1">
      <alignment wrapText="1"/>
    </xf>
    <xf numFmtId="3" fontId="24" fillId="0" borderId="0" xfId="0" applyNumberFormat="1" applyFont="1" applyBorder="1" applyAlignment="1">
      <alignment horizontal="center" wrapText="1"/>
    </xf>
    <xf numFmtId="3" fontId="24" fillId="0" borderId="0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3" fontId="3" fillId="0" borderId="1" xfId="0" applyNumberFormat="1" applyFont="1" applyBorder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ht="12.75">
      <c r="A1" s="59" t="s">
        <v>146</v>
      </c>
    </row>
    <row r="3" ht="13.5">
      <c r="A3" s="56" t="s">
        <v>62</v>
      </c>
    </row>
    <row r="4" ht="13.5">
      <c r="A4" s="56" t="s">
        <v>64</v>
      </c>
    </row>
    <row r="5" ht="13.5">
      <c r="A5" s="11" t="s">
        <v>72</v>
      </c>
    </row>
    <row r="6" ht="13.5">
      <c r="A6" s="11" t="s">
        <v>73</v>
      </c>
    </row>
    <row r="7" ht="13.5">
      <c r="A7" s="56" t="s">
        <v>83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5"/>
  <sheetViews>
    <sheetView workbookViewId="0" topLeftCell="A1">
      <selection activeCell="L56" sqref="L56"/>
    </sheetView>
  </sheetViews>
  <sheetFormatPr defaultColWidth="9.140625" defaultRowHeight="12.75"/>
  <sheetData>
    <row r="1" spans="1:6" ht="12.75">
      <c r="A1" s="59" t="s">
        <v>7</v>
      </c>
      <c r="B1" s="60" t="s">
        <v>108</v>
      </c>
      <c r="C1" s="59" t="s">
        <v>78</v>
      </c>
      <c r="D1" s="59" t="s">
        <v>79</v>
      </c>
      <c r="E1" s="60" t="s">
        <v>93</v>
      </c>
      <c r="F1" s="59" t="s">
        <v>13</v>
      </c>
    </row>
    <row r="2" spans="1:6" ht="12.75">
      <c r="A2">
        <f>D2*1000+C2</f>
        <v>-3989</v>
      </c>
      <c r="B2" s="6">
        <v>0</v>
      </c>
      <c r="C2">
        <v>11</v>
      </c>
      <c r="D2">
        <v>-4</v>
      </c>
      <c r="E2" s="6">
        <v>0</v>
      </c>
      <c r="F2" s="7" t="s">
        <v>33</v>
      </c>
    </row>
    <row r="3" spans="1:6" ht="12.75">
      <c r="A3">
        <f aca="true" t="shared" si="0" ref="A3:A66">D3*1000+C3</f>
        <v>-4989</v>
      </c>
      <c r="B3" s="6">
        <v>0</v>
      </c>
      <c r="C3">
        <v>11</v>
      </c>
      <c r="D3">
        <v>-5</v>
      </c>
      <c r="E3" s="6">
        <v>0</v>
      </c>
      <c r="F3" s="7" t="s">
        <v>33</v>
      </c>
    </row>
    <row r="4" spans="1:6" ht="12.75">
      <c r="A4">
        <f t="shared" si="0"/>
        <v>-5989</v>
      </c>
      <c r="B4" s="6">
        <v>0</v>
      </c>
      <c r="C4">
        <v>11</v>
      </c>
      <c r="D4">
        <v>-6</v>
      </c>
      <c r="E4" s="6">
        <v>0</v>
      </c>
      <c r="F4" s="7" t="s">
        <v>33</v>
      </c>
    </row>
    <row r="5" spans="1:6" ht="12.75">
      <c r="A5">
        <f t="shared" si="0"/>
        <v>-6989</v>
      </c>
      <c r="B5" s="6">
        <v>0</v>
      </c>
      <c r="C5">
        <v>11</v>
      </c>
      <c r="D5">
        <v>-7</v>
      </c>
      <c r="E5" s="6">
        <v>0</v>
      </c>
      <c r="F5" s="7" t="s">
        <v>33</v>
      </c>
    </row>
    <row r="6" spans="1:6" ht="12.75">
      <c r="A6">
        <f t="shared" si="0"/>
        <v>-7989</v>
      </c>
      <c r="B6" s="6">
        <v>0</v>
      </c>
      <c r="C6">
        <v>11</v>
      </c>
      <c r="D6">
        <v>-8</v>
      </c>
      <c r="E6" s="6">
        <v>0</v>
      </c>
      <c r="F6" s="7" t="s">
        <v>33</v>
      </c>
    </row>
    <row r="7" spans="1:6" ht="12.75">
      <c r="A7">
        <f t="shared" si="0"/>
        <v>-8989</v>
      </c>
      <c r="B7" s="6">
        <v>0</v>
      </c>
      <c r="C7">
        <v>11</v>
      </c>
      <c r="D7">
        <v>-9</v>
      </c>
      <c r="E7" s="6">
        <v>0</v>
      </c>
      <c r="F7" s="7" t="s">
        <v>33</v>
      </c>
    </row>
    <row r="8" spans="1:6" ht="12.75">
      <c r="A8">
        <f t="shared" si="0"/>
        <v>-9989</v>
      </c>
      <c r="B8" s="6">
        <v>0</v>
      </c>
      <c r="C8">
        <v>11</v>
      </c>
      <c r="D8">
        <v>-10</v>
      </c>
      <c r="E8" s="6">
        <v>0</v>
      </c>
      <c r="F8" s="7" t="s">
        <v>33</v>
      </c>
    </row>
    <row r="9" spans="1:6" ht="12.75">
      <c r="A9">
        <f t="shared" si="0"/>
        <v>-10989</v>
      </c>
      <c r="B9" s="6">
        <v>0</v>
      </c>
      <c r="C9">
        <v>11</v>
      </c>
      <c r="D9">
        <v>-11</v>
      </c>
      <c r="E9" s="6">
        <v>0</v>
      </c>
      <c r="F9" s="7" t="s">
        <v>33</v>
      </c>
    </row>
    <row r="10" spans="1:6" ht="12.75">
      <c r="A10">
        <f t="shared" si="0"/>
        <v>-11989</v>
      </c>
      <c r="B10" s="6">
        <v>0</v>
      </c>
      <c r="C10">
        <v>11</v>
      </c>
      <c r="D10">
        <v>-12</v>
      </c>
      <c r="E10" s="6">
        <v>0</v>
      </c>
      <c r="F10" s="7" t="s">
        <v>33</v>
      </c>
    </row>
    <row r="11" spans="1:6" ht="12.75">
      <c r="A11">
        <f t="shared" si="0"/>
        <v>-12989</v>
      </c>
      <c r="B11" s="6">
        <v>0</v>
      </c>
      <c r="C11">
        <v>11</v>
      </c>
      <c r="D11">
        <v>-13</v>
      </c>
      <c r="E11" s="6">
        <v>0</v>
      </c>
      <c r="F11" s="7" t="s">
        <v>33</v>
      </c>
    </row>
    <row r="12" spans="1:6" ht="12.75">
      <c r="A12">
        <f t="shared" si="0"/>
        <v>-13989</v>
      </c>
      <c r="B12" s="6">
        <v>0</v>
      </c>
      <c r="C12">
        <v>11</v>
      </c>
      <c r="D12">
        <v>-14</v>
      </c>
      <c r="E12" s="6">
        <v>0</v>
      </c>
      <c r="F12" s="7" t="s">
        <v>33</v>
      </c>
    </row>
    <row r="13" spans="1:6" ht="12.75">
      <c r="A13">
        <f t="shared" si="0"/>
        <v>-14989</v>
      </c>
      <c r="B13" s="6">
        <v>0</v>
      </c>
      <c r="C13">
        <v>11</v>
      </c>
      <c r="D13">
        <v>-15</v>
      </c>
      <c r="E13" s="6">
        <v>0</v>
      </c>
      <c r="F13" s="7" t="s">
        <v>33</v>
      </c>
    </row>
    <row r="14" spans="1:6" ht="12.75">
      <c r="A14">
        <f t="shared" si="0"/>
        <v>-15989</v>
      </c>
      <c r="B14" s="6">
        <v>1322</v>
      </c>
      <c r="C14">
        <v>11</v>
      </c>
      <c r="D14">
        <v>-16</v>
      </c>
      <c r="E14" s="6">
        <v>767</v>
      </c>
      <c r="F14" s="7" t="s">
        <v>33</v>
      </c>
    </row>
    <row r="15" spans="1:6" ht="12.75">
      <c r="A15">
        <f t="shared" si="0"/>
        <v>-16989</v>
      </c>
      <c r="B15" s="6">
        <v>4129</v>
      </c>
      <c r="C15">
        <v>11</v>
      </c>
      <c r="D15">
        <v>-17</v>
      </c>
      <c r="E15" s="6">
        <v>2404</v>
      </c>
      <c r="F15" s="7" t="s">
        <v>33</v>
      </c>
    </row>
    <row r="16" spans="1:6" ht="12.75">
      <c r="A16">
        <f t="shared" si="0"/>
        <v>-17989</v>
      </c>
      <c r="B16" s="6">
        <v>1110</v>
      </c>
      <c r="C16">
        <v>11</v>
      </c>
      <c r="D16">
        <v>-18</v>
      </c>
      <c r="E16" s="6">
        <v>644</v>
      </c>
      <c r="F16" s="7" t="s">
        <v>33</v>
      </c>
    </row>
    <row r="17" spans="1:6" ht="12.75">
      <c r="A17">
        <f t="shared" si="0"/>
        <v>-18989</v>
      </c>
      <c r="B17" s="6">
        <v>0</v>
      </c>
      <c r="C17">
        <v>11</v>
      </c>
      <c r="D17">
        <v>-19</v>
      </c>
      <c r="E17" s="6">
        <v>0</v>
      </c>
      <c r="F17" s="7" t="s">
        <v>33</v>
      </c>
    </row>
    <row r="18" spans="1:6" ht="12.75">
      <c r="A18">
        <f t="shared" si="0"/>
        <v>-3988</v>
      </c>
      <c r="B18" s="6">
        <v>0</v>
      </c>
      <c r="C18">
        <v>12</v>
      </c>
      <c r="D18">
        <v>-4</v>
      </c>
      <c r="E18" s="6">
        <v>0</v>
      </c>
      <c r="F18" s="7" t="s">
        <v>33</v>
      </c>
    </row>
    <row r="19" spans="1:6" ht="12.75">
      <c r="A19">
        <f t="shared" si="0"/>
        <v>-4988</v>
      </c>
      <c r="B19" s="6">
        <v>70123</v>
      </c>
      <c r="C19">
        <v>12</v>
      </c>
      <c r="D19">
        <v>-5</v>
      </c>
      <c r="E19" s="6">
        <v>3430</v>
      </c>
      <c r="F19" s="7" t="s">
        <v>33</v>
      </c>
    </row>
    <row r="20" spans="1:6" ht="12.75">
      <c r="A20">
        <f t="shared" si="0"/>
        <v>-5988</v>
      </c>
      <c r="B20" s="6">
        <v>72296</v>
      </c>
      <c r="C20">
        <v>12</v>
      </c>
      <c r="D20">
        <v>-6</v>
      </c>
      <c r="E20" s="6">
        <v>3621</v>
      </c>
      <c r="F20" s="7" t="s">
        <v>33</v>
      </c>
    </row>
    <row r="21" spans="1:6" ht="12.75">
      <c r="A21">
        <f t="shared" si="0"/>
        <v>-6988</v>
      </c>
      <c r="B21" s="6">
        <v>25476</v>
      </c>
      <c r="C21">
        <v>12</v>
      </c>
      <c r="D21">
        <v>-7</v>
      </c>
      <c r="E21" s="6">
        <v>5530</v>
      </c>
      <c r="F21" s="7" t="s">
        <v>33</v>
      </c>
    </row>
    <row r="22" spans="1:6" ht="12.75">
      <c r="A22">
        <f t="shared" si="0"/>
        <v>-7988</v>
      </c>
      <c r="B22" s="6">
        <v>3451</v>
      </c>
      <c r="C22">
        <v>12</v>
      </c>
      <c r="D22">
        <v>-8</v>
      </c>
      <c r="E22" s="6">
        <v>749</v>
      </c>
      <c r="F22" s="7" t="s">
        <v>33</v>
      </c>
    </row>
    <row r="23" spans="1:6" ht="12.75">
      <c r="A23">
        <f t="shared" si="0"/>
        <v>-8988</v>
      </c>
      <c r="B23" s="6">
        <v>0</v>
      </c>
      <c r="C23">
        <v>12</v>
      </c>
      <c r="D23">
        <v>-9</v>
      </c>
      <c r="E23" s="6">
        <v>0</v>
      </c>
      <c r="F23" s="7" t="s">
        <v>33</v>
      </c>
    </row>
    <row r="24" spans="1:6" ht="12.75">
      <c r="A24">
        <f t="shared" si="0"/>
        <v>-9988</v>
      </c>
      <c r="B24" s="6">
        <v>1529</v>
      </c>
      <c r="C24">
        <v>12</v>
      </c>
      <c r="D24">
        <v>-10</v>
      </c>
      <c r="E24" s="6">
        <v>2</v>
      </c>
      <c r="F24" s="7" t="s">
        <v>33</v>
      </c>
    </row>
    <row r="25" spans="1:6" ht="12.75">
      <c r="A25">
        <f t="shared" si="0"/>
        <v>-10988</v>
      </c>
      <c r="B25" s="6">
        <v>0</v>
      </c>
      <c r="C25">
        <v>12</v>
      </c>
      <c r="D25">
        <v>-11</v>
      </c>
      <c r="E25" s="6">
        <v>0</v>
      </c>
      <c r="F25" s="7" t="s">
        <v>33</v>
      </c>
    </row>
    <row r="26" spans="1:6" ht="12.75">
      <c r="A26">
        <f t="shared" si="0"/>
        <v>-11988</v>
      </c>
      <c r="B26" s="6">
        <v>0</v>
      </c>
      <c r="C26">
        <v>12</v>
      </c>
      <c r="D26">
        <v>-12</v>
      </c>
      <c r="E26" s="6">
        <v>0</v>
      </c>
      <c r="F26" s="7" t="s">
        <v>33</v>
      </c>
    </row>
    <row r="27" spans="1:6" ht="12.75">
      <c r="A27">
        <f t="shared" si="0"/>
        <v>-12988</v>
      </c>
      <c r="B27" s="6">
        <v>1520</v>
      </c>
      <c r="C27">
        <v>12</v>
      </c>
      <c r="D27">
        <v>-13</v>
      </c>
      <c r="E27" s="6">
        <v>103</v>
      </c>
      <c r="F27" s="7" t="s">
        <v>33</v>
      </c>
    </row>
    <row r="28" spans="1:6" ht="12.75">
      <c r="A28">
        <f t="shared" si="0"/>
        <v>-13988</v>
      </c>
      <c r="B28" s="6">
        <v>35486</v>
      </c>
      <c r="C28">
        <v>12</v>
      </c>
      <c r="D28">
        <v>-14</v>
      </c>
      <c r="E28" s="6">
        <v>4731</v>
      </c>
      <c r="F28" s="7" t="s">
        <v>33</v>
      </c>
    </row>
    <row r="29" spans="1:6" ht="12.75">
      <c r="A29">
        <f t="shared" si="0"/>
        <v>-14988</v>
      </c>
      <c r="B29" s="6">
        <v>14469</v>
      </c>
      <c r="C29">
        <v>12</v>
      </c>
      <c r="D29">
        <v>-15</v>
      </c>
      <c r="E29" s="6">
        <v>8357</v>
      </c>
      <c r="F29" s="7" t="s">
        <v>33</v>
      </c>
    </row>
    <row r="30" spans="1:6" ht="12.75">
      <c r="A30">
        <f t="shared" si="0"/>
        <v>-15988</v>
      </c>
      <c r="B30" s="6">
        <v>19826</v>
      </c>
      <c r="C30">
        <v>12</v>
      </c>
      <c r="D30">
        <v>-16</v>
      </c>
      <c r="E30" s="6">
        <v>11564</v>
      </c>
      <c r="F30" s="7" t="s">
        <v>33</v>
      </c>
    </row>
    <row r="31" spans="1:6" ht="12.75">
      <c r="A31">
        <f t="shared" si="0"/>
        <v>-16988</v>
      </c>
      <c r="B31" s="6">
        <v>20727</v>
      </c>
      <c r="C31">
        <v>12</v>
      </c>
      <c r="D31">
        <v>-17</v>
      </c>
      <c r="E31" s="6">
        <v>12090</v>
      </c>
      <c r="F31" s="7" t="s">
        <v>33</v>
      </c>
    </row>
    <row r="32" spans="1:6" ht="12.75">
      <c r="A32">
        <f t="shared" si="0"/>
        <v>-17988</v>
      </c>
      <c r="B32" s="6">
        <v>3475</v>
      </c>
      <c r="C32">
        <v>12</v>
      </c>
      <c r="D32">
        <v>-18</v>
      </c>
      <c r="E32" s="6">
        <v>2010</v>
      </c>
      <c r="F32" s="7" t="s">
        <v>33</v>
      </c>
    </row>
    <row r="33" spans="1:6" ht="12.75">
      <c r="A33">
        <f t="shared" si="0"/>
        <v>-18988</v>
      </c>
      <c r="B33" s="6">
        <v>0</v>
      </c>
      <c r="C33">
        <v>12</v>
      </c>
      <c r="D33">
        <v>-19</v>
      </c>
      <c r="E33" s="6">
        <v>0</v>
      </c>
      <c r="F33" s="7" t="s">
        <v>33</v>
      </c>
    </row>
    <row r="34" spans="1:6" ht="12.75">
      <c r="A34">
        <f t="shared" si="0"/>
        <v>-3987</v>
      </c>
      <c r="B34" s="6">
        <v>0</v>
      </c>
      <c r="C34">
        <v>13</v>
      </c>
      <c r="D34">
        <v>-4</v>
      </c>
      <c r="E34" s="6">
        <v>0</v>
      </c>
      <c r="F34" s="7" t="s">
        <v>33</v>
      </c>
    </row>
    <row r="35" spans="1:6" ht="12.75">
      <c r="A35">
        <f t="shared" si="0"/>
        <v>-4987</v>
      </c>
      <c r="B35" s="6">
        <v>1955</v>
      </c>
      <c r="C35">
        <v>13</v>
      </c>
      <c r="D35">
        <v>-5</v>
      </c>
      <c r="E35" s="6">
        <v>97</v>
      </c>
      <c r="F35" s="7" t="s">
        <v>33</v>
      </c>
    </row>
    <row r="36" spans="1:6" ht="12.75">
      <c r="A36">
        <f t="shared" si="0"/>
        <v>-5987</v>
      </c>
      <c r="B36" s="6">
        <v>7050</v>
      </c>
      <c r="C36">
        <v>13</v>
      </c>
      <c r="D36">
        <v>-6</v>
      </c>
      <c r="E36" s="6">
        <v>1532</v>
      </c>
      <c r="F36" s="7" t="s">
        <v>33</v>
      </c>
    </row>
    <row r="37" spans="1:6" ht="12.75">
      <c r="A37">
        <f t="shared" si="0"/>
        <v>-6987</v>
      </c>
      <c r="B37" s="6">
        <v>56647</v>
      </c>
      <c r="C37">
        <v>13</v>
      </c>
      <c r="D37">
        <v>-7</v>
      </c>
      <c r="E37" s="6">
        <v>12096</v>
      </c>
      <c r="F37" s="7" t="s">
        <v>33</v>
      </c>
    </row>
    <row r="38" spans="1:6" ht="12.75">
      <c r="A38">
        <f t="shared" si="0"/>
        <v>-7987</v>
      </c>
      <c r="B38" s="6">
        <v>59968</v>
      </c>
      <c r="C38">
        <v>13</v>
      </c>
      <c r="D38">
        <v>-8</v>
      </c>
      <c r="E38" s="6">
        <v>11616</v>
      </c>
      <c r="F38" s="7" t="s">
        <v>33</v>
      </c>
    </row>
    <row r="39" spans="1:6" ht="12.75">
      <c r="A39">
        <f t="shared" si="0"/>
        <v>-8987</v>
      </c>
      <c r="B39" s="6">
        <v>842893</v>
      </c>
      <c r="C39">
        <v>13</v>
      </c>
      <c r="D39">
        <v>-9</v>
      </c>
      <c r="E39" s="6">
        <v>8498</v>
      </c>
      <c r="F39" s="7" t="s">
        <v>33</v>
      </c>
    </row>
    <row r="40" spans="1:6" ht="12.75">
      <c r="A40">
        <f t="shared" si="0"/>
        <v>-9987</v>
      </c>
      <c r="B40" s="6">
        <v>650304</v>
      </c>
      <c r="C40">
        <v>13</v>
      </c>
      <c r="D40">
        <v>-10</v>
      </c>
      <c r="E40" s="6">
        <v>9887</v>
      </c>
      <c r="F40" s="7" t="s">
        <v>33</v>
      </c>
    </row>
    <row r="41" spans="1:6" ht="12.75">
      <c r="A41">
        <f t="shared" si="0"/>
        <v>-10987</v>
      </c>
      <c r="B41" s="6">
        <v>34573</v>
      </c>
      <c r="C41">
        <v>13</v>
      </c>
      <c r="D41">
        <v>-11</v>
      </c>
      <c r="E41" s="6">
        <v>4510</v>
      </c>
      <c r="F41" s="7" t="s">
        <v>33</v>
      </c>
    </row>
    <row r="42" spans="1:6" ht="12.75">
      <c r="A42">
        <f t="shared" si="0"/>
        <v>-11987</v>
      </c>
      <c r="B42" s="6">
        <v>28151</v>
      </c>
      <c r="C42">
        <v>13</v>
      </c>
      <c r="D42">
        <v>-12</v>
      </c>
      <c r="E42" s="6">
        <v>2395</v>
      </c>
      <c r="F42" s="7" t="s">
        <v>33</v>
      </c>
    </row>
    <row r="43" spans="1:6" ht="12.75">
      <c r="A43">
        <f t="shared" si="0"/>
        <v>-12987</v>
      </c>
      <c r="B43" s="6">
        <v>112087</v>
      </c>
      <c r="C43">
        <v>13</v>
      </c>
      <c r="D43">
        <v>-13</v>
      </c>
      <c r="E43" s="6">
        <v>7646</v>
      </c>
      <c r="F43" s="7" t="s">
        <v>33</v>
      </c>
    </row>
    <row r="44" spans="1:6" ht="12.75">
      <c r="A44">
        <f t="shared" si="0"/>
        <v>-13987</v>
      </c>
      <c r="B44" s="6">
        <v>143012</v>
      </c>
      <c r="C44">
        <v>13</v>
      </c>
      <c r="D44">
        <v>-14</v>
      </c>
      <c r="E44" s="6">
        <v>12096</v>
      </c>
      <c r="F44" s="7" t="s">
        <v>33</v>
      </c>
    </row>
    <row r="45" spans="1:6" ht="12.75">
      <c r="A45">
        <f t="shared" si="0"/>
        <v>-14987</v>
      </c>
      <c r="B45" s="6">
        <v>64723</v>
      </c>
      <c r="C45">
        <v>13</v>
      </c>
      <c r="D45">
        <v>-15</v>
      </c>
      <c r="E45" s="6">
        <v>12096</v>
      </c>
      <c r="F45" s="7" t="s">
        <v>33</v>
      </c>
    </row>
    <row r="46" spans="1:6" ht="12.75">
      <c r="A46">
        <f t="shared" si="0"/>
        <v>-15987</v>
      </c>
      <c r="B46" s="6">
        <v>75039</v>
      </c>
      <c r="C46">
        <v>13</v>
      </c>
      <c r="D46">
        <v>-16</v>
      </c>
      <c r="E46" s="6">
        <v>12096</v>
      </c>
      <c r="F46" s="7" t="s">
        <v>33</v>
      </c>
    </row>
    <row r="47" spans="1:6" ht="12.75">
      <c r="A47">
        <f t="shared" si="0"/>
        <v>-16987</v>
      </c>
      <c r="B47" s="6">
        <v>39282</v>
      </c>
      <c r="C47">
        <v>13</v>
      </c>
      <c r="D47">
        <v>-17</v>
      </c>
      <c r="E47" s="6">
        <v>11985</v>
      </c>
      <c r="F47" s="7" t="s">
        <v>33</v>
      </c>
    </row>
    <row r="48" spans="1:6" ht="12.75">
      <c r="A48">
        <f t="shared" si="0"/>
        <v>-17987</v>
      </c>
      <c r="B48" s="6">
        <v>4490</v>
      </c>
      <c r="C48">
        <v>13</v>
      </c>
      <c r="D48">
        <v>-18</v>
      </c>
      <c r="E48" s="6">
        <v>1697</v>
      </c>
      <c r="F48" s="7" t="s">
        <v>33</v>
      </c>
    </row>
    <row r="49" spans="1:6" ht="12.75">
      <c r="A49">
        <f t="shared" si="0"/>
        <v>-18987</v>
      </c>
      <c r="B49" s="6">
        <v>0</v>
      </c>
      <c r="C49">
        <v>13</v>
      </c>
      <c r="D49">
        <v>-19</v>
      </c>
      <c r="E49" s="6">
        <v>0</v>
      </c>
      <c r="F49" s="7" t="s">
        <v>33</v>
      </c>
    </row>
    <row r="50" spans="1:6" ht="12.75">
      <c r="A50">
        <f t="shared" si="0"/>
        <v>-3986</v>
      </c>
      <c r="B50" s="6">
        <v>0</v>
      </c>
      <c r="C50">
        <v>14</v>
      </c>
      <c r="D50">
        <v>-4</v>
      </c>
      <c r="E50" s="6">
        <v>0</v>
      </c>
      <c r="F50" s="7" t="s">
        <v>33</v>
      </c>
    </row>
    <row r="51" spans="1:6" ht="12.75">
      <c r="A51">
        <f t="shared" si="0"/>
        <v>-4986</v>
      </c>
      <c r="B51" s="6">
        <v>0</v>
      </c>
      <c r="C51">
        <v>14</v>
      </c>
      <c r="D51">
        <v>-5</v>
      </c>
      <c r="E51" s="6">
        <v>0</v>
      </c>
      <c r="F51" s="7" t="s">
        <v>33</v>
      </c>
    </row>
    <row r="52" spans="1:6" ht="12.75">
      <c r="A52">
        <f t="shared" si="0"/>
        <v>-5986</v>
      </c>
      <c r="B52" s="6">
        <v>8811</v>
      </c>
      <c r="C52">
        <v>14</v>
      </c>
      <c r="D52">
        <v>-6</v>
      </c>
      <c r="E52" s="6">
        <v>1403</v>
      </c>
      <c r="F52" s="7" t="s">
        <v>33</v>
      </c>
    </row>
    <row r="53" spans="1:6" ht="12.75">
      <c r="A53">
        <f t="shared" si="0"/>
        <v>-6986</v>
      </c>
      <c r="B53" s="6">
        <v>91619</v>
      </c>
      <c r="C53">
        <v>14</v>
      </c>
      <c r="D53">
        <v>-7</v>
      </c>
      <c r="E53" s="6">
        <v>12096</v>
      </c>
      <c r="F53" s="7" t="s">
        <v>33</v>
      </c>
    </row>
    <row r="54" spans="1:6" ht="12.75">
      <c r="A54">
        <f t="shared" si="0"/>
        <v>-7986</v>
      </c>
      <c r="B54" s="6">
        <v>133743</v>
      </c>
      <c r="C54">
        <v>14</v>
      </c>
      <c r="D54">
        <v>-8</v>
      </c>
      <c r="E54" s="6">
        <v>12096</v>
      </c>
      <c r="F54" s="7" t="s">
        <v>33</v>
      </c>
    </row>
    <row r="55" spans="1:6" ht="12.75">
      <c r="A55">
        <f t="shared" si="0"/>
        <v>-8986</v>
      </c>
      <c r="B55" s="6">
        <v>118813</v>
      </c>
      <c r="C55">
        <v>14</v>
      </c>
      <c r="D55">
        <v>-9</v>
      </c>
      <c r="E55" s="6">
        <v>12096</v>
      </c>
      <c r="F55" s="7" t="s">
        <v>33</v>
      </c>
    </row>
    <row r="56" spans="1:6" ht="12.75">
      <c r="A56">
        <f t="shared" si="0"/>
        <v>-9986</v>
      </c>
      <c r="B56" s="6">
        <v>136249</v>
      </c>
      <c r="C56">
        <v>14</v>
      </c>
      <c r="D56">
        <v>-10</v>
      </c>
      <c r="E56" s="6">
        <v>12096</v>
      </c>
      <c r="F56" s="7" t="s">
        <v>33</v>
      </c>
    </row>
    <row r="57" spans="1:6" ht="12.75">
      <c r="A57">
        <f t="shared" si="0"/>
        <v>-10986</v>
      </c>
      <c r="B57" s="6">
        <v>114841</v>
      </c>
      <c r="C57">
        <v>14</v>
      </c>
      <c r="D57">
        <v>-11</v>
      </c>
      <c r="E57" s="6">
        <v>12096</v>
      </c>
      <c r="F57" s="7" t="s">
        <v>33</v>
      </c>
    </row>
    <row r="58" spans="1:6" ht="12.75">
      <c r="A58">
        <f t="shared" si="0"/>
        <v>-11986</v>
      </c>
      <c r="B58" s="6">
        <v>132923</v>
      </c>
      <c r="C58">
        <v>14</v>
      </c>
      <c r="D58">
        <v>-12</v>
      </c>
      <c r="E58" s="6">
        <v>12096</v>
      </c>
      <c r="F58" s="7" t="s">
        <v>33</v>
      </c>
    </row>
    <row r="59" spans="1:6" ht="12.75">
      <c r="A59">
        <f t="shared" si="0"/>
        <v>-12986</v>
      </c>
      <c r="B59" s="6">
        <v>197092</v>
      </c>
      <c r="C59">
        <v>14</v>
      </c>
      <c r="D59">
        <v>-13</v>
      </c>
      <c r="E59" s="6">
        <v>12096</v>
      </c>
      <c r="F59" s="7" t="s">
        <v>33</v>
      </c>
    </row>
    <row r="60" spans="1:6" ht="12.75">
      <c r="A60">
        <f t="shared" si="0"/>
        <v>-13986</v>
      </c>
      <c r="B60" s="6">
        <v>167378</v>
      </c>
      <c r="C60">
        <v>14</v>
      </c>
      <c r="D60">
        <v>-14</v>
      </c>
      <c r="E60" s="6">
        <v>12096</v>
      </c>
      <c r="F60" s="7" t="s">
        <v>33</v>
      </c>
    </row>
    <row r="61" spans="1:6" ht="12.75">
      <c r="A61">
        <f t="shared" si="0"/>
        <v>-14986</v>
      </c>
      <c r="B61" s="6">
        <v>118848</v>
      </c>
      <c r="C61">
        <v>14</v>
      </c>
      <c r="D61">
        <v>-15</v>
      </c>
      <c r="E61" s="6">
        <v>12096</v>
      </c>
      <c r="F61" s="7" t="s">
        <v>33</v>
      </c>
    </row>
    <row r="62" spans="1:6" ht="12.75">
      <c r="A62">
        <f t="shared" si="0"/>
        <v>-15986</v>
      </c>
      <c r="B62" s="6">
        <v>112576</v>
      </c>
      <c r="C62">
        <v>14</v>
      </c>
      <c r="D62">
        <v>-16</v>
      </c>
      <c r="E62" s="6">
        <v>12096</v>
      </c>
      <c r="F62" s="7" t="s">
        <v>33</v>
      </c>
    </row>
    <row r="63" spans="1:6" ht="12.75">
      <c r="A63">
        <f t="shared" si="0"/>
        <v>-16986</v>
      </c>
      <c r="B63" s="6">
        <v>34890</v>
      </c>
      <c r="C63">
        <v>14</v>
      </c>
      <c r="D63">
        <v>-17</v>
      </c>
      <c r="E63" s="6">
        <v>12096</v>
      </c>
      <c r="F63" s="7" t="s">
        <v>33</v>
      </c>
    </row>
    <row r="64" spans="1:6" ht="12.75">
      <c r="A64">
        <f t="shared" si="0"/>
        <v>-17986</v>
      </c>
      <c r="B64" s="6">
        <v>12030</v>
      </c>
      <c r="C64">
        <v>14</v>
      </c>
      <c r="D64">
        <v>-18</v>
      </c>
      <c r="E64" s="6">
        <v>4514</v>
      </c>
      <c r="F64" s="7" t="s">
        <v>33</v>
      </c>
    </row>
    <row r="65" spans="1:6" ht="12.75">
      <c r="A65">
        <f t="shared" si="0"/>
        <v>-18986</v>
      </c>
      <c r="B65" s="6">
        <v>0</v>
      </c>
      <c r="C65">
        <v>14</v>
      </c>
      <c r="D65">
        <v>-19</v>
      </c>
      <c r="E65" s="6">
        <v>0</v>
      </c>
      <c r="F65" s="7" t="s">
        <v>33</v>
      </c>
    </row>
    <row r="66" spans="1:6" ht="12.75">
      <c r="A66">
        <f t="shared" si="0"/>
        <v>-3985</v>
      </c>
      <c r="B66" s="6">
        <v>0</v>
      </c>
      <c r="C66">
        <v>15</v>
      </c>
      <c r="D66">
        <v>-4</v>
      </c>
      <c r="E66" s="6">
        <v>0</v>
      </c>
      <c r="F66" s="7" t="s">
        <v>33</v>
      </c>
    </row>
    <row r="67" spans="1:6" ht="12.75">
      <c r="A67">
        <f aca="true" t="shared" si="1" ref="A67:A130">D67*1000+C67</f>
        <v>-4985</v>
      </c>
      <c r="B67" s="6">
        <v>0</v>
      </c>
      <c r="C67">
        <v>15</v>
      </c>
      <c r="D67">
        <v>-5</v>
      </c>
      <c r="E67" s="6">
        <v>0</v>
      </c>
      <c r="F67" s="7" t="s">
        <v>33</v>
      </c>
    </row>
    <row r="68" spans="1:6" ht="12.75">
      <c r="A68">
        <f t="shared" si="1"/>
        <v>-5985</v>
      </c>
      <c r="B68" s="6">
        <v>18406</v>
      </c>
      <c r="C68">
        <v>15</v>
      </c>
      <c r="D68">
        <v>-6</v>
      </c>
      <c r="E68" s="6">
        <v>1518</v>
      </c>
      <c r="F68" s="7" t="s">
        <v>33</v>
      </c>
    </row>
    <row r="69" spans="1:6" ht="12.75">
      <c r="A69">
        <f t="shared" si="1"/>
        <v>-6985</v>
      </c>
      <c r="B69" s="6">
        <v>146880</v>
      </c>
      <c r="C69">
        <v>15</v>
      </c>
      <c r="D69">
        <v>-7</v>
      </c>
      <c r="E69" s="6">
        <v>12096</v>
      </c>
      <c r="F69" s="7" t="s">
        <v>33</v>
      </c>
    </row>
    <row r="70" spans="1:6" ht="12.75">
      <c r="A70">
        <f t="shared" si="1"/>
        <v>-7985</v>
      </c>
      <c r="B70" s="6">
        <v>147213</v>
      </c>
      <c r="C70">
        <v>15</v>
      </c>
      <c r="D70">
        <v>-8</v>
      </c>
      <c r="E70" s="6">
        <v>12096</v>
      </c>
      <c r="F70" s="7" t="s">
        <v>33</v>
      </c>
    </row>
    <row r="71" spans="1:6" ht="12.75">
      <c r="A71">
        <f t="shared" si="1"/>
        <v>-8985</v>
      </c>
      <c r="B71" s="6">
        <v>157510</v>
      </c>
      <c r="C71">
        <v>15</v>
      </c>
      <c r="D71">
        <v>-9</v>
      </c>
      <c r="E71" s="6">
        <v>12096</v>
      </c>
      <c r="F71" s="7" t="s">
        <v>33</v>
      </c>
    </row>
    <row r="72" spans="1:6" ht="12.75">
      <c r="A72">
        <f t="shared" si="1"/>
        <v>-9985</v>
      </c>
      <c r="B72" s="6">
        <v>131280</v>
      </c>
      <c r="C72">
        <v>15</v>
      </c>
      <c r="D72">
        <v>-10</v>
      </c>
      <c r="E72" s="6">
        <v>12096</v>
      </c>
      <c r="F72" s="7" t="s">
        <v>33</v>
      </c>
    </row>
    <row r="73" spans="1:6" ht="12.75">
      <c r="A73">
        <f t="shared" si="1"/>
        <v>-10985</v>
      </c>
      <c r="B73" s="6">
        <v>130103</v>
      </c>
      <c r="C73">
        <v>15</v>
      </c>
      <c r="D73">
        <v>-11</v>
      </c>
      <c r="E73" s="6">
        <v>12096</v>
      </c>
      <c r="F73" s="7" t="s">
        <v>33</v>
      </c>
    </row>
    <row r="74" spans="1:6" ht="12.75">
      <c r="A74">
        <f t="shared" si="1"/>
        <v>-11985</v>
      </c>
      <c r="B74" s="6">
        <v>249783</v>
      </c>
      <c r="C74">
        <v>15</v>
      </c>
      <c r="D74">
        <v>-12</v>
      </c>
      <c r="E74" s="6">
        <v>12096</v>
      </c>
      <c r="F74" s="7" t="s">
        <v>33</v>
      </c>
    </row>
    <row r="75" spans="1:6" ht="12.75">
      <c r="A75">
        <f t="shared" si="1"/>
        <v>-12985</v>
      </c>
      <c r="B75" s="6">
        <v>486241</v>
      </c>
      <c r="C75">
        <v>15</v>
      </c>
      <c r="D75">
        <v>-13</v>
      </c>
      <c r="E75" s="6">
        <v>12096</v>
      </c>
      <c r="F75" s="7" t="s">
        <v>33</v>
      </c>
    </row>
    <row r="76" spans="1:6" ht="12.75">
      <c r="A76">
        <f t="shared" si="1"/>
        <v>-13985</v>
      </c>
      <c r="B76" s="6">
        <v>317017</v>
      </c>
      <c r="C76">
        <v>15</v>
      </c>
      <c r="D76">
        <v>-14</v>
      </c>
      <c r="E76" s="6">
        <v>12096</v>
      </c>
      <c r="F76" s="7" t="s">
        <v>33</v>
      </c>
    </row>
    <row r="77" spans="1:6" ht="12.75">
      <c r="A77">
        <f t="shared" si="1"/>
        <v>-14985</v>
      </c>
      <c r="B77" s="6">
        <v>118848</v>
      </c>
      <c r="C77">
        <v>15</v>
      </c>
      <c r="D77">
        <v>-15</v>
      </c>
      <c r="E77" s="6">
        <v>12096</v>
      </c>
      <c r="F77" s="7" t="s">
        <v>33</v>
      </c>
    </row>
    <row r="78" spans="1:6" ht="12.75">
      <c r="A78">
        <f t="shared" si="1"/>
        <v>-15985</v>
      </c>
      <c r="B78" s="6">
        <v>86820</v>
      </c>
      <c r="C78">
        <v>15</v>
      </c>
      <c r="D78">
        <v>-16</v>
      </c>
      <c r="E78" s="6">
        <v>12096</v>
      </c>
      <c r="F78" s="7" t="s">
        <v>33</v>
      </c>
    </row>
    <row r="79" spans="1:6" ht="12.75">
      <c r="A79">
        <f t="shared" si="1"/>
        <v>-16985</v>
      </c>
      <c r="B79" s="6">
        <v>32358</v>
      </c>
      <c r="C79">
        <v>15</v>
      </c>
      <c r="D79">
        <v>-17</v>
      </c>
      <c r="E79" s="6">
        <v>12096</v>
      </c>
      <c r="F79" s="7" t="s">
        <v>33</v>
      </c>
    </row>
    <row r="80" spans="1:6" ht="12.75">
      <c r="A80">
        <f t="shared" si="1"/>
        <v>-17985</v>
      </c>
      <c r="B80" s="6">
        <v>12391</v>
      </c>
      <c r="C80">
        <v>15</v>
      </c>
      <c r="D80">
        <v>-18</v>
      </c>
      <c r="E80" s="6">
        <v>4653</v>
      </c>
      <c r="F80" s="7" t="s">
        <v>33</v>
      </c>
    </row>
    <row r="81" spans="1:6" ht="12.75">
      <c r="A81">
        <f t="shared" si="1"/>
        <v>-18985</v>
      </c>
      <c r="B81" s="6">
        <v>0</v>
      </c>
      <c r="C81">
        <v>15</v>
      </c>
      <c r="D81">
        <v>-19</v>
      </c>
      <c r="E81" s="6">
        <v>0</v>
      </c>
      <c r="F81" s="7" t="s">
        <v>33</v>
      </c>
    </row>
    <row r="82" spans="1:6" ht="12.75">
      <c r="A82">
        <f t="shared" si="1"/>
        <v>-3984</v>
      </c>
      <c r="B82" s="6">
        <v>0</v>
      </c>
      <c r="C82">
        <v>16</v>
      </c>
      <c r="D82">
        <v>-4</v>
      </c>
      <c r="E82" s="6">
        <v>0</v>
      </c>
      <c r="F82" s="7" t="s">
        <v>33</v>
      </c>
    </row>
    <row r="83" spans="1:6" ht="12.75">
      <c r="A83">
        <f t="shared" si="1"/>
        <v>-4984</v>
      </c>
      <c r="B83" s="6">
        <v>0</v>
      </c>
      <c r="C83">
        <v>16</v>
      </c>
      <c r="D83">
        <v>-5</v>
      </c>
      <c r="E83" s="6">
        <v>0</v>
      </c>
      <c r="F83" s="7" t="s">
        <v>33</v>
      </c>
    </row>
    <row r="84" spans="1:6" ht="12.75">
      <c r="A84">
        <f t="shared" si="1"/>
        <v>-5984</v>
      </c>
      <c r="B84" s="6">
        <v>10731</v>
      </c>
      <c r="C84">
        <v>16</v>
      </c>
      <c r="D84">
        <v>-6</v>
      </c>
      <c r="E84" s="6">
        <v>883</v>
      </c>
      <c r="F84" s="7" t="s">
        <v>33</v>
      </c>
    </row>
    <row r="85" spans="1:6" ht="12.75">
      <c r="A85">
        <f t="shared" si="1"/>
        <v>-6984</v>
      </c>
      <c r="B85" s="6">
        <v>112781</v>
      </c>
      <c r="C85">
        <v>16</v>
      </c>
      <c r="D85">
        <v>-7</v>
      </c>
      <c r="E85" s="6">
        <v>9291</v>
      </c>
      <c r="F85" s="7" t="s">
        <v>33</v>
      </c>
    </row>
    <row r="86" spans="1:6" ht="12.75">
      <c r="A86">
        <f t="shared" si="1"/>
        <v>-7984</v>
      </c>
      <c r="B86" s="6">
        <v>130582</v>
      </c>
      <c r="C86">
        <v>16</v>
      </c>
      <c r="D86">
        <v>-8</v>
      </c>
      <c r="E86" s="6">
        <v>11983</v>
      </c>
      <c r="F86" s="7" t="s">
        <v>33</v>
      </c>
    </row>
    <row r="87" spans="1:6" ht="12.75">
      <c r="A87">
        <f t="shared" si="1"/>
        <v>-8984</v>
      </c>
      <c r="B87" s="6">
        <v>115696</v>
      </c>
      <c r="C87">
        <v>16</v>
      </c>
      <c r="D87">
        <v>-9</v>
      </c>
      <c r="E87" s="6">
        <v>12096</v>
      </c>
      <c r="F87" s="7" t="s">
        <v>33</v>
      </c>
    </row>
    <row r="88" spans="1:6" ht="12.75">
      <c r="A88">
        <f t="shared" si="1"/>
        <v>-9984</v>
      </c>
      <c r="B88" s="6">
        <v>115980</v>
      </c>
      <c r="C88">
        <v>16</v>
      </c>
      <c r="D88">
        <v>-10</v>
      </c>
      <c r="E88" s="6">
        <v>12096</v>
      </c>
      <c r="F88" s="7" t="s">
        <v>33</v>
      </c>
    </row>
    <row r="89" spans="1:6" ht="12.75">
      <c r="A89">
        <f t="shared" si="1"/>
        <v>-10984</v>
      </c>
      <c r="B89" s="6">
        <v>131523</v>
      </c>
      <c r="C89">
        <v>16</v>
      </c>
      <c r="D89">
        <v>-11</v>
      </c>
      <c r="E89" s="6">
        <v>12096</v>
      </c>
      <c r="F89" s="7" t="s">
        <v>33</v>
      </c>
    </row>
    <row r="90" spans="1:6" ht="12.75">
      <c r="A90">
        <f t="shared" si="1"/>
        <v>-11984</v>
      </c>
      <c r="B90" s="6">
        <v>244151</v>
      </c>
      <c r="C90">
        <v>16</v>
      </c>
      <c r="D90">
        <v>-12</v>
      </c>
      <c r="E90" s="6">
        <v>12096</v>
      </c>
      <c r="F90" s="7" t="s">
        <v>33</v>
      </c>
    </row>
    <row r="91" spans="1:6" ht="12.75">
      <c r="A91">
        <f t="shared" si="1"/>
        <v>-12984</v>
      </c>
      <c r="B91" s="6">
        <v>308274</v>
      </c>
      <c r="C91">
        <v>16</v>
      </c>
      <c r="D91">
        <v>-13</v>
      </c>
      <c r="E91" s="6">
        <v>12096</v>
      </c>
      <c r="F91" s="7" t="s">
        <v>33</v>
      </c>
    </row>
    <row r="92" spans="1:6" ht="12.75">
      <c r="A92">
        <f t="shared" si="1"/>
        <v>-13984</v>
      </c>
      <c r="B92" s="6">
        <v>218189</v>
      </c>
      <c r="C92">
        <v>16</v>
      </c>
      <c r="D92">
        <v>-14</v>
      </c>
      <c r="E92" s="6">
        <v>12096</v>
      </c>
      <c r="F92" s="7" t="s">
        <v>33</v>
      </c>
    </row>
    <row r="93" spans="1:6" ht="12.75">
      <c r="A93">
        <f t="shared" si="1"/>
        <v>-14984</v>
      </c>
      <c r="B93" s="6">
        <v>67623</v>
      </c>
      <c r="C93">
        <v>16</v>
      </c>
      <c r="D93">
        <v>-15</v>
      </c>
      <c r="E93" s="6">
        <v>12096</v>
      </c>
      <c r="F93" s="7" t="s">
        <v>33</v>
      </c>
    </row>
    <row r="94" spans="1:6" ht="12.75">
      <c r="A94">
        <f t="shared" si="1"/>
        <v>-15984</v>
      </c>
      <c r="B94" s="6">
        <v>46468</v>
      </c>
      <c r="C94">
        <v>16</v>
      </c>
      <c r="D94">
        <v>-16</v>
      </c>
      <c r="E94" s="6">
        <v>12096</v>
      </c>
      <c r="F94" s="7" t="s">
        <v>33</v>
      </c>
    </row>
    <row r="95" spans="1:6" ht="12.75">
      <c r="A95">
        <f t="shared" si="1"/>
        <v>-16984</v>
      </c>
      <c r="B95" s="6">
        <v>31680</v>
      </c>
      <c r="C95">
        <v>16</v>
      </c>
      <c r="D95">
        <v>-17</v>
      </c>
      <c r="E95" s="6">
        <v>12096</v>
      </c>
      <c r="F95" s="7" t="s">
        <v>33</v>
      </c>
    </row>
    <row r="96" spans="1:6" ht="12.75">
      <c r="A96">
        <f t="shared" si="1"/>
        <v>-17984</v>
      </c>
      <c r="B96" s="6">
        <v>12490</v>
      </c>
      <c r="C96">
        <v>16</v>
      </c>
      <c r="D96">
        <v>-18</v>
      </c>
      <c r="E96" s="6">
        <v>4692</v>
      </c>
      <c r="F96" s="7" t="s">
        <v>33</v>
      </c>
    </row>
    <row r="97" spans="1:6" ht="12.75">
      <c r="A97">
        <f t="shared" si="1"/>
        <v>-18984</v>
      </c>
      <c r="B97" s="6">
        <v>0</v>
      </c>
      <c r="C97">
        <v>16</v>
      </c>
      <c r="D97">
        <v>-19</v>
      </c>
      <c r="E97" s="6">
        <v>0</v>
      </c>
      <c r="F97" s="7" t="s">
        <v>33</v>
      </c>
    </row>
    <row r="98" spans="1:6" ht="12.75">
      <c r="A98">
        <f t="shared" si="1"/>
        <v>-3983</v>
      </c>
      <c r="B98" s="6">
        <v>0</v>
      </c>
      <c r="C98">
        <v>17</v>
      </c>
      <c r="D98">
        <v>-4</v>
      </c>
      <c r="E98" s="6">
        <v>0</v>
      </c>
      <c r="F98" s="7" t="s">
        <v>33</v>
      </c>
    </row>
    <row r="99" spans="1:6" ht="12.75">
      <c r="A99">
        <f t="shared" si="1"/>
        <v>-4983</v>
      </c>
      <c r="B99" s="6">
        <v>0</v>
      </c>
      <c r="C99">
        <v>17</v>
      </c>
      <c r="D99">
        <v>-5</v>
      </c>
      <c r="E99" s="6">
        <v>0</v>
      </c>
      <c r="F99" s="7" t="s">
        <v>33</v>
      </c>
    </row>
    <row r="100" spans="1:6" ht="12.75">
      <c r="A100">
        <f t="shared" si="1"/>
        <v>-5983</v>
      </c>
      <c r="B100" s="6">
        <v>0</v>
      </c>
      <c r="C100">
        <v>17</v>
      </c>
      <c r="D100">
        <v>-6</v>
      </c>
      <c r="E100" s="6">
        <v>0</v>
      </c>
      <c r="F100" s="7" t="s">
        <v>33</v>
      </c>
    </row>
    <row r="101" spans="1:6" ht="12.75">
      <c r="A101">
        <f t="shared" si="1"/>
        <v>-6983</v>
      </c>
      <c r="B101" s="6">
        <v>0</v>
      </c>
      <c r="C101">
        <v>17</v>
      </c>
      <c r="D101">
        <v>-7</v>
      </c>
      <c r="E101" s="6">
        <v>0</v>
      </c>
      <c r="F101" s="7" t="s">
        <v>33</v>
      </c>
    </row>
    <row r="102" spans="1:6" ht="12.75">
      <c r="A102">
        <f t="shared" si="1"/>
        <v>-7983</v>
      </c>
      <c r="B102" s="6">
        <v>23102</v>
      </c>
      <c r="C102">
        <v>17</v>
      </c>
      <c r="D102">
        <v>-8</v>
      </c>
      <c r="E102" s="6">
        <v>2403</v>
      </c>
      <c r="F102" s="7" t="s">
        <v>33</v>
      </c>
    </row>
    <row r="103" spans="1:6" ht="12.75">
      <c r="A103">
        <f t="shared" si="1"/>
        <v>-8983</v>
      </c>
      <c r="B103" s="6">
        <v>76369</v>
      </c>
      <c r="C103">
        <v>17</v>
      </c>
      <c r="D103">
        <v>-9</v>
      </c>
      <c r="E103" s="6">
        <v>11495</v>
      </c>
      <c r="F103" s="7" t="s">
        <v>33</v>
      </c>
    </row>
    <row r="104" spans="1:6" ht="12.75">
      <c r="A104">
        <f t="shared" si="1"/>
        <v>-9983</v>
      </c>
      <c r="B104" s="6">
        <v>78407</v>
      </c>
      <c r="C104">
        <v>17</v>
      </c>
      <c r="D104">
        <v>-10</v>
      </c>
      <c r="E104" s="6">
        <v>12096</v>
      </c>
      <c r="F104" s="7" t="s">
        <v>33</v>
      </c>
    </row>
    <row r="105" spans="1:6" ht="12.75">
      <c r="A105">
        <f t="shared" si="1"/>
        <v>-10983</v>
      </c>
      <c r="B105" s="6">
        <v>117729</v>
      </c>
      <c r="C105">
        <v>17</v>
      </c>
      <c r="D105">
        <v>-11</v>
      </c>
      <c r="E105" s="6">
        <v>12096</v>
      </c>
      <c r="F105" s="7" t="s">
        <v>33</v>
      </c>
    </row>
    <row r="106" spans="1:6" ht="12.75">
      <c r="A106">
        <f t="shared" si="1"/>
        <v>-11983</v>
      </c>
      <c r="B106" s="6">
        <v>151209</v>
      </c>
      <c r="C106">
        <v>17</v>
      </c>
      <c r="D106">
        <v>-12</v>
      </c>
      <c r="E106" s="6">
        <v>12096</v>
      </c>
      <c r="F106" s="7" t="s">
        <v>33</v>
      </c>
    </row>
    <row r="107" spans="1:6" ht="12.75">
      <c r="A107">
        <f t="shared" si="1"/>
        <v>-12983</v>
      </c>
      <c r="B107" s="6">
        <v>168408</v>
      </c>
      <c r="C107">
        <v>17</v>
      </c>
      <c r="D107">
        <v>-13</v>
      </c>
      <c r="E107" s="6">
        <v>12096</v>
      </c>
      <c r="F107" s="7" t="s">
        <v>33</v>
      </c>
    </row>
    <row r="108" spans="1:6" ht="12.75">
      <c r="A108">
        <f t="shared" si="1"/>
        <v>-13983</v>
      </c>
      <c r="B108" s="6">
        <v>153258</v>
      </c>
      <c r="C108">
        <v>17</v>
      </c>
      <c r="D108">
        <v>-14</v>
      </c>
      <c r="E108" s="6">
        <v>12096</v>
      </c>
      <c r="F108" s="7" t="s">
        <v>33</v>
      </c>
    </row>
    <row r="109" spans="1:6" ht="12.75">
      <c r="A109">
        <f t="shared" si="1"/>
        <v>-14983</v>
      </c>
      <c r="B109" s="6">
        <v>22169</v>
      </c>
      <c r="C109">
        <v>17</v>
      </c>
      <c r="D109">
        <v>-15</v>
      </c>
      <c r="E109" s="6">
        <v>12096</v>
      </c>
      <c r="F109" s="7" t="s">
        <v>33</v>
      </c>
    </row>
    <row r="110" spans="1:6" ht="12.75">
      <c r="A110">
        <f t="shared" si="1"/>
        <v>-15983</v>
      </c>
      <c r="B110" s="6">
        <v>10311</v>
      </c>
      <c r="C110">
        <v>17</v>
      </c>
      <c r="D110">
        <v>-16</v>
      </c>
      <c r="E110" s="6">
        <v>12096</v>
      </c>
      <c r="F110" s="7" t="s">
        <v>33</v>
      </c>
    </row>
    <row r="111" spans="1:6" ht="12.75">
      <c r="A111">
        <f t="shared" si="1"/>
        <v>-16983</v>
      </c>
      <c r="B111" s="6">
        <v>15082</v>
      </c>
      <c r="C111">
        <v>17</v>
      </c>
      <c r="D111">
        <v>-17</v>
      </c>
      <c r="E111" s="6">
        <v>12096</v>
      </c>
      <c r="F111" s="7" t="s">
        <v>33</v>
      </c>
    </row>
    <row r="112" spans="1:6" ht="12.75">
      <c r="A112">
        <f t="shared" si="1"/>
        <v>-17983</v>
      </c>
      <c r="B112" s="6">
        <v>5424</v>
      </c>
      <c r="C112">
        <v>17</v>
      </c>
      <c r="D112">
        <v>-18</v>
      </c>
      <c r="E112" s="6">
        <v>4716</v>
      </c>
      <c r="F112" s="7" t="s">
        <v>33</v>
      </c>
    </row>
    <row r="113" spans="1:6" ht="12.75">
      <c r="A113">
        <f t="shared" si="1"/>
        <v>-18983</v>
      </c>
      <c r="B113" s="6">
        <v>0</v>
      </c>
      <c r="C113">
        <v>17</v>
      </c>
      <c r="D113">
        <v>-19</v>
      </c>
      <c r="E113" s="6">
        <v>0</v>
      </c>
      <c r="F113" s="7" t="s">
        <v>33</v>
      </c>
    </row>
    <row r="114" spans="1:6" ht="12.75">
      <c r="A114">
        <f t="shared" si="1"/>
        <v>-3982</v>
      </c>
      <c r="B114" s="6">
        <v>0</v>
      </c>
      <c r="C114">
        <v>18</v>
      </c>
      <c r="D114">
        <v>-4</v>
      </c>
      <c r="E114" s="6">
        <v>0</v>
      </c>
      <c r="F114" s="7" t="s">
        <v>33</v>
      </c>
    </row>
    <row r="115" spans="1:6" ht="12.75">
      <c r="A115">
        <f t="shared" si="1"/>
        <v>-4982</v>
      </c>
      <c r="B115" s="6">
        <v>0</v>
      </c>
      <c r="C115">
        <v>18</v>
      </c>
      <c r="D115">
        <v>-5</v>
      </c>
      <c r="E115" s="6">
        <v>0</v>
      </c>
      <c r="F115" s="7" t="s">
        <v>33</v>
      </c>
    </row>
    <row r="116" spans="1:6" ht="12.75">
      <c r="A116">
        <f t="shared" si="1"/>
        <v>-5982</v>
      </c>
      <c r="B116" s="6">
        <v>0</v>
      </c>
      <c r="C116">
        <v>18</v>
      </c>
      <c r="D116">
        <v>-6</v>
      </c>
      <c r="E116" s="6">
        <v>0</v>
      </c>
      <c r="F116" s="7" t="s">
        <v>33</v>
      </c>
    </row>
    <row r="117" spans="1:6" ht="12.75">
      <c r="A117">
        <f t="shared" si="1"/>
        <v>-6982</v>
      </c>
      <c r="B117" s="6">
        <v>0</v>
      </c>
      <c r="C117">
        <v>18</v>
      </c>
      <c r="D117">
        <v>-7</v>
      </c>
      <c r="E117" s="6">
        <v>0</v>
      </c>
      <c r="F117" s="7" t="s">
        <v>33</v>
      </c>
    </row>
    <row r="118" spans="1:6" ht="12.75">
      <c r="A118">
        <f t="shared" si="1"/>
        <v>-7982</v>
      </c>
      <c r="B118" s="6">
        <v>642</v>
      </c>
      <c r="C118">
        <v>18</v>
      </c>
      <c r="D118">
        <v>-8</v>
      </c>
      <c r="E118" s="6">
        <v>255</v>
      </c>
      <c r="F118" s="7" t="s">
        <v>33</v>
      </c>
    </row>
    <row r="119" spans="1:6" ht="12.75">
      <c r="A119">
        <f t="shared" si="1"/>
        <v>-8982</v>
      </c>
      <c r="B119" s="6">
        <v>30123</v>
      </c>
      <c r="C119">
        <v>18</v>
      </c>
      <c r="D119">
        <v>-9</v>
      </c>
      <c r="E119" s="6">
        <v>11937</v>
      </c>
      <c r="F119" s="7" t="s">
        <v>33</v>
      </c>
    </row>
    <row r="120" spans="1:6" ht="12.75">
      <c r="A120">
        <f t="shared" si="1"/>
        <v>-9982</v>
      </c>
      <c r="B120" s="6">
        <v>31242</v>
      </c>
      <c r="C120">
        <v>18</v>
      </c>
      <c r="D120">
        <v>-10</v>
      </c>
      <c r="E120" s="6">
        <v>12096</v>
      </c>
      <c r="F120" s="7" t="s">
        <v>33</v>
      </c>
    </row>
    <row r="121" spans="1:6" ht="12.75">
      <c r="A121">
        <f t="shared" si="1"/>
        <v>-10982</v>
      </c>
      <c r="B121" s="6">
        <v>68320</v>
      </c>
      <c r="C121">
        <v>18</v>
      </c>
      <c r="D121">
        <v>-11</v>
      </c>
      <c r="E121" s="6">
        <v>12096</v>
      </c>
      <c r="F121" s="7" t="s">
        <v>33</v>
      </c>
    </row>
    <row r="122" spans="1:6" ht="12.75">
      <c r="A122">
        <f t="shared" si="1"/>
        <v>-11982</v>
      </c>
      <c r="B122" s="6">
        <v>141978</v>
      </c>
      <c r="C122">
        <v>18</v>
      </c>
      <c r="D122">
        <v>-12</v>
      </c>
      <c r="E122" s="6">
        <v>12096</v>
      </c>
      <c r="F122" s="7" t="s">
        <v>33</v>
      </c>
    </row>
    <row r="123" spans="1:6" ht="12.75">
      <c r="A123">
        <f t="shared" si="1"/>
        <v>-12982</v>
      </c>
      <c r="B123" s="6">
        <v>88089</v>
      </c>
      <c r="C123">
        <v>18</v>
      </c>
      <c r="D123">
        <v>-13</v>
      </c>
      <c r="E123" s="6">
        <v>12096</v>
      </c>
      <c r="F123" s="7" t="s">
        <v>33</v>
      </c>
    </row>
    <row r="124" spans="1:6" ht="12.75">
      <c r="A124">
        <f t="shared" si="1"/>
        <v>-13982</v>
      </c>
      <c r="B124" s="6">
        <v>19090</v>
      </c>
      <c r="C124">
        <v>18</v>
      </c>
      <c r="D124">
        <v>-14</v>
      </c>
      <c r="E124" s="6">
        <v>12096</v>
      </c>
      <c r="F124" s="7" t="s">
        <v>33</v>
      </c>
    </row>
    <row r="125" spans="1:6" ht="12.75">
      <c r="A125">
        <f t="shared" si="1"/>
        <v>-14982</v>
      </c>
      <c r="B125" s="6">
        <v>7625</v>
      </c>
      <c r="C125">
        <v>18</v>
      </c>
      <c r="D125">
        <v>-15</v>
      </c>
      <c r="E125" s="6">
        <v>12096</v>
      </c>
      <c r="F125" s="7" t="s">
        <v>33</v>
      </c>
    </row>
    <row r="126" spans="1:6" ht="12.75">
      <c r="A126">
        <f t="shared" si="1"/>
        <v>-15982</v>
      </c>
      <c r="B126" s="6">
        <v>6912</v>
      </c>
      <c r="C126">
        <v>18</v>
      </c>
      <c r="D126">
        <v>-16</v>
      </c>
      <c r="E126" s="6">
        <v>12096</v>
      </c>
      <c r="F126" s="7" t="s">
        <v>33</v>
      </c>
    </row>
    <row r="127" spans="1:6" ht="12.75">
      <c r="A127">
        <f t="shared" si="1"/>
        <v>-16982</v>
      </c>
      <c r="B127" s="6">
        <v>6912</v>
      </c>
      <c r="C127">
        <v>18</v>
      </c>
      <c r="D127">
        <v>-17</v>
      </c>
      <c r="E127" s="6">
        <v>12096</v>
      </c>
      <c r="F127" s="7" t="s">
        <v>33</v>
      </c>
    </row>
    <row r="128" spans="1:6" ht="12.75">
      <c r="A128">
        <f t="shared" si="1"/>
        <v>-17982</v>
      </c>
      <c r="B128" s="6">
        <v>3858</v>
      </c>
      <c r="C128">
        <v>18</v>
      </c>
      <c r="D128">
        <v>-18</v>
      </c>
      <c r="E128" s="6">
        <v>6578</v>
      </c>
      <c r="F128" s="7" t="s">
        <v>33</v>
      </c>
    </row>
    <row r="129" spans="1:6" ht="12.75">
      <c r="A129">
        <f t="shared" si="1"/>
        <v>-18982</v>
      </c>
      <c r="B129" s="6">
        <v>0</v>
      </c>
      <c r="C129">
        <v>18</v>
      </c>
      <c r="D129">
        <v>-19</v>
      </c>
      <c r="E129" s="6">
        <v>0</v>
      </c>
      <c r="F129" s="7" t="s">
        <v>33</v>
      </c>
    </row>
    <row r="130" spans="1:6" ht="12.75">
      <c r="A130">
        <f t="shared" si="1"/>
        <v>-3981</v>
      </c>
      <c r="B130" s="6">
        <v>0</v>
      </c>
      <c r="C130">
        <v>19</v>
      </c>
      <c r="D130">
        <v>-4</v>
      </c>
      <c r="E130" s="6">
        <v>0</v>
      </c>
      <c r="F130" s="7" t="s">
        <v>33</v>
      </c>
    </row>
    <row r="131" spans="1:6" ht="12.75">
      <c r="A131">
        <f aca="true" t="shared" si="2" ref="A131:A194">D131*1000+C131</f>
        <v>-4981</v>
      </c>
      <c r="B131" s="6">
        <v>0</v>
      </c>
      <c r="C131">
        <v>19</v>
      </c>
      <c r="D131">
        <v>-5</v>
      </c>
      <c r="E131" s="6">
        <v>0</v>
      </c>
      <c r="F131" s="7" t="s">
        <v>33</v>
      </c>
    </row>
    <row r="132" spans="1:6" ht="12.75">
      <c r="A132">
        <f t="shared" si="2"/>
        <v>-5981</v>
      </c>
      <c r="B132" s="6">
        <v>0</v>
      </c>
      <c r="C132">
        <v>19</v>
      </c>
      <c r="D132">
        <v>-6</v>
      </c>
      <c r="E132" s="6">
        <v>0</v>
      </c>
      <c r="F132" s="7" t="s">
        <v>33</v>
      </c>
    </row>
    <row r="133" spans="1:6" ht="12.75">
      <c r="A133">
        <f t="shared" si="2"/>
        <v>-6981</v>
      </c>
      <c r="B133" s="6">
        <v>6</v>
      </c>
      <c r="C133">
        <v>19</v>
      </c>
      <c r="D133">
        <v>-7</v>
      </c>
      <c r="E133" s="6">
        <v>0</v>
      </c>
      <c r="F133" s="7" t="s">
        <v>33</v>
      </c>
    </row>
    <row r="134" spans="1:6" ht="12.75">
      <c r="A134">
        <f t="shared" si="2"/>
        <v>-7981</v>
      </c>
      <c r="B134" s="6">
        <v>16687</v>
      </c>
      <c r="C134">
        <v>19</v>
      </c>
      <c r="D134">
        <v>-8</v>
      </c>
      <c r="E134" s="6">
        <v>6614</v>
      </c>
      <c r="F134" s="7" t="s">
        <v>33</v>
      </c>
    </row>
    <row r="135" spans="1:6" ht="12.75">
      <c r="A135">
        <f t="shared" si="2"/>
        <v>-8981</v>
      </c>
      <c r="B135" s="6">
        <v>30528</v>
      </c>
      <c r="C135">
        <v>19</v>
      </c>
      <c r="D135">
        <v>-9</v>
      </c>
      <c r="E135" s="6">
        <v>12096</v>
      </c>
      <c r="F135" s="7" t="s">
        <v>33</v>
      </c>
    </row>
    <row r="136" spans="1:6" ht="12.75">
      <c r="A136">
        <f t="shared" si="2"/>
        <v>-9981</v>
      </c>
      <c r="B136" s="6">
        <v>29957</v>
      </c>
      <c r="C136">
        <v>19</v>
      </c>
      <c r="D136">
        <v>-10</v>
      </c>
      <c r="E136" s="6">
        <v>12096</v>
      </c>
      <c r="F136" s="7" t="s">
        <v>33</v>
      </c>
    </row>
    <row r="137" spans="1:6" ht="12.75">
      <c r="A137">
        <f t="shared" si="2"/>
        <v>-10981</v>
      </c>
      <c r="B137" s="6">
        <v>22423</v>
      </c>
      <c r="C137">
        <v>19</v>
      </c>
      <c r="D137">
        <v>-11</v>
      </c>
      <c r="E137" s="6">
        <v>12096</v>
      </c>
      <c r="F137" s="7" t="s">
        <v>33</v>
      </c>
    </row>
    <row r="138" spans="1:6" ht="12.75">
      <c r="A138">
        <f t="shared" si="2"/>
        <v>-11981</v>
      </c>
      <c r="B138" s="6">
        <v>30776</v>
      </c>
      <c r="C138">
        <v>19</v>
      </c>
      <c r="D138">
        <v>-12</v>
      </c>
      <c r="E138" s="6">
        <v>12096</v>
      </c>
      <c r="F138" s="7" t="s">
        <v>33</v>
      </c>
    </row>
    <row r="139" spans="1:6" ht="12.75">
      <c r="A139">
        <f t="shared" si="2"/>
        <v>-12981</v>
      </c>
      <c r="B139" s="6">
        <v>17280</v>
      </c>
      <c r="C139">
        <v>19</v>
      </c>
      <c r="D139">
        <v>-13</v>
      </c>
      <c r="E139" s="6">
        <v>12096</v>
      </c>
      <c r="F139" s="7" t="s">
        <v>33</v>
      </c>
    </row>
    <row r="140" spans="1:6" ht="12.75">
      <c r="A140">
        <f t="shared" si="2"/>
        <v>-13981</v>
      </c>
      <c r="B140" s="6">
        <v>17208</v>
      </c>
      <c r="C140">
        <v>19</v>
      </c>
      <c r="D140">
        <v>-14</v>
      </c>
      <c r="E140" s="6">
        <v>12096</v>
      </c>
      <c r="F140" s="7" t="s">
        <v>33</v>
      </c>
    </row>
    <row r="141" spans="1:6" ht="12.75">
      <c r="A141">
        <f t="shared" si="2"/>
        <v>-14981</v>
      </c>
      <c r="B141" s="6">
        <v>11259</v>
      </c>
      <c r="C141">
        <v>19</v>
      </c>
      <c r="D141">
        <v>-15</v>
      </c>
      <c r="E141" s="6">
        <v>12096</v>
      </c>
      <c r="F141" s="7" t="s">
        <v>33</v>
      </c>
    </row>
    <row r="142" spans="1:6" ht="12.75">
      <c r="A142">
        <f t="shared" si="2"/>
        <v>-15981</v>
      </c>
      <c r="B142" s="6">
        <v>6912</v>
      </c>
      <c r="C142">
        <v>19</v>
      </c>
      <c r="D142">
        <v>-16</v>
      </c>
      <c r="E142" s="6">
        <v>12096</v>
      </c>
      <c r="F142" s="7" t="s">
        <v>33</v>
      </c>
    </row>
    <row r="143" spans="1:6" ht="12.75">
      <c r="A143">
        <f t="shared" si="2"/>
        <v>-16981</v>
      </c>
      <c r="B143" s="6">
        <v>6912</v>
      </c>
      <c r="C143">
        <v>19</v>
      </c>
      <c r="D143">
        <v>-17</v>
      </c>
      <c r="E143" s="6">
        <v>12096</v>
      </c>
      <c r="F143" s="7" t="s">
        <v>33</v>
      </c>
    </row>
    <row r="144" spans="1:6" ht="12.75">
      <c r="A144">
        <f t="shared" si="2"/>
        <v>-17981</v>
      </c>
      <c r="B144" s="6">
        <v>5939</v>
      </c>
      <c r="C144">
        <v>19</v>
      </c>
      <c r="D144">
        <v>-18</v>
      </c>
      <c r="E144" s="6">
        <v>10050</v>
      </c>
      <c r="F144" s="7" t="s">
        <v>33</v>
      </c>
    </row>
    <row r="145" spans="1:6" ht="12.75">
      <c r="A145">
        <f t="shared" si="2"/>
        <v>-18981</v>
      </c>
      <c r="B145" s="6">
        <v>0</v>
      </c>
      <c r="C145">
        <v>19</v>
      </c>
      <c r="D145">
        <v>-19</v>
      </c>
      <c r="E145" s="6">
        <v>0</v>
      </c>
      <c r="F145" s="7" t="s">
        <v>33</v>
      </c>
    </row>
    <row r="146" spans="1:6" ht="12.75">
      <c r="A146">
        <f t="shared" si="2"/>
        <v>-3980</v>
      </c>
      <c r="B146" s="6">
        <v>0</v>
      </c>
      <c r="C146">
        <v>20</v>
      </c>
      <c r="D146">
        <v>-4</v>
      </c>
      <c r="E146" s="6">
        <v>0</v>
      </c>
      <c r="F146" s="7" t="s">
        <v>33</v>
      </c>
    </row>
    <row r="147" spans="1:6" ht="12.75">
      <c r="A147">
        <f t="shared" si="2"/>
        <v>-4980</v>
      </c>
      <c r="B147" s="6">
        <v>0</v>
      </c>
      <c r="C147">
        <v>20</v>
      </c>
      <c r="D147">
        <v>-5</v>
      </c>
      <c r="E147" s="6">
        <v>0</v>
      </c>
      <c r="F147" s="7" t="s">
        <v>33</v>
      </c>
    </row>
    <row r="148" spans="1:6" ht="12.75">
      <c r="A148">
        <f t="shared" si="2"/>
        <v>-5980</v>
      </c>
      <c r="B148" s="6">
        <v>0</v>
      </c>
      <c r="C148">
        <v>20</v>
      </c>
      <c r="D148">
        <v>-6</v>
      </c>
      <c r="E148" s="6">
        <v>0</v>
      </c>
      <c r="F148" s="7" t="s">
        <v>33</v>
      </c>
    </row>
    <row r="149" spans="1:6" ht="12.75">
      <c r="A149">
        <f t="shared" si="2"/>
        <v>-6980</v>
      </c>
      <c r="B149" s="6">
        <v>832</v>
      </c>
      <c r="C149">
        <v>20</v>
      </c>
      <c r="D149">
        <v>-7</v>
      </c>
      <c r="E149" s="6">
        <v>333</v>
      </c>
      <c r="F149" s="7" t="s">
        <v>33</v>
      </c>
    </row>
    <row r="150" spans="1:6" ht="12.75">
      <c r="A150">
        <f t="shared" si="2"/>
        <v>-7980</v>
      </c>
      <c r="B150" s="6">
        <v>26723</v>
      </c>
      <c r="C150">
        <v>20</v>
      </c>
      <c r="D150">
        <v>-8</v>
      </c>
      <c r="E150" s="6">
        <v>10590</v>
      </c>
      <c r="F150" s="7" t="s">
        <v>33</v>
      </c>
    </row>
    <row r="151" spans="1:6" ht="12.75">
      <c r="A151">
        <f t="shared" si="2"/>
        <v>-8980</v>
      </c>
      <c r="B151" s="6">
        <v>29903</v>
      </c>
      <c r="C151">
        <v>20</v>
      </c>
      <c r="D151">
        <v>-9</v>
      </c>
      <c r="E151" s="6">
        <v>12096</v>
      </c>
      <c r="F151" s="7" t="s">
        <v>33</v>
      </c>
    </row>
    <row r="152" spans="1:6" ht="12.75">
      <c r="A152">
        <f t="shared" si="2"/>
        <v>-9980</v>
      </c>
      <c r="B152" s="6">
        <v>23089</v>
      </c>
      <c r="C152">
        <v>20</v>
      </c>
      <c r="D152">
        <v>-10</v>
      </c>
      <c r="E152" s="6">
        <v>12096</v>
      </c>
      <c r="F152" s="7" t="s">
        <v>33</v>
      </c>
    </row>
    <row r="153" spans="1:6" ht="12.75">
      <c r="A153">
        <f t="shared" si="2"/>
        <v>-10980</v>
      </c>
      <c r="B153" s="6">
        <v>21888</v>
      </c>
      <c r="C153">
        <v>20</v>
      </c>
      <c r="D153">
        <v>-11</v>
      </c>
      <c r="E153" s="6">
        <v>12096</v>
      </c>
      <c r="F153" s="7" t="s">
        <v>33</v>
      </c>
    </row>
    <row r="154" spans="1:6" ht="12.75">
      <c r="A154">
        <f t="shared" si="2"/>
        <v>-11980</v>
      </c>
      <c r="B154" s="6">
        <v>18863</v>
      </c>
      <c r="C154">
        <v>20</v>
      </c>
      <c r="D154">
        <v>-12</v>
      </c>
      <c r="E154" s="6">
        <v>12096</v>
      </c>
      <c r="F154" s="7" t="s">
        <v>33</v>
      </c>
    </row>
    <row r="155" spans="1:6" ht="12.75">
      <c r="A155">
        <f t="shared" si="2"/>
        <v>-12980</v>
      </c>
      <c r="B155" s="6">
        <v>17280</v>
      </c>
      <c r="C155">
        <v>20</v>
      </c>
      <c r="D155">
        <v>-13</v>
      </c>
      <c r="E155" s="6">
        <v>12096</v>
      </c>
      <c r="F155" s="7" t="s">
        <v>33</v>
      </c>
    </row>
    <row r="156" spans="1:6" ht="12.75">
      <c r="A156">
        <f t="shared" si="2"/>
        <v>-13980</v>
      </c>
      <c r="B156" s="6">
        <v>17208</v>
      </c>
      <c r="C156">
        <v>20</v>
      </c>
      <c r="D156">
        <v>-14</v>
      </c>
      <c r="E156" s="6">
        <v>12096</v>
      </c>
      <c r="F156" s="7" t="s">
        <v>33</v>
      </c>
    </row>
    <row r="157" spans="1:6" ht="12.75">
      <c r="A157">
        <f t="shared" si="2"/>
        <v>-14980</v>
      </c>
      <c r="B157" s="6">
        <v>16405</v>
      </c>
      <c r="C157">
        <v>20</v>
      </c>
      <c r="D157">
        <v>-15</v>
      </c>
      <c r="E157" s="6">
        <v>12096</v>
      </c>
      <c r="F157" s="7" t="s">
        <v>33</v>
      </c>
    </row>
    <row r="158" spans="1:6" ht="12.75">
      <c r="A158">
        <f t="shared" si="2"/>
        <v>-15980</v>
      </c>
      <c r="B158" s="6">
        <v>6950</v>
      </c>
      <c r="C158">
        <v>20</v>
      </c>
      <c r="D158">
        <v>-16</v>
      </c>
      <c r="E158" s="6">
        <v>12096</v>
      </c>
      <c r="F158" s="7" t="s">
        <v>33</v>
      </c>
    </row>
    <row r="159" spans="1:6" ht="12.75">
      <c r="A159">
        <f t="shared" si="2"/>
        <v>-16980</v>
      </c>
      <c r="B159" s="6">
        <v>6912</v>
      </c>
      <c r="C159">
        <v>20</v>
      </c>
      <c r="D159">
        <v>-17</v>
      </c>
      <c r="E159" s="6">
        <v>12096</v>
      </c>
      <c r="F159" s="7" t="s">
        <v>33</v>
      </c>
    </row>
    <row r="160" spans="1:6" ht="12.75">
      <c r="A160">
        <f t="shared" si="2"/>
        <v>-17980</v>
      </c>
      <c r="B160" s="6">
        <v>6512</v>
      </c>
      <c r="C160">
        <v>20</v>
      </c>
      <c r="D160">
        <v>-18</v>
      </c>
      <c r="E160" s="6">
        <v>11001</v>
      </c>
      <c r="F160" s="7" t="s">
        <v>33</v>
      </c>
    </row>
    <row r="161" spans="1:6" ht="12.75">
      <c r="A161">
        <f t="shared" si="2"/>
        <v>-18980</v>
      </c>
      <c r="B161" s="6">
        <v>35</v>
      </c>
      <c r="C161">
        <v>20</v>
      </c>
      <c r="D161">
        <v>-19</v>
      </c>
      <c r="E161" s="6">
        <v>58</v>
      </c>
      <c r="F161" s="7" t="s">
        <v>33</v>
      </c>
    </row>
    <row r="162" spans="1:6" ht="12.75">
      <c r="A162">
        <f t="shared" si="2"/>
        <v>-3979</v>
      </c>
      <c r="B162" s="6">
        <v>0</v>
      </c>
      <c r="C162">
        <v>21</v>
      </c>
      <c r="D162">
        <v>-4</v>
      </c>
      <c r="E162" s="6">
        <v>0</v>
      </c>
      <c r="F162" s="7" t="s">
        <v>33</v>
      </c>
    </row>
    <row r="163" spans="1:6" ht="12.75">
      <c r="A163">
        <f t="shared" si="2"/>
        <v>-4979</v>
      </c>
      <c r="B163" s="6">
        <v>0</v>
      </c>
      <c r="C163">
        <v>21</v>
      </c>
      <c r="D163">
        <v>-5</v>
      </c>
      <c r="E163" s="6">
        <v>0</v>
      </c>
      <c r="F163" s="7" t="s">
        <v>33</v>
      </c>
    </row>
    <row r="164" spans="1:6" ht="12.75">
      <c r="A164">
        <f t="shared" si="2"/>
        <v>-5979</v>
      </c>
      <c r="B164" s="6">
        <v>0</v>
      </c>
      <c r="C164">
        <v>21</v>
      </c>
      <c r="D164">
        <v>-6</v>
      </c>
      <c r="E164" s="6">
        <v>0</v>
      </c>
      <c r="F164" s="7" t="s">
        <v>33</v>
      </c>
    </row>
    <row r="165" spans="1:6" ht="12.75">
      <c r="A165">
        <f t="shared" si="2"/>
        <v>-6979</v>
      </c>
      <c r="B165" s="6">
        <v>0</v>
      </c>
      <c r="C165">
        <v>21</v>
      </c>
      <c r="D165">
        <v>-7</v>
      </c>
      <c r="E165" s="6">
        <v>0</v>
      </c>
      <c r="F165" s="7" t="s">
        <v>33</v>
      </c>
    </row>
    <row r="166" spans="1:6" ht="12.75">
      <c r="A166">
        <f t="shared" si="2"/>
        <v>-7979</v>
      </c>
      <c r="B166" s="6">
        <v>17736</v>
      </c>
      <c r="C166">
        <v>21</v>
      </c>
      <c r="D166">
        <v>-8</v>
      </c>
      <c r="E166" s="6">
        <v>7030</v>
      </c>
      <c r="F166" s="7" t="s">
        <v>33</v>
      </c>
    </row>
    <row r="167" spans="1:6" ht="12.75">
      <c r="A167">
        <f t="shared" si="2"/>
        <v>-8979</v>
      </c>
      <c r="B167" s="6">
        <v>23497</v>
      </c>
      <c r="C167">
        <v>21</v>
      </c>
      <c r="D167">
        <v>-9</v>
      </c>
      <c r="E167" s="6">
        <v>10806</v>
      </c>
      <c r="F167" s="7" t="s">
        <v>33</v>
      </c>
    </row>
    <row r="168" spans="1:6" ht="12.75">
      <c r="A168">
        <f t="shared" si="2"/>
        <v>-9979</v>
      </c>
      <c r="B168" s="6">
        <v>19497</v>
      </c>
      <c r="C168">
        <v>21</v>
      </c>
      <c r="D168">
        <v>-10</v>
      </c>
      <c r="E168" s="6">
        <v>10774</v>
      </c>
      <c r="F168" s="7" t="s">
        <v>33</v>
      </c>
    </row>
    <row r="169" spans="1:6" ht="12.75">
      <c r="A169">
        <f t="shared" si="2"/>
        <v>-10979</v>
      </c>
      <c r="B169" s="6">
        <v>21402</v>
      </c>
      <c r="C169">
        <v>21</v>
      </c>
      <c r="D169">
        <v>-11</v>
      </c>
      <c r="E169" s="6">
        <v>12096</v>
      </c>
      <c r="F169" s="7" t="s">
        <v>33</v>
      </c>
    </row>
    <row r="170" spans="1:6" ht="12.75">
      <c r="A170">
        <f t="shared" si="2"/>
        <v>-11979</v>
      </c>
      <c r="B170" s="6">
        <v>18111</v>
      </c>
      <c r="C170">
        <v>21</v>
      </c>
      <c r="D170">
        <v>-12</v>
      </c>
      <c r="E170" s="6">
        <v>12096</v>
      </c>
      <c r="F170" s="7" t="s">
        <v>33</v>
      </c>
    </row>
    <row r="171" spans="1:6" ht="12.75">
      <c r="A171">
        <f t="shared" si="2"/>
        <v>-12979</v>
      </c>
      <c r="B171" s="6">
        <v>17280</v>
      </c>
      <c r="C171">
        <v>21</v>
      </c>
      <c r="D171">
        <v>-13</v>
      </c>
      <c r="E171" s="6">
        <v>12096</v>
      </c>
      <c r="F171" s="7" t="s">
        <v>33</v>
      </c>
    </row>
    <row r="172" spans="1:6" ht="12.75">
      <c r="A172">
        <f t="shared" si="2"/>
        <v>-13979</v>
      </c>
      <c r="B172" s="6">
        <v>17208</v>
      </c>
      <c r="C172">
        <v>21</v>
      </c>
      <c r="D172">
        <v>-14</v>
      </c>
      <c r="E172" s="6">
        <v>12096</v>
      </c>
      <c r="F172" s="7" t="s">
        <v>33</v>
      </c>
    </row>
    <row r="173" spans="1:6" ht="12.75">
      <c r="A173">
        <f t="shared" si="2"/>
        <v>-14979</v>
      </c>
      <c r="B173" s="6">
        <v>16704</v>
      </c>
      <c r="C173">
        <v>21</v>
      </c>
      <c r="D173">
        <v>-15</v>
      </c>
      <c r="E173" s="6">
        <v>12096</v>
      </c>
      <c r="F173" s="7" t="s">
        <v>33</v>
      </c>
    </row>
    <row r="174" spans="1:6" ht="12.75">
      <c r="A174">
        <f t="shared" si="2"/>
        <v>-15979</v>
      </c>
      <c r="B174" s="6">
        <v>12600</v>
      </c>
      <c r="C174">
        <v>21</v>
      </c>
      <c r="D174">
        <v>-16</v>
      </c>
      <c r="E174" s="6">
        <v>12096</v>
      </c>
      <c r="F174" s="7" t="s">
        <v>33</v>
      </c>
    </row>
    <row r="175" spans="1:6" ht="12.75">
      <c r="A175">
        <f t="shared" si="2"/>
        <v>-16979</v>
      </c>
      <c r="B175" s="6">
        <v>7113</v>
      </c>
      <c r="C175">
        <v>21</v>
      </c>
      <c r="D175">
        <v>-17</v>
      </c>
      <c r="E175" s="6">
        <v>12094</v>
      </c>
      <c r="F175" s="7" t="s">
        <v>33</v>
      </c>
    </row>
    <row r="176" spans="1:6" ht="12.75">
      <c r="A176">
        <f t="shared" si="2"/>
        <v>-17979</v>
      </c>
      <c r="B176" s="6">
        <v>6637</v>
      </c>
      <c r="C176">
        <v>21</v>
      </c>
      <c r="D176">
        <v>-18</v>
      </c>
      <c r="E176" s="6">
        <v>11212</v>
      </c>
      <c r="F176" s="7" t="s">
        <v>33</v>
      </c>
    </row>
    <row r="177" spans="1:6" ht="12.75">
      <c r="A177">
        <f t="shared" si="2"/>
        <v>-18979</v>
      </c>
      <c r="B177" s="6">
        <v>17</v>
      </c>
      <c r="C177">
        <v>21</v>
      </c>
      <c r="D177">
        <v>-19</v>
      </c>
      <c r="E177" s="6">
        <v>28</v>
      </c>
      <c r="F177" s="7" t="s">
        <v>33</v>
      </c>
    </row>
    <row r="178" spans="1:6" ht="12.75">
      <c r="A178">
        <f t="shared" si="2"/>
        <v>-3978</v>
      </c>
      <c r="B178" s="6">
        <v>0</v>
      </c>
      <c r="C178">
        <v>22</v>
      </c>
      <c r="D178">
        <v>-4</v>
      </c>
      <c r="E178" s="6">
        <v>0</v>
      </c>
      <c r="F178" s="7" t="s">
        <v>33</v>
      </c>
    </row>
    <row r="179" spans="1:6" ht="12.75">
      <c r="A179">
        <f t="shared" si="2"/>
        <v>-4978</v>
      </c>
      <c r="B179" s="6">
        <v>0</v>
      </c>
      <c r="C179">
        <v>22</v>
      </c>
      <c r="D179">
        <v>-5</v>
      </c>
      <c r="E179" s="6">
        <v>0</v>
      </c>
      <c r="F179" s="7" t="s">
        <v>33</v>
      </c>
    </row>
    <row r="180" spans="1:6" ht="12.75">
      <c r="A180">
        <f t="shared" si="2"/>
        <v>-5978</v>
      </c>
      <c r="B180" s="6">
        <v>0</v>
      </c>
      <c r="C180">
        <v>22</v>
      </c>
      <c r="D180">
        <v>-6</v>
      </c>
      <c r="E180" s="6">
        <v>0</v>
      </c>
      <c r="F180" s="7" t="s">
        <v>33</v>
      </c>
    </row>
    <row r="181" spans="1:6" ht="12.75">
      <c r="A181">
        <f t="shared" si="2"/>
        <v>-6978</v>
      </c>
      <c r="B181" s="6">
        <v>0</v>
      </c>
      <c r="C181">
        <v>22</v>
      </c>
      <c r="D181">
        <v>-7</v>
      </c>
      <c r="E181" s="6">
        <v>0</v>
      </c>
      <c r="F181" s="7" t="s">
        <v>33</v>
      </c>
    </row>
    <row r="182" spans="1:6" ht="12.75">
      <c r="A182">
        <f t="shared" si="2"/>
        <v>-7978</v>
      </c>
      <c r="B182" s="6">
        <v>0</v>
      </c>
      <c r="C182">
        <v>22</v>
      </c>
      <c r="D182">
        <v>-8</v>
      </c>
      <c r="E182" s="6">
        <v>0</v>
      </c>
      <c r="F182" s="7" t="s">
        <v>33</v>
      </c>
    </row>
    <row r="183" spans="1:6" ht="12.75">
      <c r="A183">
        <f t="shared" si="2"/>
        <v>-8978</v>
      </c>
      <c r="B183" s="6">
        <v>0</v>
      </c>
      <c r="C183">
        <v>22</v>
      </c>
      <c r="D183">
        <v>-9</v>
      </c>
      <c r="E183" s="6">
        <v>0</v>
      </c>
      <c r="F183" s="7" t="s">
        <v>33</v>
      </c>
    </row>
    <row r="184" spans="1:6" ht="12.75">
      <c r="A184">
        <f t="shared" si="2"/>
        <v>-9978</v>
      </c>
      <c r="B184" s="6">
        <v>557</v>
      </c>
      <c r="C184">
        <v>22</v>
      </c>
      <c r="D184">
        <v>-10</v>
      </c>
      <c r="E184" s="6">
        <v>310</v>
      </c>
      <c r="F184" s="7" t="s">
        <v>33</v>
      </c>
    </row>
    <row r="185" spans="1:6" ht="12.75">
      <c r="A185">
        <f t="shared" si="2"/>
        <v>-10978</v>
      </c>
      <c r="B185" s="6">
        <v>5392</v>
      </c>
      <c r="C185">
        <v>22</v>
      </c>
      <c r="D185">
        <v>-11</v>
      </c>
      <c r="E185" s="6">
        <v>3238</v>
      </c>
      <c r="F185" s="7" t="s">
        <v>33</v>
      </c>
    </row>
    <row r="186" spans="1:6" ht="12.75">
      <c r="A186">
        <f t="shared" si="2"/>
        <v>-11978</v>
      </c>
      <c r="B186" s="6">
        <v>15729</v>
      </c>
      <c r="C186">
        <v>22</v>
      </c>
      <c r="D186">
        <v>-12</v>
      </c>
      <c r="E186" s="6">
        <v>11013</v>
      </c>
      <c r="F186" s="7" t="s">
        <v>33</v>
      </c>
    </row>
    <row r="187" spans="1:6" ht="12.75">
      <c r="A187">
        <f t="shared" si="2"/>
        <v>-12978</v>
      </c>
      <c r="B187" s="6">
        <v>17278</v>
      </c>
      <c r="C187">
        <v>22</v>
      </c>
      <c r="D187">
        <v>-13</v>
      </c>
      <c r="E187" s="6">
        <v>12096</v>
      </c>
      <c r="F187" s="7" t="s">
        <v>33</v>
      </c>
    </row>
    <row r="188" spans="1:6" ht="12.75">
      <c r="A188">
        <f t="shared" si="2"/>
        <v>-13978</v>
      </c>
      <c r="B188" s="6">
        <v>48</v>
      </c>
      <c r="C188">
        <v>22</v>
      </c>
      <c r="D188">
        <v>-14</v>
      </c>
      <c r="E188" s="6">
        <v>32</v>
      </c>
      <c r="F188" s="7" t="s">
        <v>33</v>
      </c>
    </row>
    <row r="189" spans="1:6" ht="12.75">
      <c r="A189">
        <f t="shared" si="2"/>
        <v>-14978</v>
      </c>
      <c r="B189" s="6">
        <v>2</v>
      </c>
      <c r="C189">
        <v>22</v>
      </c>
      <c r="D189">
        <v>-15</v>
      </c>
      <c r="E189" s="6">
        <v>0</v>
      </c>
      <c r="F189" s="7" t="s">
        <v>33</v>
      </c>
    </row>
    <row r="190" spans="1:6" ht="12.75">
      <c r="A190">
        <f t="shared" si="2"/>
        <v>-15978</v>
      </c>
      <c r="B190" s="6">
        <v>9</v>
      </c>
      <c r="C190">
        <v>22</v>
      </c>
      <c r="D190">
        <v>-16</v>
      </c>
      <c r="E190" s="6">
        <v>7</v>
      </c>
      <c r="F190" s="7" t="s">
        <v>33</v>
      </c>
    </row>
    <row r="191" spans="1:6" ht="12.75">
      <c r="A191">
        <f t="shared" si="2"/>
        <v>-16978</v>
      </c>
      <c r="B191" s="6">
        <v>1633</v>
      </c>
      <c r="C191">
        <v>22</v>
      </c>
      <c r="D191">
        <v>-17</v>
      </c>
      <c r="E191" s="6">
        <v>2846</v>
      </c>
      <c r="F191" s="7" t="s">
        <v>33</v>
      </c>
    </row>
    <row r="192" spans="1:6" ht="12.75">
      <c r="A192">
        <f t="shared" si="2"/>
        <v>-17978</v>
      </c>
      <c r="B192" s="6">
        <v>5312</v>
      </c>
      <c r="C192">
        <v>22</v>
      </c>
      <c r="D192">
        <v>-18</v>
      </c>
      <c r="E192" s="6">
        <v>8974</v>
      </c>
      <c r="F192" s="7" t="s">
        <v>33</v>
      </c>
    </row>
    <row r="193" spans="1:6" ht="12.75">
      <c r="A193">
        <f t="shared" si="2"/>
        <v>-18978</v>
      </c>
      <c r="B193" s="6">
        <v>0</v>
      </c>
      <c r="C193">
        <v>22</v>
      </c>
      <c r="D193">
        <v>-19</v>
      </c>
      <c r="E193" s="6">
        <v>0</v>
      </c>
      <c r="F193" s="7" t="s">
        <v>33</v>
      </c>
    </row>
    <row r="194" spans="1:6" ht="12.75">
      <c r="A194">
        <f t="shared" si="2"/>
        <v>-3977</v>
      </c>
      <c r="B194" s="6">
        <v>0</v>
      </c>
      <c r="C194">
        <v>23</v>
      </c>
      <c r="D194">
        <v>-4</v>
      </c>
      <c r="E194" s="6">
        <v>0</v>
      </c>
      <c r="F194" s="7" t="s">
        <v>33</v>
      </c>
    </row>
    <row r="195" spans="1:6" ht="12.75">
      <c r="A195">
        <f aca="true" t="shared" si="3" ref="A195:A225">D195*1000+C195</f>
        <v>-4977</v>
      </c>
      <c r="B195" s="6">
        <v>0</v>
      </c>
      <c r="C195">
        <v>23</v>
      </c>
      <c r="D195">
        <v>-5</v>
      </c>
      <c r="E195" s="6">
        <v>0</v>
      </c>
      <c r="F195" s="7" t="s">
        <v>33</v>
      </c>
    </row>
    <row r="196" spans="1:6" ht="12.75">
      <c r="A196">
        <f t="shared" si="3"/>
        <v>-5977</v>
      </c>
      <c r="B196" s="6">
        <v>0</v>
      </c>
      <c r="C196">
        <v>23</v>
      </c>
      <c r="D196">
        <v>-6</v>
      </c>
      <c r="E196" s="6">
        <v>0</v>
      </c>
      <c r="F196" s="7" t="s">
        <v>33</v>
      </c>
    </row>
    <row r="197" spans="1:6" ht="12.75">
      <c r="A197">
        <f t="shared" si="3"/>
        <v>-6977</v>
      </c>
      <c r="B197" s="6">
        <v>0</v>
      </c>
      <c r="C197">
        <v>23</v>
      </c>
      <c r="D197">
        <v>-7</v>
      </c>
      <c r="E197" s="6">
        <v>0</v>
      </c>
      <c r="F197" s="7" t="s">
        <v>33</v>
      </c>
    </row>
    <row r="198" spans="1:6" ht="12.75">
      <c r="A198">
        <f t="shared" si="3"/>
        <v>-7977</v>
      </c>
      <c r="B198" s="6">
        <v>0</v>
      </c>
      <c r="C198">
        <v>23</v>
      </c>
      <c r="D198">
        <v>-8</v>
      </c>
      <c r="E198" s="6">
        <v>0</v>
      </c>
      <c r="F198" s="7" t="s">
        <v>33</v>
      </c>
    </row>
    <row r="199" spans="1:6" ht="12.75">
      <c r="A199">
        <f t="shared" si="3"/>
        <v>-8977</v>
      </c>
      <c r="B199" s="6">
        <v>0</v>
      </c>
      <c r="C199">
        <v>23</v>
      </c>
      <c r="D199">
        <v>-9</v>
      </c>
      <c r="E199" s="6">
        <v>0</v>
      </c>
      <c r="F199" s="7" t="s">
        <v>33</v>
      </c>
    </row>
    <row r="200" spans="1:6" ht="12.75">
      <c r="A200">
        <f t="shared" si="3"/>
        <v>-9977</v>
      </c>
      <c r="B200" s="6">
        <v>0</v>
      </c>
      <c r="C200">
        <v>23</v>
      </c>
      <c r="D200">
        <v>-10</v>
      </c>
      <c r="E200" s="6">
        <v>0</v>
      </c>
      <c r="F200" s="7" t="s">
        <v>33</v>
      </c>
    </row>
    <row r="201" spans="1:6" ht="12.75">
      <c r="A201">
        <f t="shared" si="3"/>
        <v>-10977</v>
      </c>
      <c r="B201" s="6">
        <v>285</v>
      </c>
      <c r="C201">
        <v>23</v>
      </c>
      <c r="D201">
        <v>-11</v>
      </c>
      <c r="E201" s="6">
        <v>202</v>
      </c>
      <c r="F201" s="7" t="s">
        <v>33</v>
      </c>
    </row>
    <row r="202" spans="1:6" ht="12.75">
      <c r="A202">
        <f t="shared" si="3"/>
        <v>-11977</v>
      </c>
      <c r="B202" s="6">
        <v>16682</v>
      </c>
      <c r="C202">
        <v>23</v>
      </c>
      <c r="D202">
        <v>-12</v>
      </c>
      <c r="E202" s="6">
        <v>11681</v>
      </c>
      <c r="F202" s="7" t="s">
        <v>33</v>
      </c>
    </row>
    <row r="203" spans="1:6" ht="12.75">
      <c r="A203">
        <f t="shared" si="3"/>
        <v>-12977</v>
      </c>
      <c r="B203" s="6">
        <v>16698</v>
      </c>
      <c r="C203">
        <v>23</v>
      </c>
      <c r="D203">
        <v>-13</v>
      </c>
      <c r="E203" s="6">
        <v>11698</v>
      </c>
      <c r="F203" s="7" t="s">
        <v>33</v>
      </c>
    </row>
    <row r="204" spans="1:6" ht="12.75">
      <c r="A204">
        <f t="shared" si="3"/>
        <v>-13977</v>
      </c>
      <c r="B204" s="6">
        <v>0</v>
      </c>
      <c r="C204">
        <v>23</v>
      </c>
      <c r="D204">
        <v>-14</v>
      </c>
      <c r="E204" s="6">
        <v>0</v>
      </c>
      <c r="F204" s="7" t="s">
        <v>33</v>
      </c>
    </row>
    <row r="205" spans="1:6" ht="12.75">
      <c r="A205">
        <f t="shared" si="3"/>
        <v>-14977</v>
      </c>
      <c r="B205" s="6">
        <v>0</v>
      </c>
      <c r="C205">
        <v>23</v>
      </c>
      <c r="D205">
        <v>-15</v>
      </c>
      <c r="E205" s="6">
        <v>0</v>
      </c>
      <c r="F205" s="7" t="s">
        <v>33</v>
      </c>
    </row>
    <row r="206" spans="1:6" ht="12.75">
      <c r="A206">
        <f t="shared" si="3"/>
        <v>-15977</v>
      </c>
      <c r="B206" s="6">
        <v>0</v>
      </c>
      <c r="C206">
        <v>23</v>
      </c>
      <c r="D206">
        <v>-16</v>
      </c>
      <c r="E206" s="6">
        <v>0</v>
      </c>
      <c r="F206" s="7" t="s">
        <v>33</v>
      </c>
    </row>
    <row r="207" spans="1:6" ht="12.75">
      <c r="A207">
        <f t="shared" si="3"/>
        <v>-16977</v>
      </c>
      <c r="B207" s="6">
        <v>0</v>
      </c>
      <c r="C207">
        <v>23</v>
      </c>
      <c r="D207">
        <v>-17</v>
      </c>
      <c r="E207" s="6">
        <v>0</v>
      </c>
      <c r="F207" s="7" t="s">
        <v>33</v>
      </c>
    </row>
    <row r="208" spans="1:6" ht="12.75">
      <c r="A208">
        <f t="shared" si="3"/>
        <v>-17977</v>
      </c>
      <c r="B208" s="6">
        <v>574</v>
      </c>
      <c r="C208">
        <v>23</v>
      </c>
      <c r="D208">
        <v>-18</v>
      </c>
      <c r="E208" s="6">
        <v>964</v>
      </c>
      <c r="F208" s="7" t="s">
        <v>33</v>
      </c>
    </row>
    <row r="209" spans="1:6" ht="12.75">
      <c r="A209">
        <f t="shared" si="3"/>
        <v>-18977</v>
      </c>
      <c r="B209" s="6">
        <v>0</v>
      </c>
      <c r="C209">
        <v>23</v>
      </c>
      <c r="D209">
        <v>-19</v>
      </c>
      <c r="E209" s="6">
        <v>0</v>
      </c>
      <c r="F209" s="7" t="s">
        <v>33</v>
      </c>
    </row>
    <row r="210" spans="1:6" ht="12.75">
      <c r="A210">
        <f t="shared" si="3"/>
        <v>-3976</v>
      </c>
      <c r="B210" s="6">
        <v>0</v>
      </c>
      <c r="C210">
        <v>24</v>
      </c>
      <c r="D210">
        <v>-4</v>
      </c>
      <c r="E210" s="6">
        <v>0</v>
      </c>
      <c r="F210" s="7" t="s">
        <v>33</v>
      </c>
    </row>
    <row r="211" spans="1:6" ht="12.75">
      <c r="A211">
        <f t="shared" si="3"/>
        <v>-4976</v>
      </c>
      <c r="B211" s="6">
        <v>0</v>
      </c>
      <c r="C211">
        <v>24</v>
      </c>
      <c r="D211">
        <v>-5</v>
      </c>
      <c r="E211" s="6">
        <v>0</v>
      </c>
      <c r="F211" s="7" t="s">
        <v>33</v>
      </c>
    </row>
    <row r="212" spans="1:6" ht="12.75">
      <c r="A212">
        <f t="shared" si="3"/>
        <v>-5976</v>
      </c>
      <c r="B212" s="6">
        <v>0</v>
      </c>
      <c r="C212">
        <v>24</v>
      </c>
      <c r="D212">
        <v>-6</v>
      </c>
      <c r="E212" s="6">
        <v>0</v>
      </c>
      <c r="F212" s="7" t="s">
        <v>33</v>
      </c>
    </row>
    <row r="213" spans="1:6" ht="12.75">
      <c r="A213">
        <f t="shared" si="3"/>
        <v>-6976</v>
      </c>
      <c r="B213" s="6">
        <v>0</v>
      </c>
      <c r="C213">
        <v>24</v>
      </c>
      <c r="D213">
        <v>-7</v>
      </c>
      <c r="E213" s="6">
        <v>0</v>
      </c>
      <c r="F213" s="7" t="s">
        <v>33</v>
      </c>
    </row>
    <row r="214" spans="1:6" ht="12.75">
      <c r="A214">
        <f t="shared" si="3"/>
        <v>-7976</v>
      </c>
      <c r="B214" s="6">
        <v>0</v>
      </c>
      <c r="C214">
        <v>24</v>
      </c>
      <c r="D214">
        <v>-8</v>
      </c>
      <c r="E214" s="6">
        <v>0</v>
      </c>
      <c r="F214" s="7" t="s">
        <v>33</v>
      </c>
    </row>
    <row r="215" spans="1:6" ht="12.75">
      <c r="A215">
        <f t="shared" si="3"/>
        <v>-8976</v>
      </c>
      <c r="B215" s="6">
        <v>0</v>
      </c>
      <c r="C215">
        <v>24</v>
      </c>
      <c r="D215">
        <v>-9</v>
      </c>
      <c r="E215" s="6">
        <v>0</v>
      </c>
      <c r="F215" s="7" t="s">
        <v>33</v>
      </c>
    </row>
    <row r="216" spans="1:6" ht="12.75">
      <c r="A216">
        <f t="shared" si="3"/>
        <v>-9976</v>
      </c>
      <c r="B216" s="6">
        <v>0</v>
      </c>
      <c r="C216">
        <v>24</v>
      </c>
      <c r="D216">
        <v>-10</v>
      </c>
      <c r="E216" s="6">
        <v>0</v>
      </c>
      <c r="F216" s="7" t="s">
        <v>33</v>
      </c>
    </row>
    <row r="217" spans="1:6" ht="12.75">
      <c r="A217">
        <f t="shared" si="3"/>
        <v>-10976</v>
      </c>
      <c r="B217" s="6">
        <v>24</v>
      </c>
      <c r="C217">
        <v>24</v>
      </c>
      <c r="D217">
        <v>-11</v>
      </c>
      <c r="E217" s="6">
        <v>17</v>
      </c>
      <c r="F217" s="7" t="s">
        <v>33</v>
      </c>
    </row>
    <row r="218" spans="1:6" ht="12.75">
      <c r="A218">
        <f t="shared" si="3"/>
        <v>-11976</v>
      </c>
      <c r="B218" s="6">
        <v>392</v>
      </c>
      <c r="C218">
        <v>24</v>
      </c>
      <c r="D218">
        <v>-12</v>
      </c>
      <c r="E218" s="6">
        <v>275</v>
      </c>
      <c r="F218" s="7" t="s">
        <v>33</v>
      </c>
    </row>
    <row r="219" spans="1:6" ht="12.75">
      <c r="A219">
        <f t="shared" si="3"/>
        <v>-12976</v>
      </c>
      <c r="B219" s="6">
        <v>293</v>
      </c>
      <c r="C219">
        <v>24</v>
      </c>
      <c r="D219">
        <v>-13</v>
      </c>
      <c r="E219" s="6">
        <v>206</v>
      </c>
      <c r="F219" s="7" t="s">
        <v>33</v>
      </c>
    </row>
    <row r="220" spans="1:6" ht="12.75">
      <c r="A220">
        <f t="shared" si="3"/>
        <v>-13976</v>
      </c>
      <c r="B220" s="6">
        <v>0</v>
      </c>
      <c r="C220">
        <v>24</v>
      </c>
      <c r="D220">
        <v>-14</v>
      </c>
      <c r="E220" s="6">
        <v>0</v>
      </c>
      <c r="F220" s="7" t="s">
        <v>33</v>
      </c>
    </row>
    <row r="221" spans="1:6" ht="12.75">
      <c r="A221">
        <f t="shared" si="3"/>
        <v>-14976</v>
      </c>
      <c r="B221" s="6">
        <v>0</v>
      </c>
      <c r="C221">
        <v>24</v>
      </c>
      <c r="D221">
        <v>-15</v>
      </c>
      <c r="E221" s="6">
        <v>0</v>
      </c>
      <c r="F221" s="7" t="s">
        <v>33</v>
      </c>
    </row>
    <row r="222" spans="1:6" ht="12.75">
      <c r="A222">
        <f t="shared" si="3"/>
        <v>-15976</v>
      </c>
      <c r="B222" s="6">
        <v>0</v>
      </c>
      <c r="C222">
        <v>24</v>
      </c>
      <c r="D222">
        <v>-16</v>
      </c>
      <c r="E222" s="6">
        <v>0</v>
      </c>
      <c r="F222" s="7" t="s">
        <v>33</v>
      </c>
    </row>
    <row r="223" spans="1:6" ht="12.75">
      <c r="A223">
        <f t="shared" si="3"/>
        <v>-16976</v>
      </c>
      <c r="B223" s="6">
        <v>0</v>
      </c>
      <c r="C223">
        <v>24</v>
      </c>
      <c r="D223">
        <v>-17</v>
      </c>
      <c r="E223" s="6">
        <v>0</v>
      </c>
      <c r="F223" s="7" t="s">
        <v>33</v>
      </c>
    </row>
    <row r="224" spans="1:6" ht="12.75">
      <c r="A224">
        <f t="shared" si="3"/>
        <v>-17976</v>
      </c>
      <c r="B224" s="6">
        <v>0</v>
      </c>
      <c r="C224">
        <v>24</v>
      </c>
      <c r="D224">
        <v>-18</v>
      </c>
      <c r="E224" s="6">
        <v>0</v>
      </c>
      <c r="F224" s="7" t="s">
        <v>33</v>
      </c>
    </row>
    <row r="225" spans="1:6" ht="12.75">
      <c r="A225">
        <f t="shared" si="3"/>
        <v>-18976</v>
      </c>
      <c r="B225" s="6">
        <v>0</v>
      </c>
      <c r="C225">
        <v>24</v>
      </c>
      <c r="D225">
        <v>-19</v>
      </c>
      <c r="E225" s="6">
        <v>0</v>
      </c>
      <c r="F225" s="7" t="s">
        <v>33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23"/>
  <sheetViews>
    <sheetView workbookViewId="0" topLeftCell="A1">
      <selection activeCell="C24" sqref="C24"/>
    </sheetView>
  </sheetViews>
  <sheetFormatPr defaultColWidth="9.140625" defaultRowHeight="12.75"/>
  <cols>
    <col min="1" max="1" width="24.421875" style="11" customWidth="1"/>
    <col min="2" max="2" width="16.7109375" style="11" customWidth="1"/>
    <col min="3" max="3" width="15.00390625" style="11" customWidth="1"/>
    <col min="4" max="4" width="14.421875" style="11" customWidth="1"/>
    <col min="5" max="5" width="7.28125" style="11" customWidth="1"/>
    <col min="6" max="6" width="15.421875" style="11" customWidth="1"/>
    <col min="7" max="7" width="17.28125" style="11" customWidth="1"/>
    <col min="8" max="8" width="13.140625" style="11" customWidth="1"/>
    <col min="9" max="9" width="14.00390625" style="11" customWidth="1"/>
    <col min="10" max="10" width="14.140625" style="11" customWidth="1"/>
    <col min="11" max="11" width="15.57421875" style="11" customWidth="1"/>
    <col min="12" max="12" width="17.140625" style="11" customWidth="1"/>
    <col min="13" max="13" width="8.00390625" style="11" customWidth="1"/>
    <col min="14" max="14" width="9.140625" style="11" customWidth="1"/>
    <col min="15" max="15" width="7.8515625" style="11" customWidth="1"/>
    <col min="16" max="16384" width="9.140625" style="11" customWidth="1"/>
  </cols>
  <sheetData>
    <row r="3" ht="18">
      <c r="D3" s="73" t="s">
        <v>178</v>
      </c>
    </row>
    <row r="4" spans="1:12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 s="17" customFormat="1" ht="14.25">
      <c r="A5" s="74"/>
      <c r="B5" s="75"/>
      <c r="C5" s="114"/>
      <c r="D5" s="114"/>
      <c r="E5" s="115" t="s">
        <v>113</v>
      </c>
      <c r="F5" s="77"/>
      <c r="G5" s="103"/>
      <c r="H5" s="76"/>
      <c r="I5" s="79"/>
      <c r="J5" s="57" t="s">
        <v>120</v>
      </c>
      <c r="L5" s="77"/>
      <c r="M5" s="74"/>
    </row>
    <row r="6" spans="1:12" s="17" customFormat="1" ht="42.75">
      <c r="A6" s="76" t="s">
        <v>49</v>
      </c>
      <c r="B6" s="78" t="s">
        <v>145</v>
      </c>
      <c r="C6" s="78" t="s">
        <v>128</v>
      </c>
      <c r="D6" s="78" t="s">
        <v>121</v>
      </c>
      <c r="E6" s="112" t="s">
        <v>124</v>
      </c>
      <c r="F6" s="78" t="s">
        <v>122</v>
      </c>
      <c r="G6" s="113" t="s">
        <v>154</v>
      </c>
      <c r="H6" s="12" t="s">
        <v>155</v>
      </c>
      <c r="I6" s="12" t="s">
        <v>123</v>
      </c>
      <c r="J6" s="20" t="s">
        <v>158</v>
      </c>
      <c r="K6" s="12" t="s">
        <v>122</v>
      </c>
      <c r="L6" s="113" t="s">
        <v>153</v>
      </c>
    </row>
    <row r="7" spans="1:12" ht="19.5" customHeight="1">
      <c r="A7" s="22" t="s">
        <v>160</v>
      </c>
      <c r="B7" s="22"/>
      <c r="C7" s="92"/>
      <c r="D7" s="93"/>
      <c r="E7" s="93"/>
      <c r="F7" s="93"/>
      <c r="G7" s="109"/>
      <c r="H7" s="14">
        <v>472000</v>
      </c>
      <c r="I7" s="14">
        <f>H7*365</f>
        <v>172280000</v>
      </c>
      <c r="J7" s="14">
        <f>19.65</f>
        <v>19.65</v>
      </c>
      <c r="K7" s="116">
        <f>I7*J7</f>
        <v>3385301999.9999995</v>
      </c>
      <c r="L7" s="108">
        <f>K7*'National accounts'!D2</f>
        <v>101288235839.99998</v>
      </c>
    </row>
    <row r="8" spans="1:12" ht="21" customHeight="1">
      <c r="A8" s="22" t="s">
        <v>125</v>
      </c>
      <c r="B8" s="14">
        <v>87000000000</v>
      </c>
      <c r="C8" s="86">
        <f>GDP_Calc!C87</f>
        <v>2907754010.695187</v>
      </c>
      <c r="D8" s="14">
        <f>OIL!C14</f>
        <v>171870835</v>
      </c>
      <c r="E8" s="111">
        <f>OIL!D14</f>
        <v>19.65</v>
      </c>
      <c r="F8" s="14">
        <f>D8*E8</f>
        <v>3377261907.7499995</v>
      </c>
      <c r="G8" s="86">
        <f>F8*'National accounts'!D2</f>
        <v>101047676279.87999</v>
      </c>
      <c r="H8" s="14">
        <v>472000</v>
      </c>
      <c r="I8" s="14">
        <f>H8*365</f>
        <v>172280000</v>
      </c>
      <c r="J8" s="14">
        <f>19.65</f>
        <v>19.65</v>
      </c>
      <c r="K8" s="116">
        <f>I8*J8</f>
        <v>3385301999.9999995</v>
      </c>
      <c r="L8" s="108">
        <f>K8*'National accounts'!D2</f>
        <v>101288235839.99998</v>
      </c>
    </row>
    <row r="9" spans="1:12" ht="18.75" customHeight="1">
      <c r="A9" s="22" t="s">
        <v>126</v>
      </c>
      <c r="B9" s="22"/>
      <c r="C9" s="110"/>
      <c r="D9" s="22"/>
      <c r="E9" s="93"/>
      <c r="F9" s="14"/>
      <c r="G9" s="110"/>
      <c r="H9" s="14"/>
      <c r="I9" s="92"/>
      <c r="J9" s="93"/>
      <c r="K9" s="92"/>
      <c r="L9" s="110"/>
    </row>
    <row r="10" spans="1:13" s="55" customFormat="1" ht="14.25">
      <c r="A10" s="20" t="s">
        <v>4</v>
      </c>
      <c r="B10" s="20"/>
      <c r="C10" s="107">
        <f>SUM(C7:C9)</f>
        <v>2907754010.695187</v>
      </c>
      <c r="D10" s="26">
        <f>SUM(D7:D9)</f>
        <v>171870835</v>
      </c>
      <c r="E10" s="91"/>
      <c r="F10" s="26">
        <f>SUM(F8:F9)</f>
        <v>3377261907.7499995</v>
      </c>
      <c r="G10" s="107">
        <f>SUM(G8:G9)</f>
        <v>101047676279.87999</v>
      </c>
      <c r="H10" s="26">
        <f>H8+H9</f>
        <v>472000</v>
      </c>
      <c r="I10" s="26">
        <f>I8+I9</f>
        <v>172280000</v>
      </c>
      <c r="J10" s="20"/>
      <c r="K10" s="26">
        <f>K8+K9</f>
        <v>3385301999.9999995</v>
      </c>
      <c r="L10" s="107">
        <f>L8+L9</f>
        <v>101288235839.99998</v>
      </c>
      <c r="M10" s="17"/>
    </row>
    <row r="11" spans="1:13" s="55" customFormat="1" ht="14.25">
      <c r="A11" s="79"/>
      <c r="B11" s="79"/>
      <c r="C11" s="94"/>
      <c r="D11" s="94"/>
      <c r="E11" s="95"/>
      <c r="F11" s="94"/>
      <c r="G11" s="96"/>
      <c r="H11" s="95"/>
      <c r="I11" s="95"/>
      <c r="J11" s="95"/>
      <c r="K11" s="97"/>
      <c r="L11" s="101"/>
      <c r="M11" s="17"/>
    </row>
    <row r="12" spans="1:13" s="55" customFormat="1" ht="14.25">
      <c r="A12" s="79"/>
      <c r="B12" s="79"/>
      <c r="C12" s="94"/>
      <c r="D12" s="94"/>
      <c r="E12" s="95"/>
      <c r="F12" s="94"/>
      <c r="G12" s="96"/>
      <c r="H12" s="95"/>
      <c r="I12" s="95"/>
      <c r="J12" s="95"/>
      <c r="K12" s="97"/>
      <c r="L12" s="80"/>
      <c r="M12" s="17"/>
    </row>
    <row r="13" spans="1:11" s="17" customFormat="1" ht="14.25">
      <c r="A13" s="79" t="s">
        <v>127</v>
      </c>
      <c r="B13" s="104"/>
      <c r="C13" s="105"/>
      <c r="D13" s="79"/>
      <c r="E13" s="79"/>
      <c r="F13" s="94"/>
      <c r="G13" s="94"/>
      <c r="H13" s="95"/>
      <c r="I13" s="95"/>
      <c r="J13" s="95"/>
      <c r="K13" s="98"/>
    </row>
    <row r="14" spans="1:11" s="17" customFormat="1" ht="14.25">
      <c r="A14" s="128" t="s">
        <v>156</v>
      </c>
      <c r="B14" s="104"/>
      <c r="C14" s="105"/>
      <c r="D14" s="79"/>
      <c r="E14" s="79"/>
      <c r="F14" s="94"/>
      <c r="G14" s="94"/>
      <c r="H14" s="95"/>
      <c r="I14" s="95"/>
      <c r="J14" s="95"/>
      <c r="K14" s="98"/>
    </row>
    <row r="15" spans="1:11" s="55" customFormat="1" ht="15">
      <c r="A15" s="11" t="s">
        <v>157</v>
      </c>
      <c r="B15" s="106"/>
      <c r="C15" s="106"/>
      <c r="F15" s="99"/>
      <c r="G15" s="99"/>
      <c r="H15" s="99"/>
      <c r="I15" s="99"/>
      <c r="J15" s="99"/>
      <c r="K15" s="99"/>
    </row>
    <row r="16" spans="1:11" s="55" customFormat="1" ht="15">
      <c r="A16" s="55" t="s">
        <v>159</v>
      </c>
      <c r="B16" s="106"/>
      <c r="C16" s="106"/>
      <c r="F16" s="99"/>
      <c r="G16" s="99"/>
      <c r="H16" s="99"/>
      <c r="I16" s="99"/>
      <c r="J16" s="99"/>
      <c r="K16" s="99"/>
    </row>
    <row r="17" spans="1:11" s="55" customFormat="1" ht="15">
      <c r="A17"/>
      <c r="B17" s="106"/>
      <c r="C17" s="106"/>
      <c r="F17" s="99"/>
      <c r="G17" s="99"/>
      <c r="H17" s="99"/>
      <c r="I17" s="99"/>
      <c r="J17" s="99"/>
      <c r="K17" s="99"/>
    </row>
    <row r="18" spans="1:11" s="55" customFormat="1" ht="15">
      <c r="A18" s="106"/>
      <c r="B18" s="106"/>
      <c r="C18" s="106"/>
      <c r="F18" s="99"/>
      <c r="G18" s="99"/>
      <c r="H18" s="99"/>
      <c r="I18" s="99"/>
      <c r="J18" s="99"/>
      <c r="K18" s="99"/>
    </row>
    <row r="19" spans="3:11" ht="13.5">
      <c r="C19" s="100"/>
      <c r="D19" s="100"/>
      <c r="E19" s="100"/>
      <c r="F19" s="100"/>
      <c r="G19" s="100"/>
      <c r="H19" s="100"/>
      <c r="I19" s="100"/>
      <c r="J19" s="100"/>
      <c r="K19" s="100"/>
    </row>
    <row r="20" spans="3:11" ht="13.5">
      <c r="C20" s="100"/>
      <c r="D20" s="100"/>
      <c r="E20" s="100"/>
      <c r="F20" s="100"/>
      <c r="G20" s="100"/>
      <c r="H20" s="100"/>
      <c r="I20" s="100"/>
      <c r="J20" s="100"/>
      <c r="K20" s="100"/>
    </row>
    <row r="23" ht="13.5">
      <c r="C23" s="81"/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G24" sqref="G24"/>
    </sheetView>
  </sheetViews>
  <sheetFormatPr defaultColWidth="9.140625" defaultRowHeight="12.75"/>
  <cols>
    <col min="1" max="1" width="17.00390625" style="0" bestFit="1" customWidth="1"/>
    <col min="2" max="2" width="14.57421875" style="0" customWidth="1"/>
    <col min="3" max="3" width="22.7109375" style="0" customWidth="1"/>
    <col min="4" max="4" width="16.421875" style="0" customWidth="1"/>
  </cols>
  <sheetData>
    <row r="1" spans="1:4" ht="42.75">
      <c r="A1" s="87" t="s">
        <v>114</v>
      </c>
      <c r="B1" s="88" t="s">
        <v>115</v>
      </c>
      <c r="C1" s="89" t="s">
        <v>116</v>
      </c>
      <c r="D1" s="29" t="s">
        <v>117</v>
      </c>
    </row>
    <row r="2" spans="1:4" ht="13.5">
      <c r="A2" s="13" t="s">
        <v>33</v>
      </c>
      <c r="B2" s="13">
        <v>9570000</v>
      </c>
      <c r="C2" s="90">
        <v>6189400000</v>
      </c>
      <c r="D2" s="13">
        <v>16784000000</v>
      </c>
    </row>
    <row r="4" spans="3:4" ht="12.75">
      <c r="C4" t="s">
        <v>179</v>
      </c>
      <c r="D4">
        <f>D2/C2</f>
        <v>2.7117329628073805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8"/>
  <sheetViews>
    <sheetView workbookViewId="0" topLeftCell="A1">
      <selection activeCell="K20" sqref="K20"/>
    </sheetView>
  </sheetViews>
  <sheetFormatPr defaultColWidth="9.140625" defaultRowHeight="12.75"/>
  <cols>
    <col min="5" max="5" width="14.8515625" style="0" customWidth="1"/>
    <col min="6" max="6" width="13.7109375" style="0" customWidth="1"/>
    <col min="7" max="7" width="10.8515625" style="0" customWidth="1"/>
    <col min="8" max="8" width="11.57421875" style="0" customWidth="1"/>
    <col min="9" max="9" width="11.7109375" style="0" customWidth="1"/>
    <col min="10" max="10" width="15.28125" style="0" customWidth="1"/>
  </cols>
  <sheetData>
    <row r="1" spans="1:10" ht="12.75">
      <c r="A1" s="59" t="s">
        <v>7</v>
      </c>
      <c r="B1" s="59" t="s">
        <v>0</v>
      </c>
      <c r="C1" s="59" t="s">
        <v>1</v>
      </c>
      <c r="D1" s="59" t="s">
        <v>12</v>
      </c>
      <c r="E1" s="59" t="s">
        <v>9</v>
      </c>
      <c r="F1" s="59" t="s">
        <v>34</v>
      </c>
      <c r="G1" s="59" t="s">
        <v>35</v>
      </c>
      <c r="H1" s="59" t="s">
        <v>38</v>
      </c>
      <c r="I1" s="59" t="s">
        <v>36</v>
      </c>
      <c r="J1" s="59" t="s">
        <v>37</v>
      </c>
    </row>
    <row r="2" spans="1:11" ht="12.75">
      <c r="A2">
        <f>(C2*1000)+B2</f>
        <v>-18980</v>
      </c>
      <c r="B2">
        <v>20</v>
      </c>
      <c r="C2">
        <v>-19</v>
      </c>
      <c r="D2">
        <v>0.001</v>
      </c>
      <c r="E2" s="72" t="s">
        <v>19</v>
      </c>
      <c r="F2" s="72" t="s">
        <v>33</v>
      </c>
      <c r="G2">
        <v>35</v>
      </c>
      <c r="H2">
        <v>58</v>
      </c>
      <c r="I2">
        <v>4527.166</v>
      </c>
      <c r="J2">
        <v>4.527166</v>
      </c>
      <c r="K2">
        <f>I2*D2</f>
        <v>4.527166</v>
      </c>
    </row>
    <row r="3" spans="1:10" ht="12.75">
      <c r="A3">
        <f aca="true" t="shared" si="0" ref="A3:A66">(C3*1000)+B3</f>
        <v>-18979</v>
      </c>
      <c r="B3">
        <v>21</v>
      </c>
      <c r="C3">
        <v>-19</v>
      </c>
      <c r="D3">
        <v>0.001</v>
      </c>
      <c r="E3" s="72" t="s">
        <v>19</v>
      </c>
      <c r="F3" s="72" t="s">
        <v>33</v>
      </c>
      <c r="G3">
        <v>17</v>
      </c>
      <c r="H3">
        <v>28</v>
      </c>
      <c r="I3">
        <v>4527.166</v>
      </c>
      <c r="J3">
        <v>4.527166</v>
      </c>
    </row>
    <row r="4" spans="1:10" ht="12.75">
      <c r="A4">
        <f t="shared" si="0"/>
        <v>-17989</v>
      </c>
      <c r="B4">
        <v>11</v>
      </c>
      <c r="C4">
        <v>-18</v>
      </c>
      <c r="D4">
        <v>0.052</v>
      </c>
      <c r="E4" s="72" t="s">
        <v>30</v>
      </c>
      <c r="F4" s="72" t="s">
        <v>33</v>
      </c>
      <c r="G4">
        <v>1110</v>
      </c>
      <c r="H4">
        <v>644</v>
      </c>
      <c r="I4">
        <v>4552.911</v>
      </c>
      <c r="J4">
        <v>236.751372</v>
      </c>
    </row>
    <row r="5" spans="1:10" ht="12.75">
      <c r="A5">
        <f t="shared" si="0"/>
        <v>-17988</v>
      </c>
      <c r="B5">
        <v>12</v>
      </c>
      <c r="C5">
        <v>-18</v>
      </c>
      <c r="D5">
        <v>0.164</v>
      </c>
      <c r="E5" s="72" t="s">
        <v>30</v>
      </c>
      <c r="F5" s="72" t="s">
        <v>33</v>
      </c>
      <c r="G5">
        <v>3475</v>
      </c>
      <c r="H5">
        <v>2010</v>
      </c>
      <c r="I5">
        <v>4552.911</v>
      </c>
      <c r="J5">
        <v>746.677404</v>
      </c>
    </row>
    <row r="6" spans="1:10" ht="12.75">
      <c r="A6">
        <f t="shared" si="0"/>
        <v>-17987</v>
      </c>
      <c r="B6">
        <v>13</v>
      </c>
      <c r="C6">
        <v>-18</v>
      </c>
      <c r="D6">
        <v>0.133</v>
      </c>
      <c r="E6" s="72" t="s">
        <v>22</v>
      </c>
      <c r="F6" s="72" t="s">
        <v>33</v>
      </c>
      <c r="G6">
        <v>4490</v>
      </c>
      <c r="H6">
        <v>1697</v>
      </c>
      <c r="I6">
        <v>4552.911</v>
      </c>
      <c r="J6">
        <v>605.5371630000001</v>
      </c>
    </row>
    <row r="7" spans="1:10" ht="12.75">
      <c r="A7">
        <f t="shared" si="0"/>
        <v>-17986</v>
      </c>
      <c r="B7">
        <v>14</v>
      </c>
      <c r="C7">
        <v>-18</v>
      </c>
      <c r="D7">
        <v>0.395</v>
      </c>
      <c r="E7" s="72" t="s">
        <v>22</v>
      </c>
      <c r="F7" s="72" t="s">
        <v>33</v>
      </c>
      <c r="G7">
        <v>12030</v>
      </c>
      <c r="H7">
        <v>4514</v>
      </c>
      <c r="I7">
        <v>4552.911</v>
      </c>
      <c r="J7">
        <v>1798.3998450000001</v>
      </c>
    </row>
    <row r="8" spans="1:10" ht="12.75">
      <c r="A8">
        <f t="shared" si="0"/>
        <v>-17985</v>
      </c>
      <c r="B8">
        <v>15</v>
      </c>
      <c r="C8">
        <v>-18</v>
      </c>
      <c r="D8">
        <v>0.389</v>
      </c>
      <c r="E8" s="72" t="s">
        <v>22</v>
      </c>
      <c r="F8" s="72" t="s">
        <v>33</v>
      </c>
      <c r="G8">
        <v>12391</v>
      </c>
      <c r="H8">
        <v>4653</v>
      </c>
      <c r="I8">
        <v>4552.911</v>
      </c>
      <c r="J8">
        <v>1771.0823790000002</v>
      </c>
    </row>
    <row r="9" spans="1:10" ht="12.75">
      <c r="A9">
        <f t="shared" si="0"/>
        <v>-17984</v>
      </c>
      <c r="B9">
        <v>16</v>
      </c>
      <c r="C9">
        <v>-18</v>
      </c>
      <c r="D9">
        <v>0.39</v>
      </c>
      <c r="E9" s="72" t="s">
        <v>22</v>
      </c>
      <c r="F9" s="72" t="s">
        <v>33</v>
      </c>
      <c r="G9">
        <v>12490</v>
      </c>
      <c r="H9">
        <v>4692</v>
      </c>
      <c r="I9">
        <v>4552.911</v>
      </c>
      <c r="J9">
        <v>1775.6352900000002</v>
      </c>
    </row>
    <row r="10" spans="1:10" ht="12.75">
      <c r="A10">
        <f t="shared" si="0"/>
        <v>-17983</v>
      </c>
      <c r="B10">
        <v>17</v>
      </c>
      <c r="C10">
        <v>-18</v>
      </c>
      <c r="D10">
        <v>0.287</v>
      </c>
      <c r="E10" s="72" t="s">
        <v>19</v>
      </c>
      <c r="F10" s="72" t="s">
        <v>33</v>
      </c>
      <c r="G10">
        <v>5424</v>
      </c>
      <c r="H10">
        <v>4716</v>
      </c>
      <c r="I10">
        <v>4552.911</v>
      </c>
      <c r="J10">
        <v>1306.6854569999998</v>
      </c>
    </row>
    <row r="11" spans="1:10" ht="12.75">
      <c r="A11">
        <f t="shared" si="0"/>
        <v>-17983</v>
      </c>
      <c r="B11">
        <v>17</v>
      </c>
      <c r="C11">
        <v>-18</v>
      </c>
      <c r="D11">
        <v>0.108</v>
      </c>
      <c r="E11" s="72" t="s">
        <v>22</v>
      </c>
      <c r="F11" s="72" t="s">
        <v>33</v>
      </c>
      <c r="G11">
        <v>5424</v>
      </c>
      <c r="H11">
        <v>4716</v>
      </c>
      <c r="I11">
        <v>4552.911</v>
      </c>
      <c r="J11">
        <v>491.714388</v>
      </c>
    </row>
    <row r="12" spans="1:10" ht="12.75">
      <c r="A12">
        <f t="shared" si="0"/>
        <v>-17982</v>
      </c>
      <c r="B12">
        <v>18</v>
      </c>
      <c r="C12">
        <v>-18</v>
      </c>
      <c r="D12">
        <v>0.548</v>
      </c>
      <c r="E12" s="72" t="s">
        <v>19</v>
      </c>
      <c r="F12" s="72" t="s">
        <v>33</v>
      </c>
      <c r="G12">
        <v>3858</v>
      </c>
      <c r="H12">
        <v>6578</v>
      </c>
      <c r="I12">
        <v>4552.911</v>
      </c>
      <c r="J12">
        <v>2494.995228</v>
      </c>
    </row>
    <row r="13" spans="1:10" ht="12.75">
      <c r="A13">
        <f t="shared" si="0"/>
        <v>-17981</v>
      </c>
      <c r="B13">
        <v>19</v>
      </c>
      <c r="C13">
        <v>-18</v>
      </c>
      <c r="D13">
        <v>0.848</v>
      </c>
      <c r="E13" s="72" t="s">
        <v>19</v>
      </c>
      <c r="F13" s="72" t="s">
        <v>33</v>
      </c>
      <c r="G13">
        <v>5939</v>
      </c>
      <c r="H13">
        <v>10050</v>
      </c>
      <c r="I13">
        <v>4552.911</v>
      </c>
      <c r="J13">
        <v>3860.868528</v>
      </c>
    </row>
    <row r="14" spans="1:10" ht="12.75">
      <c r="A14">
        <f t="shared" si="0"/>
        <v>-17980</v>
      </c>
      <c r="B14">
        <v>20</v>
      </c>
      <c r="C14">
        <v>-18</v>
      </c>
      <c r="D14">
        <v>0.936</v>
      </c>
      <c r="E14" s="72" t="s">
        <v>19</v>
      </c>
      <c r="F14" s="72" t="s">
        <v>33</v>
      </c>
      <c r="G14">
        <v>6512</v>
      </c>
      <c r="H14">
        <v>11001</v>
      </c>
      <c r="I14">
        <v>4552.911</v>
      </c>
      <c r="J14">
        <v>4261.524696</v>
      </c>
    </row>
    <row r="15" spans="1:10" ht="12.75">
      <c r="A15">
        <f t="shared" si="0"/>
        <v>-17979</v>
      </c>
      <c r="B15">
        <v>21</v>
      </c>
      <c r="C15">
        <v>-18</v>
      </c>
      <c r="D15">
        <v>0.957</v>
      </c>
      <c r="E15" s="72" t="s">
        <v>19</v>
      </c>
      <c r="F15" s="72" t="s">
        <v>33</v>
      </c>
      <c r="G15">
        <v>6637</v>
      </c>
      <c r="H15">
        <v>11212</v>
      </c>
      <c r="I15">
        <v>4552.911</v>
      </c>
      <c r="J15">
        <v>4357.135827</v>
      </c>
    </row>
    <row r="16" spans="1:10" ht="12.75">
      <c r="A16">
        <f t="shared" si="0"/>
        <v>-17978</v>
      </c>
      <c r="B16">
        <v>22</v>
      </c>
      <c r="C16">
        <v>-18</v>
      </c>
      <c r="D16">
        <v>0.767</v>
      </c>
      <c r="E16" s="72" t="s">
        <v>19</v>
      </c>
      <c r="F16" s="72" t="s">
        <v>33</v>
      </c>
      <c r="G16">
        <v>5312</v>
      </c>
      <c r="H16">
        <v>8974</v>
      </c>
      <c r="I16">
        <v>4552.911</v>
      </c>
      <c r="J16">
        <v>3492.082737</v>
      </c>
    </row>
    <row r="17" spans="1:10" ht="12.75">
      <c r="A17">
        <f t="shared" si="0"/>
        <v>-17977</v>
      </c>
      <c r="B17">
        <v>23</v>
      </c>
      <c r="C17">
        <v>-18</v>
      </c>
      <c r="D17">
        <v>0.092</v>
      </c>
      <c r="E17" s="72" t="s">
        <v>19</v>
      </c>
      <c r="F17" s="72" t="s">
        <v>33</v>
      </c>
      <c r="G17">
        <v>574</v>
      </c>
      <c r="H17">
        <v>964</v>
      </c>
      <c r="I17">
        <v>4552.911</v>
      </c>
      <c r="J17">
        <v>418.867812</v>
      </c>
    </row>
    <row r="18" spans="1:10" ht="12.75">
      <c r="A18">
        <f t="shared" si="0"/>
        <v>-16989</v>
      </c>
      <c r="B18">
        <v>11</v>
      </c>
      <c r="C18">
        <v>-17</v>
      </c>
      <c r="D18">
        <v>0.199</v>
      </c>
      <c r="E18" s="72" t="s">
        <v>30</v>
      </c>
      <c r="F18" s="72" t="s">
        <v>33</v>
      </c>
      <c r="G18">
        <v>4129</v>
      </c>
      <c r="H18">
        <v>2404</v>
      </c>
      <c r="I18">
        <v>4577.27</v>
      </c>
      <c r="J18">
        <v>910.8767300000002</v>
      </c>
    </row>
    <row r="19" spans="1:10" ht="12.75">
      <c r="A19">
        <f t="shared" si="0"/>
        <v>-16988</v>
      </c>
      <c r="B19">
        <v>12</v>
      </c>
      <c r="C19">
        <v>-17</v>
      </c>
      <c r="D19">
        <v>1</v>
      </c>
      <c r="E19" s="72" t="s">
        <v>30</v>
      </c>
      <c r="F19" s="72" t="s">
        <v>33</v>
      </c>
      <c r="G19">
        <v>20727</v>
      </c>
      <c r="H19">
        <v>12090</v>
      </c>
      <c r="I19">
        <v>4577.27</v>
      </c>
      <c r="J19">
        <v>4577.27</v>
      </c>
    </row>
    <row r="20" spans="1:10" ht="12.75">
      <c r="A20">
        <f t="shared" si="0"/>
        <v>-16987</v>
      </c>
      <c r="B20">
        <v>13</v>
      </c>
      <c r="C20">
        <v>-17</v>
      </c>
      <c r="D20">
        <v>0.132</v>
      </c>
      <c r="E20" s="72" t="s">
        <v>24</v>
      </c>
      <c r="F20" s="72" t="s">
        <v>33</v>
      </c>
      <c r="G20">
        <v>39282</v>
      </c>
      <c r="H20">
        <v>11985</v>
      </c>
      <c r="I20">
        <v>4577.27</v>
      </c>
      <c r="J20">
        <v>604.19964</v>
      </c>
    </row>
    <row r="21" spans="1:10" ht="12.75">
      <c r="A21">
        <f t="shared" si="0"/>
        <v>-16987</v>
      </c>
      <c r="B21">
        <v>13</v>
      </c>
      <c r="C21">
        <v>-17</v>
      </c>
      <c r="D21">
        <v>0.324</v>
      </c>
      <c r="E21" s="72" t="s">
        <v>30</v>
      </c>
      <c r="F21" s="72" t="s">
        <v>33</v>
      </c>
      <c r="G21">
        <v>39282</v>
      </c>
      <c r="H21">
        <v>11985</v>
      </c>
      <c r="I21">
        <v>4577.27</v>
      </c>
      <c r="J21">
        <v>1483.0354800000002</v>
      </c>
    </row>
    <row r="22" spans="1:10" ht="12.75">
      <c r="A22">
        <f t="shared" si="0"/>
        <v>-16987</v>
      </c>
      <c r="B22">
        <v>13</v>
      </c>
      <c r="C22">
        <v>-17</v>
      </c>
      <c r="D22">
        <v>0.532</v>
      </c>
      <c r="E22" s="72" t="s">
        <v>22</v>
      </c>
      <c r="F22" s="72" t="s">
        <v>33</v>
      </c>
      <c r="G22">
        <v>39282</v>
      </c>
      <c r="H22">
        <v>11985</v>
      </c>
      <c r="I22">
        <v>4577.27</v>
      </c>
      <c r="J22">
        <v>2435.10764</v>
      </c>
    </row>
    <row r="23" spans="1:10" ht="12.75">
      <c r="A23">
        <f t="shared" si="0"/>
        <v>-16986</v>
      </c>
      <c r="B23">
        <v>14</v>
      </c>
      <c r="C23">
        <v>-17</v>
      </c>
      <c r="D23">
        <v>0.038</v>
      </c>
      <c r="E23" s="72" t="s">
        <v>24</v>
      </c>
      <c r="F23" s="72" t="s">
        <v>33</v>
      </c>
      <c r="G23">
        <v>34890</v>
      </c>
      <c r="H23">
        <v>12096</v>
      </c>
      <c r="I23">
        <v>4577.27</v>
      </c>
      <c r="J23">
        <v>173.93626</v>
      </c>
    </row>
    <row r="24" spans="1:10" ht="12.75">
      <c r="A24">
        <f t="shared" si="0"/>
        <v>-16986</v>
      </c>
      <c r="B24">
        <v>14</v>
      </c>
      <c r="C24">
        <v>-17</v>
      </c>
      <c r="D24">
        <v>0.962</v>
      </c>
      <c r="E24" s="72" t="s">
        <v>22</v>
      </c>
      <c r="F24" s="72" t="s">
        <v>33</v>
      </c>
      <c r="G24">
        <v>34890</v>
      </c>
      <c r="H24">
        <v>12096</v>
      </c>
      <c r="I24">
        <v>4577.27</v>
      </c>
      <c r="J24">
        <v>4403.33374</v>
      </c>
    </row>
    <row r="25" spans="1:10" ht="12.75">
      <c r="A25">
        <f t="shared" si="0"/>
        <v>-16985</v>
      </c>
      <c r="B25">
        <v>15</v>
      </c>
      <c r="C25">
        <v>-17</v>
      </c>
      <c r="D25">
        <v>0.008</v>
      </c>
      <c r="E25" s="72" t="s">
        <v>24</v>
      </c>
      <c r="F25" s="72" t="s">
        <v>33</v>
      </c>
      <c r="G25">
        <v>32358</v>
      </c>
      <c r="H25">
        <v>12096</v>
      </c>
      <c r="I25">
        <v>4577.27</v>
      </c>
      <c r="J25">
        <v>36.61816</v>
      </c>
    </row>
    <row r="26" spans="1:10" ht="12.75">
      <c r="A26">
        <f t="shared" si="0"/>
        <v>-16985</v>
      </c>
      <c r="B26">
        <v>15</v>
      </c>
      <c r="C26">
        <v>-17</v>
      </c>
      <c r="D26">
        <v>0.992</v>
      </c>
      <c r="E26" s="72" t="s">
        <v>22</v>
      </c>
      <c r="F26" s="72" t="s">
        <v>33</v>
      </c>
      <c r="G26">
        <v>32358</v>
      </c>
      <c r="H26">
        <v>12096</v>
      </c>
      <c r="I26">
        <v>4577.27</v>
      </c>
      <c r="J26">
        <v>4540.65184</v>
      </c>
    </row>
    <row r="27" spans="1:10" ht="12.75">
      <c r="A27">
        <f t="shared" si="0"/>
        <v>-16984</v>
      </c>
      <c r="B27">
        <v>16</v>
      </c>
      <c r="C27">
        <v>-17</v>
      </c>
      <c r="D27">
        <v>1</v>
      </c>
      <c r="E27" s="72" t="s">
        <v>22</v>
      </c>
      <c r="F27" s="72" t="s">
        <v>33</v>
      </c>
      <c r="G27">
        <v>31680</v>
      </c>
      <c r="H27">
        <v>12096</v>
      </c>
      <c r="I27">
        <v>4577.27</v>
      </c>
      <c r="J27">
        <v>4577.27</v>
      </c>
    </row>
    <row r="28" spans="1:10" ht="12.75">
      <c r="A28">
        <f t="shared" si="0"/>
        <v>-16983</v>
      </c>
      <c r="B28">
        <v>17</v>
      </c>
      <c r="C28">
        <v>-17</v>
      </c>
      <c r="D28">
        <v>0.667</v>
      </c>
      <c r="E28" s="72" t="s">
        <v>19</v>
      </c>
      <c r="F28" s="72" t="s">
        <v>33</v>
      </c>
      <c r="G28">
        <v>15082</v>
      </c>
      <c r="H28">
        <v>12096</v>
      </c>
      <c r="I28">
        <v>4577.27</v>
      </c>
      <c r="J28">
        <v>3053.0390900000007</v>
      </c>
    </row>
    <row r="29" spans="1:10" ht="12.75">
      <c r="A29">
        <f t="shared" si="0"/>
        <v>-16983</v>
      </c>
      <c r="B29">
        <v>17</v>
      </c>
      <c r="C29">
        <v>-17</v>
      </c>
      <c r="D29">
        <v>0.329</v>
      </c>
      <c r="E29" s="72" t="s">
        <v>22</v>
      </c>
      <c r="F29" s="72" t="s">
        <v>33</v>
      </c>
      <c r="G29">
        <v>15082</v>
      </c>
      <c r="H29">
        <v>12096</v>
      </c>
      <c r="I29">
        <v>4577.27</v>
      </c>
      <c r="J29">
        <v>1505.9218300000002</v>
      </c>
    </row>
    <row r="30" spans="1:10" ht="12.75">
      <c r="A30">
        <f t="shared" si="0"/>
        <v>-16982</v>
      </c>
      <c r="B30">
        <v>18</v>
      </c>
      <c r="C30">
        <v>-17</v>
      </c>
      <c r="D30">
        <v>1</v>
      </c>
      <c r="E30" s="72" t="s">
        <v>19</v>
      </c>
      <c r="F30" s="72" t="s">
        <v>33</v>
      </c>
      <c r="G30">
        <v>6912</v>
      </c>
      <c r="H30">
        <v>12096</v>
      </c>
      <c r="I30">
        <v>4577.27</v>
      </c>
      <c r="J30">
        <v>4577.27</v>
      </c>
    </row>
    <row r="31" spans="1:10" ht="12.75">
      <c r="A31">
        <f t="shared" si="0"/>
        <v>-16981</v>
      </c>
      <c r="B31">
        <v>19</v>
      </c>
      <c r="C31">
        <v>-17</v>
      </c>
      <c r="D31">
        <v>1</v>
      </c>
      <c r="E31" s="72" t="s">
        <v>19</v>
      </c>
      <c r="F31" s="72" t="s">
        <v>33</v>
      </c>
      <c r="G31">
        <v>6912</v>
      </c>
      <c r="H31">
        <v>12096</v>
      </c>
      <c r="I31">
        <v>4577.27</v>
      </c>
      <c r="J31">
        <v>4577.27</v>
      </c>
    </row>
    <row r="32" spans="1:10" ht="12.75">
      <c r="A32">
        <f t="shared" si="0"/>
        <v>-16980</v>
      </c>
      <c r="B32">
        <v>20</v>
      </c>
      <c r="C32">
        <v>-17</v>
      </c>
      <c r="D32">
        <v>1</v>
      </c>
      <c r="E32" s="72" t="s">
        <v>19</v>
      </c>
      <c r="F32" s="72" t="s">
        <v>33</v>
      </c>
      <c r="G32">
        <v>6912</v>
      </c>
      <c r="H32">
        <v>12096</v>
      </c>
      <c r="I32">
        <v>4577.27</v>
      </c>
      <c r="J32">
        <v>4577.27</v>
      </c>
    </row>
    <row r="33" spans="1:10" ht="12.75">
      <c r="A33">
        <f t="shared" si="0"/>
        <v>-16979</v>
      </c>
      <c r="B33">
        <v>21</v>
      </c>
      <c r="C33">
        <v>-17</v>
      </c>
      <c r="D33">
        <v>0.018</v>
      </c>
      <c r="E33" s="72" t="s">
        <v>29</v>
      </c>
      <c r="F33" s="72" t="s">
        <v>33</v>
      </c>
      <c r="G33">
        <v>7113</v>
      </c>
      <c r="H33">
        <v>12094</v>
      </c>
      <c r="I33">
        <v>4577.27</v>
      </c>
      <c r="J33">
        <v>82.39086</v>
      </c>
    </row>
    <row r="34" spans="1:10" ht="12.75">
      <c r="A34">
        <f t="shared" si="0"/>
        <v>-16979</v>
      </c>
      <c r="B34">
        <v>21</v>
      </c>
      <c r="C34">
        <v>-17</v>
      </c>
      <c r="D34">
        <v>0.982</v>
      </c>
      <c r="E34" s="72" t="s">
        <v>19</v>
      </c>
      <c r="F34" s="72" t="s">
        <v>33</v>
      </c>
      <c r="G34">
        <v>7113</v>
      </c>
      <c r="H34">
        <v>12094</v>
      </c>
      <c r="I34">
        <v>4577.27</v>
      </c>
      <c r="J34">
        <v>4494.87914</v>
      </c>
    </row>
    <row r="35" spans="1:10" ht="12.75">
      <c r="A35">
        <f t="shared" si="0"/>
        <v>-16978</v>
      </c>
      <c r="B35">
        <v>22</v>
      </c>
      <c r="C35">
        <v>-17</v>
      </c>
      <c r="D35">
        <v>0.254</v>
      </c>
      <c r="E35" s="72" t="s">
        <v>19</v>
      </c>
      <c r="F35" s="72" t="s">
        <v>33</v>
      </c>
      <c r="G35">
        <v>1633</v>
      </c>
      <c r="H35">
        <v>2846</v>
      </c>
      <c r="I35">
        <v>4577.27</v>
      </c>
      <c r="J35">
        <v>1162.62658</v>
      </c>
    </row>
    <row r="36" spans="1:10" ht="12.75">
      <c r="A36">
        <f t="shared" si="0"/>
        <v>-15989</v>
      </c>
      <c r="B36">
        <v>11</v>
      </c>
      <c r="C36">
        <v>-16</v>
      </c>
      <c r="D36">
        <v>0.062</v>
      </c>
      <c r="E36" s="72" t="s">
        <v>30</v>
      </c>
      <c r="F36" s="72" t="s">
        <v>33</v>
      </c>
      <c r="G36">
        <v>1322</v>
      </c>
      <c r="H36">
        <v>767</v>
      </c>
      <c r="I36">
        <v>4600.239</v>
      </c>
      <c r="J36">
        <v>285.214818</v>
      </c>
    </row>
    <row r="37" spans="1:10" ht="12.75">
      <c r="A37">
        <f t="shared" si="0"/>
        <v>-15988</v>
      </c>
      <c r="B37">
        <v>12</v>
      </c>
      <c r="C37">
        <v>-16</v>
      </c>
      <c r="D37">
        <v>0.963</v>
      </c>
      <c r="E37" s="72" t="s">
        <v>30</v>
      </c>
      <c r="F37" s="72" t="s">
        <v>33</v>
      </c>
      <c r="G37">
        <v>19826</v>
      </c>
      <c r="H37">
        <v>11564</v>
      </c>
      <c r="I37">
        <v>4600.239</v>
      </c>
      <c r="J37">
        <v>4430.030156999999</v>
      </c>
    </row>
    <row r="38" spans="1:10" ht="12.75">
      <c r="A38">
        <f t="shared" si="0"/>
        <v>-15987</v>
      </c>
      <c r="B38">
        <v>13</v>
      </c>
      <c r="C38">
        <v>-16</v>
      </c>
      <c r="D38">
        <v>0.557</v>
      </c>
      <c r="E38" s="72" t="s">
        <v>24</v>
      </c>
      <c r="F38" s="72" t="s">
        <v>33</v>
      </c>
      <c r="G38">
        <v>75039</v>
      </c>
      <c r="H38">
        <v>12096</v>
      </c>
      <c r="I38">
        <v>4600.239</v>
      </c>
      <c r="J38">
        <v>2562.333123</v>
      </c>
    </row>
    <row r="39" spans="1:10" ht="12.75">
      <c r="A39">
        <f t="shared" si="0"/>
        <v>-15987</v>
      </c>
      <c r="B39">
        <v>13</v>
      </c>
      <c r="C39">
        <v>-16</v>
      </c>
      <c r="D39">
        <v>0.443</v>
      </c>
      <c r="E39" s="72" t="s">
        <v>30</v>
      </c>
      <c r="F39" s="72" t="s">
        <v>33</v>
      </c>
      <c r="G39">
        <v>75039</v>
      </c>
      <c r="H39">
        <v>12096</v>
      </c>
      <c r="I39">
        <v>4600.239</v>
      </c>
      <c r="J39">
        <v>2037.905877</v>
      </c>
    </row>
    <row r="40" spans="1:10" ht="12.75">
      <c r="A40">
        <f t="shared" si="0"/>
        <v>-15986</v>
      </c>
      <c r="B40">
        <v>14</v>
      </c>
      <c r="C40">
        <v>-16</v>
      </c>
      <c r="D40">
        <v>0.932</v>
      </c>
      <c r="E40" s="72" t="s">
        <v>24</v>
      </c>
      <c r="F40" s="72" t="s">
        <v>33</v>
      </c>
      <c r="G40">
        <v>112576</v>
      </c>
      <c r="H40">
        <v>12096</v>
      </c>
      <c r="I40">
        <v>4600.239</v>
      </c>
      <c r="J40">
        <v>4287.422748</v>
      </c>
    </row>
    <row r="41" spans="1:10" ht="12.75">
      <c r="A41">
        <f t="shared" si="0"/>
        <v>-15986</v>
      </c>
      <c r="B41">
        <v>14</v>
      </c>
      <c r="C41">
        <v>-16</v>
      </c>
      <c r="D41">
        <v>0.068</v>
      </c>
      <c r="E41" s="72" t="s">
        <v>22</v>
      </c>
      <c r="F41" s="72" t="s">
        <v>33</v>
      </c>
      <c r="G41">
        <v>112576</v>
      </c>
      <c r="H41">
        <v>12096</v>
      </c>
      <c r="I41">
        <v>4600.239</v>
      </c>
      <c r="J41">
        <v>312.816252</v>
      </c>
    </row>
    <row r="42" spans="1:10" ht="12.75">
      <c r="A42">
        <f t="shared" si="0"/>
        <v>-15985</v>
      </c>
      <c r="B42">
        <v>15</v>
      </c>
      <c r="C42">
        <v>-16</v>
      </c>
      <c r="D42">
        <v>0.631</v>
      </c>
      <c r="E42" s="72" t="s">
        <v>24</v>
      </c>
      <c r="F42" s="72" t="s">
        <v>33</v>
      </c>
      <c r="G42">
        <v>86820</v>
      </c>
      <c r="H42">
        <v>12096</v>
      </c>
      <c r="I42">
        <v>4600.239</v>
      </c>
      <c r="J42">
        <v>2902.7508089999997</v>
      </c>
    </row>
    <row r="43" spans="1:10" ht="12.75">
      <c r="A43">
        <f t="shared" si="0"/>
        <v>-15985</v>
      </c>
      <c r="B43">
        <v>15</v>
      </c>
      <c r="C43">
        <v>-16</v>
      </c>
      <c r="D43">
        <v>0.369</v>
      </c>
      <c r="E43" s="72" t="s">
        <v>22</v>
      </c>
      <c r="F43" s="72" t="s">
        <v>33</v>
      </c>
      <c r="G43">
        <v>86820</v>
      </c>
      <c r="H43">
        <v>12096</v>
      </c>
      <c r="I43">
        <v>4600.239</v>
      </c>
      <c r="J43">
        <v>1697.488191</v>
      </c>
    </row>
    <row r="44" spans="1:10" ht="12.75">
      <c r="A44">
        <f t="shared" si="0"/>
        <v>-15984</v>
      </c>
      <c r="B44">
        <v>16</v>
      </c>
      <c r="C44">
        <v>-16</v>
      </c>
      <c r="D44">
        <v>0.191</v>
      </c>
      <c r="E44" s="72" t="s">
        <v>24</v>
      </c>
      <c r="F44" s="72" t="s">
        <v>33</v>
      </c>
      <c r="G44">
        <v>46468</v>
      </c>
      <c r="H44">
        <v>12096</v>
      </c>
      <c r="I44">
        <v>4600.239</v>
      </c>
      <c r="J44">
        <v>878.6456489999999</v>
      </c>
    </row>
    <row r="45" spans="1:10" ht="12.75">
      <c r="A45">
        <f t="shared" si="0"/>
        <v>-15984</v>
      </c>
      <c r="B45">
        <v>16</v>
      </c>
      <c r="C45">
        <v>-16</v>
      </c>
      <c r="D45">
        <v>0.09</v>
      </c>
      <c r="E45" s="72" t="s">
        <v>19</v>
      </c>
      <c r="F45" s="72" t="s">
        <v>33</v>
      </c>
      <c r="G45">
        <v>46468</v>
      </c>
      <c r="H45">
        <v>12096</v>
      </c>
      <c r="I45">
        <v>4600.239</v>
      </c>
      <c r="J45">
        <v>414.0215099999999</v>
      </c>
    </row>
    <row r="46" spans="1:10" ht="12.75">
      <c r="A46">
        <f t="shared" si="0"/>
        <v>-15984</v>
      </c>
      <c r="B46">
        <v>16</v>
      </c>
      <c r="C46">
        <v>-16</v>
      </c>
      <c r="D46">
        <v>0.722</v>
      </c>
      <c r="E46" s="72" t="s">
        <v>22</v>
      </c>
      <c r="F46" s="72" t="s">
        <v>33</v>
      </c>
      <c r="G46">
        <v>46468</v>
      </c>
      <c r="H46">
        <v>12096</v>
      </c>
      <c r="I46">
        <v>4600.239</v>
      </c>
      <c r="J46">
        <v>3321.3725579999996</v>
      </c>
    </row>
    <row r="47" spans="1:10" ht="12.75">
      <c r="A47">
        <f t="shared" si="0"/>
        <v>-15983</v>
      </c>
      <c r="B47">
        <v>17</v>
      </c>
      <c r="C47">
        <v>-16</v>
      </c>
      <c r="D47">
        <v>0.862</v>
      </c>
      <c r="E47" s="72" t="s">
        <v>19</v>
      </c>
      <c r="F47" s="72" t="s">
        <v>33</v>
      </c>
      <c r="G47">
        <v>10311</v>
      </c>
      <c r="H47">
        <v>12096</v>
      </c>
      <c r="I47">
        <v>4600.239</v>
      </c>
      <c r="J47">
        <v>3965.4060179999997</v>
      </c>
    </row>
    <row r="48" spans="1:10" ht="12.75">
      <c r="A48">
        <f t="shared" si="0"/>
        <v>-15983</v>
      </c>
      <c r="B48">
        <v>17</v>
      </c>
      <c r="C48">
        <v>-16</v>
      </c>
      <c r="D48">
        <v>0.135</v>
      </c>
      <c r="E48" s="72" t="s">
        <v>22</v>
      </c>
      <c r="F48" s="72" t="s">
        <v>33</v>
      </c>
      <c r="G48">
        <v>10311</v>
      </c>
      <c r="H48">
        <v>12096</v>
      </c>
      <c r="I48">
        <v>4600.239</v>
      </c>
      <c r="J48">
        <v>621.0322649999999</v>
      </c>
    </row>
    <row r="49" spans="1:10" ht="12.75">
      <c r="A49">
        <f t="shared" si="0"/>
        <v>-15982</v>
      </c>
      <c r="B49">
        <v>18</v>
      </c>
      <c r="C49">
        <v>-16</v>
      </c>
      <c r="D49">
        <v>1</v>
      </c>
      <c r="E49" s="72" t="s">
        <v>19</v>
      </c>
      <c r="F49" s="72" t="s">
        <v>33</v>
      </c>
      <c r="G49">
        <v>6912</v>
      </c>
      <c r="H49">
        <v>12096</v>
      </c>
      <c r="I49">
        <v>4600.239</v>
      </c>
      <c r="J49">
        <v>4600.239</v>
      </c>
    </row>
    <row r="50" spans="1:10" ht="12.75">
      <c r="A50">
        <f t="shared" si="0"/>
        <v>-15981</v>
      </c>
      <c r="B50">
        <v>19</v>
      </c>
      <c r="C50">
        <v>-16</v>
      </c>
      <c r="D50">
        <v>1</v>
      </c>
      <c r="E50" s="72" t="s">
        <v>19</v>
      </c>
      <c r="F50" s="72" t="s">
        <v>33</v>
      </c>
      <c r="G50">
        <v>6912</v>
      </c>
      <c r="H50">
        <v>12096</v>
      </c>
      <c r="I50">
        <v>4600.239</v>
      </c>
      <c r="J50">
        <v>4600.239</v>
      </c>
    </row>
    <row r="51" spans="1:10" ht="12.75">
      <c r="A51">
        <f t="shared" si="0"/>
        <v>-15980</v>
      </c>
      <c r="B51">
        <v>20</v>
      </c>
      <c r="C51">
        <v>-16</v>
      </c>
      <c r="D51">
        <v>0.004</v>
      </c>
      <c r="E51" s="72" t="s">
        <v>29</v>
      </c>
      <c r="F51" s="72" t="s">
        <v>33</v>
      </c>
      <c r="G51">
        <v>6950</v>
      </c>
      <c r="H51">
        <v>12096</v>
      </c>
      <c r="I51">
        <v>4600.239</v>
      </c>
      <c r="J51">
        <v>18.400955999999997</v>
      </c>
    </row>
    <row r="52" spans="1:10" ht="12.75">
      <c r="A52">
        <f t="shared" si="0"/>
        <v>-15980</v>
      </c>
      <c r="B52">
        <v>20</v>
      </c>
      <c r="C52">
        <v>-16</v>
      </c>
      <c r="D52">
        <v>0.996</v>
      </c>
      <c r="E52" s="72" t="s">
        <v>19</v>
      </c>
      <c r="F52" s="72" t="s">
        <v>33</v>
      </c>
      <c r="G52">
        <v>6950</v>
      </c>
      <c r="H52">
        <v>12096</v>
      </c>
      <c r="I52">
        <v>4600.239</v>
      </c>
      <c r="J52">
        <v>4581.838043999999</v>
      </c>
    </row>
    <row r="53" spans="1:10" ht="12.75">
      <c r="A53">
        <f t="shared" si="0"/>
        <v>-15979</v>
      </c>
      <c r="B53">
        <v>21</v>
      </c>
      <c r="C53">
        <v>-16</v>
      </c>
      <c r="D53">
        <v>0.582</v>
      </c>
      <c r="E53" s="72" t="s">
        <v>29</v>
      </c>
      <c r="F53" s="72" t="s">
        <v>33</v>
      </c>
      <c r="G53">
        <v>12600</v>
      </c>
      <c r="H53">
        <v>12096</v>
      </c>
      <c r="I53">
        <v>4600.239</v>
      </c>
      <c r="J53">
        <v>2677.3390979999995</v>
      </c>
    </row>
    <row r="54" spans="1:10" ht="12.75">
      <c r="A54">
        <f t="shared" si="0"/>
        <v>-15979</v>
      </c>
      <c r="B54">
        <v>21</v>
      </c>
      <c r="C54">
        <v>-16</v>
      </c>
      <c r="D54">
        <v>0.418</v>
      </c>
      <c r="E54" s="72" t="s">
        <v>19</v>
      </c>
      <c r="F54" s="72" t="s">
        <v>33</v>
      </c>
      <c r="G54">
        <v>12600</v>
      </c>
      <c r="H54">
        <v>12096</v>
      </c>
      <c r="I54">
        <v>4600.239</v>
      </c>
      <c r="J54">
        <v>1922.8999019999997</v>
      </c>
    </row>
    <row r="55" spans="1:10" ht="12.75">
      <c r="A55">
        <f t="shared" si="0"/>
        <v>-14988</v>
      </c>
      <c r="B55">
        <v>12</v>
      </c>
      <c r="C55">
        <v>-15</v>
      </c>
      <c r="D55">
        <v>0.708</v>
      </c>
      <c r="E55" s="72" t="s">
        <v>30</v>
      </c>
      <c r="F55" s="72" t="s">
        <v>33</v>
      </c>
      <c r="G55">
        <v>14469</v>
      </c>
      <c r="H55">
        <v>8357</v>
      </c>
      <c r="I55">
        <v>4621.803</v>
      </c>
      <c r="J55">
        <v>3272.236524</v>
      </c>
    </row>
    <row r="56" spans="1:10" ht="12.75">
      <c r="A56">
        <f t="shared" si="0"/>
        <v>-14987</v>
      </c>
      <c r="B56">
        <v>13</v>
      </c>
      <c r="C56">
        <v>-15</v>
      </c>
      <c r="D56">
        <v>0.443</v>
      </c>
      <c r="E56" s="72" t="s">
        <v>24</v>
      </c>
      <c r="F56" s="72" t="s">
        <v>33</v>
      </c>
      <c r="G56">
        <v>64723</v>
      </c>
      <c r="H56">
        <v>12096</v>
      </c>
      <c r="I56">
        <v>4621.803</v>
      </c>
      <c r="J56">
        <v>2047.458729</v>
      </c>
    </row>
    <row r="57" spans="1:10" ht="12.75">
      <c r="A57">
        <f t="shared" si="0"/>
        <v>-14987</v>
      </c>
      <c r="B57">
        <v>13</v>
      </c>
      <c r="C57">
        <v>-15</v>
      </c>
      <c r="D57">
        <v>0.557</v>
      </c>
      <c r="E57" s="72" t="s">
        <v>30</v>
      </c>
      <c r="F57" s="72" t="s">
        <v>33</v>
      </c>
      <c r="G57">
        <v>64723</v>
      </c>
      <c r="H57">
        <v>12096</v>
      </c>
      <c r="I57">
        <v>4621.803</v>
      </c>
      <c r="J57">
        <v>2574.3442710000004</v>
      </c>
    </row>
    <row r="58" spans="1:10" ht="12.75">
      <c r="A58">
        <f t="shared" si="0"/>
        <v>-14986</v>
      </c>
      <c r="B58">
        <v>14</v>
      </c>
      <c r="C58">
        <v>-15</v>
      </c>
      <c r="D58">
        <v>1</v>
      </c>
      <c r="E58" s="72" t="s">
        <v>24</v>
      </c>
      <c r="F58" s="72" t="s">
        <v>33</v>
      </c>
      <c r="G58">
        <v>118848</v>
      </c>
      <c r="H58">
        <v>12096</v>
      </c>
      <c r="I58">
        <v>4621.803</v>
      </c>
      <c r="J58">
        <v>4621.803</v>
      </c>
    </row>
    <row r="59" spans="1:10" ht="12.75">
      <c r="A59">
        <f t="shared" si="0"/>
        <v>-14985</v>
      </c>
      <c r="B59">
        <v>15</v>
      </c>
      <c r="C59">
        <v>-15</v>
      </c>
      <c r="D59">
        <v>1</v>
      </c>
      <c r="E59" s="72" t="s">
        <v>24</v>
      </c>
      <c r="F59" s="72" t="s">
        <v>33</v>
      </c>
      <c r="G59">
        <v>118848</v>
      </c>
      <c r="H59">
        <v>12096</v>
      </c>
      <c r="I59">
        <v>4621.803</v>
      </c>
      <c r="J59">
        <v>4621.803</v>
      </c>
    </row>
    <row r="60" spans="1:10" ht="12.75">
      <c r="A60">
        <f t="shared" si="0"/>
        <v>-14984</v>
      </c>
      <c r="B60">
        <v>16</v>
      </c>
      <c r="C60">
        <v>-15</v>
      </c>
      <c r="D60">
        <v>0.003</v>
      </c>
      <c r="E60" s="72" t="s">
        <v>17</v>
      </c>
      <c r="F60" s="72" t="s">
        <v>33</v>
      </c>
      <c r="G60">
        <v>67623</v>
      </c>
      <c r="H60">
        <v>12096</v>
      </c>
      <c r="I60">
        <v>4621.803</v>
      </c>
      <c r="J60">
        <v>13.865409</v>
      </c>
    </row>
    <row r="61" spans="1:10" ht="12.75">
      <c r="A61">
        <f t="shared" si="0"/>
        <v>-14984</v>
      </c>
      <c r="B61">
        <v>16</v>
      </c>
      <c r="C61">
        <v>-15</v>
      </c>
      <c r="D61">
        <v>0.536</v>
      </c>
      <c r="E61" s="72" t="s">
        <v>24</v>
      </c>
      <c r="F61" s="72" t="s">
        <v>33</v>
      </c>
      <c r="G61">
        <v>67623</v>
      </c>
      <c r="H61">
        <v>12096</v>
      </c>
      <c r="I61">
        <v>4621.803</v>
      </c>
      <c r="J61">
        <v>2477.286408</v>
      </c>
    </row>
    <row r="62" spans="1:10" ht="12.75">
      <c r="A62">
        <f t="shared" si="0"/>
        <v>-14984</v>
      </c>
      <c r="B62">
        <v>16</v>
      </c>
      <c r="C62">
        <v>-15</v>
      </c>
      <c r="D62">
        <v>0.46</v>
      </c>
      <c r="E62" s="72" t="s">
        <v>19</v>
      </c>
      <c r="F62" s="72" t="s">
        <v>33</v>
      </c>
      <c r="G62">
        <v>67623</v>
      </c>
      <c r="H62">
        <v>12096</v>
      </c>
      <c r="I62">
        <v>4621.803</v>
      </c>
      <c r="J62">
        <v>2126.02938</v>
      </c>
    </row>
    <row r="63" spans="1:10" ht="12.75">
      <c r="A63">
        <f t="shared" si="0"/>
        <v>-14983</v>
      </c>
      <c r="B63">
        <v>17</v>
      </c>
      <c r="C63">
        <v>-15</v>
      </c>
      <c r="D63">
        <v>0.098</v>
      </c>
      <c r="E63" s="72" t="s">
        <v>17</v>
      </c>
      <c r="F63" s="72" t="s">
        <v>33</v>
      </c>
      <c r="G63">
        <v>22169</v>
      </c>
      <c r="H63">
        <v>12096</v>
      </c>
      <c r="I63">
        <v>4621.803</v>
      </c>
      <c r="J63">
        <v>452.936694</v>
      </c>
    </row>
    <row r="64" spans="1:10" ht="12.75">
      <c r="A64">
        <f t="shared" si="0"/>
        <v>-14983</v>
      </c>
      <c r="B64">
        <v>17</v>
      </c>
      <c r="C64">
        <v>-15</v>
      </c>
      <c r="D64">
        <v>0.902</v>
      </c>
      <c r="E64" s="72" t="s">
        <v>19</v>
      </c>
      <c r="F64" s="72" t="s">
        <v>33</v>
      </c>
      <c r="G64">
        <v>22169</v>
      </c>
      <c r="H64">
        <v>12096</v>
      </c>
      <c r="I64">
        <v>4621.803</v>
      </c>
      <c r="J64">
        <v>4168.866306</v>
      </c>
    </row>
    <row r="65" spans="1:10" ht="12.75">
      <c r="A65">
        <f t="shared" si="0"/>
        <v>-14982</v>
      </c>
      <c r="B65">
        <v>18</v>
      </c>
      <c r="C65">
        <v>-15</v>
      </c>
      <c r="D65">
        <v>0.073</v>
      </c>
      <c r="E65" s="72" t="s">
        <v>29</v>
      </c>
      <c r="F65" s="72" t="s">
        <v>33</v>
      </c>
      <c r="G65">
        <v>7625</v>
      </c>
      <c r="H65">
        <v>12096</v>
      </c>
      <c r="I65">
        <v>4621.803</v>
      </c>
      <c r="J65">
        <v>337.391619</v>
      </c>
    </row>
    <row r="66" spans="1:10" ht="12.75">
      <c r="A66">
        <f t="shared" si="0"/>
        <v>-14982</v>
      </c>
      <c r="B66">
        <v>18</v>
      </c>
      <c r="C66">
        <v>-15</v>
      </c>
      <c r="D66">
        <v>0.927</v>
      </c>
      <c r="E66" s="72" t="s">
        <v>19</v>
      </c>
      <c r="F66" s="72" t="s">
        <v>33</v>
      </c>
      <c r="G66">
        <v>7625</v>
      </c>
      <c r="H66">
        <v>12096</v>
      </c>
      <c r="I66">
        <v>4621.803</v>
      </c>
      <c r="J66">
        <v>4284.411381</v>
      </c>
    </row>
    <row r="67" spans="1:10" ht="12.75">
      <c r="A67">
        <f aca="true" t="shared" si="1" ref="A67:A130">(C67*1000)+B67</f>
        <v>-14981</v>
      </c>
      <c r="B67">
        <v>19</v>
      </c>
      <c r="C67">
        <v>-15</v>
      </c>
      <c r="D67">
        <v>0.44</v>
      </c>
      <c r="E67" s="72" t="s">
        <v>29</v>
      </c>
      <c r="F67" s="72" t="s">
        <v>33</v>
      </c>
      <c r="G67">
        <v>11259</v>
      </c>
      <c r="H67">
        <v>12096</v>
      </c>
      <c r="I67">
        <v>4621.803</v>
      </c>
      <c r="J67">
        <v>2033.59332</v>
      </c>
    </row>
    <row r="68" spans="1:10" ht="12.75">
      <c r="A68">
        <f t="shared" si="1"/>
        <v>-14981</v>
      </c>
      <c r="B68">
        <v>19</v>
      </c>
      <c r="C68">
        <v>-15</v>
      </c>
      <c r="D68">
        <v>0.56</v>
      </c>
      <c r="E68" s="72" t="s">
        <v>19</v>
      </c>
      <c r="F68" s="72" t="s">
        <v>33</v>
      </c>
      <c r="G68">
        <v>11259</v>
      </c>
      <c r="H68">
        <v>12096</v>
      </c>
      <c r="I68">
        <v>4621.803</v>
      </c>
      <c r="J68">
        <v>2588.2096800000004</v>
      </c>
    </row>
    <row r="69" spans="1:10" ht="12.75">
      <c r="A69">
        <f t="shared" si="1"/>
        <v>-14980</v>
      </c>
      <c r="B69">
        <v>20</v>
      </c>
      <c r="C69">
        <v>-15</v>
      </c>
      <c r="D69">
        <v>0.966</v>
      </c>
      <c r="E69" s="72" t="s">
        <v>29</v>
      </c>
      <c r="F69" s="72" t="s">
        <v>33</v>
      </c>
      <c r="G69">
        <v>16405</v>
      </c>
      <c r="H69">
        <v>12096</v>
      </c>
      <c r="I69">
        <v>4621.803</v>
      </c>
      <c r="J69">
        <v>4464.661698</v>
      </c>
    </row>
    <row r="70" spans="1:10" ht="12.75">
      <c r="A70">
        <f t="shared" si="1"/>
        <v>-14980</v>
      </c>
      <c r="B70">
        <v>20</v>
      </c>
      <c r="C70">
        <v>-15</v>
      </c>
      <c r="D70">
        <v>0.034</v>
      </c>
      <c r="E70" s="72" t="s">
        <v>19</v>
      </c>
      <c r="F70" s="72" t="s">
        <v>33</v>
      </c>
      <c r="G70">
        <v>16405</v>
      </c>
      <c r="H70">
        <v>12096</v>
      </c>
      <c r="I70">
        <v>4621.803</v>
      </c>
      <c r="J70">
        <v>157.141302</v>
      </c>
    </row>
    <row r="71" spans="1:10" ht="12.75">
      <c r="A71">
        <f t="shared" si="1"/>
        <v>-14979</v>
      </c>
      <c r="B71">
        <v>21</v>
      </c>
      <c r="C71">
        <v>-15</v>
      </c>
      <c r="D71">
        <v>1</v>
      </c>
      <c r="E71" s="72" t="s">
        <v>29</v>
      </c>
      <c r="F71" s="72" t="s">
        <v>33</v>
      </c>
      <c r="G71">
        <v>16704</v>
      </c>
      <c r="H71">
        <v>12096</v>
      </c>
      <c r="I71">
        <v>4621.803</v>
      </c>
      <c r="J71">
        <v>4621.803</v>
      </c>
    </row>
    <row r="72" spans="1:10" ht="12.75">
      <c r="A72">
        <f t="shared" si="1"/>
        <v>-13988</v>
      </c>
      <c r="B72">
        <v>12</v>
      </c>
      <c r="C72">
        <v>-14</v>
      </c>
      <c r="D72">
        <v>0.181</v>
      </c>
      <c r="E72" s="72" t="s">
        <v>16</v>
      </c>
      <c r="F72" s="72" t="s">
        <v>33</v>
      </c>
      <c r="G72">
        <v>35486</v>
      </c>
      <c r="H72">
        <v>4731</v>
      </c>
      <c r="I72">
        <v>4641.958</v>
      </c>
      <c r="J72">
        <v>840.1943979999999</v>
      </c>
    </row>
    <row r="73" spans="1:10" ht="12.75">
      <c r="A73">
        <f t="shared" si="1"/>
        <v>-13988</v>
      </c>
      <c r="B73">
        <v>12</v>
      </c>
      <c r="C73">
        <v>-14</v>
      </c>
      <c r="D73">
        <v>0.219</v>
      </c>
      <c r="E73" s="72" t="s">
        <v>30</v>
      </c>
      <c r="F73" s="72" t="s">
        <v>33</v>
      </c>
      <c r="G73">
        <v>35486</v>
      </c>
      <c r="H73">
        <v>4731</v>
      </c>
      <c r="I73">
        <v>4641.958</v>
      </c>
      <c r="J73">
        <v>1016.5888019999999</v>
      </c>
    </row>
    <row r="74" spans="1:10" ht="12.75">
      <c r="A74">
        <f t="shared" si="1"/>
        <v>-13987</v>
      </c>
      <c r="B74">
        <v>13</v>
      </c>
      <c r="C74">
        <v>-14</v>
      </c>
      <c r="D74">
        <v>0.743</v>
      </c>
      <c r="E74" s="72" t="s">
        <v>16</v>
      </c>
      <c r="F74" s="72" t="s">
        <v>33</v>
      </c>
      <c r="G74">
        <v>143012</v>
      </c>
      <c r="H74">
        <v>12096</v>
      </c>
      <c r="I74">
        <v>4641.958</v>
      </c>
      <c r="J74">
        <v>3448.9747939999997</v>
      </c>
    </row>
    <row r="75" spans="1:10" ht="12.75">
      <c r="A75">
        <f t="shared" si="1"/>
        <v>-13987</v>
      </c>
      <c r="B75">
        <v>13</v>
      </c>
      <c r="C75">
        <v>-14</v>
      </c>
      <c r="D75">
        <v>0.068</v>
      </c>
      <c r="E75" s="72" t="s">
        <v>24</v>
      </c>
      <c r="F75" s="72" t="s">
        <v>33</v>
      </c>
      <c r="G75">
        <v>143012</v>
      </c>
      <c r="H75">
        <v>12096</v>
      </c>
      <c r="I75">
        <v>4641.958</v>
      </c>
      <c r="J75">
        <v>315.653144</v>
      </c>
    </row>
    <row r="76" spans="1:10" ht="12.75">
      <c r="A76">
        <f t="shared" si="1"/>
        <v>-13987</v>
      </c>
      <c r="B76">
        <v>13</v>
      </c>
      <c r="C76">
        <v>-14</v>
      </c>
      <c r="D76">
        <v>0.19</v>
      </c>
      <c r="E76" s="72" t="s">
        <v>30</v>
      </c>
      <c r="F76" s="72" t="s">
        <v>33</v>
      </c>
      <c r="G76">
        <v>143012</v>
      </c>
      <c r="H76">
        <v>12096</v>
      </c>
      <c r="I76">
        <v>4641.958</v>
      </c>
      <c r="J76">
        <v>881.9720199999999</v>
      </c>
    </row>
    <row r="77" spans="1:10" ht="12.75">
      <c r="A77">
        <f t="shared" si="1"/>
        <v>-13986</v>
      </c>
      <c r="B77">
        <v>14</v>
      </c>
      <c r="C77">
        <v>-14</v>
      </c>
      <c r="D77">
        <v>0.023</v>
      </c>
      <c r="E77" s="72" t="s">
        <v>23</v>
      </c>
      <c r="F77" s="72" t="s">
        <v>33</v>
      </c>
      <c r="G77">
        <v>167378</v>
      </c>
      <c r="H77">
        <v>12096</v>
      </c>
      <c r="I77">
        <v>4641.958</v>
      </c>
      <c r="J77">
        <v>106.76503399999999</v>
      </c>
    </row>
    <row r="78" spans="1:10" ht="12.75">
      <c r="A78">
        <f t="shared" si="1"/>
        <v>-13986</v>
      </c>
      <c r="B78">
        <v>14</v>
      </c>
      <c r="C78">
        <v>-14</v>
      </c>
      <c r="D78">
        <v>0.689</v>
      </c>
      <c r="E78" s="72" t="s">
        <v>16</v>
      </c>
      <c r="F78" s="72" t="s">
        <v>33</v>
      </c>
      <c r="G78">
        <v>167378</v>
      </c>
      <c r="H78">
        <v>12096</v>
      </c>
      <c r="I78">
        <v>4641.958</v>
      </c>
      <c r="J78">
        <v>3198.3090619999994</v>
      </c>
    </row>
    <row r="79" spans="1:10" ht="12.75">
      <c r="A79">
        <f t="shared" si="1"/>
        <v>-13986</v>
      </c>
      <c r="B79">
        <v>14</v>
      </c>
      <c r="C79">
        <v>-14</v>
      </c>
      <c r="D79">
        <v>0.29</v>
      </c>
      <c r="E79" s="72" t="s">
        <v>24</v>
      </c>
      <c r="F79" s="72" t="s">
        <v>33</v>
      </c>
      <c r="G79">
        <v>167378</v>
      </c>
      <c r="H79">
        <v>12096</v>
      </c>
      <c r="I79">
        <v>4641.958</v>
      </c>
      <c r="J79">
        <v>1346.16782</v>
      </c>
    </row>
    <row r="80" spans="1:10" ht="12.75">
      <c r="A80">
        <f t="shared" si="1"/>
        <v>-13985</v>
      </c>
      <c r="B80">
        <v>15</v>
      </c>
      <c r="C80">
        <v>-14</v>
      </c>
      <c r="D80">
        <v>0.529</v>
      </c>
      <c r="E80" s="72" t="s">
        <v>23</v>
      </c>
      <c r="F80" s="72" t="s">
        <v>33</v>
      </c>
      <c r="G80">
        <v>317017</v>
      </c>
      <c r="H80">
        <v>12096</v>
      </c>
      <c r="I80">
        <v>4641.958</v>
      </c>
      <c r="J80">
        <v>2455.595782</v>
      </c>
    </row>
    <row r="81" spans="1:10" ht="12.75">
      <c r="A81">
        <f t="shared" si="1"/>
        <v>-13985</v>
      </c>
      <c r="B81">
        <v>15</v>
      </c>
      <c r="C81">
        <v>-14</v>
      </c>
      <c r="D81">
        <v>0.012</v>
      </c>
      <c r="E81" s="72" t="s">
        <v>16</v>
      </c>
      <c r="F81" s="72" t="s">
        <v>33</v>
      </c>
      <c r="G81">
        <v>317017</v>
      </c>
      <c r="H81">
        <v>12096</v>
      </c>
      <c r="I81">
        <v>4641.958</v>
      </c>
      <c r="J81">
        <v>55.703495999999994</v>
      </c>
    </row>
    <row r="82" spans="1:10" ht="12.75">
      <c r="A82">
        <f t="shared" si="1"/>
        <v>-13985</v>
      </c>
      <c r="B82">
        <v>15</v>
      </c>
      <c r="C82">
        <v>-14</v>
      </c>
      <c r="D82">
        <v>0.458</v>
      </c>
      <c r="E82" s="72" t="s">
        <v>24</v>
      </c>
      <c r="F82" s="72" t="s">
        <v>33</v>
      </c>
      <c r="G82">
        <v>317017</v>
      </c>
      <c r="H82">
        <v>12096</v>
      </c>
      <c r="I82">
        <v>4641.958</v>
      </c>
      <c r="J82">
        <v>2126.016764</v>
      </c>
    </row>
    <row r="83" spans="1:10" ht="12.75">
      <c r="A83">
        <f t="shared" si="1"/>
        <v>-13984</v>
      </c>
      <c r="B83">
        <v>16</v>
      </c>
      <c r="C83">
        <v>-14</v>
      </c>
      <c r="D83">
        <v>0.482</v>
      </c>
      <c r="E83" s="72" t="s">
        <v>17</v>
      </c>
      <c r="F83" s="72" t="s">
        <v>33</v>
      </c>
      <c r="G83">
        <v>218189</v>
      </c>
      <c r="H83">
        <v>12096</v>
      </c>
      <c r="I83">
        <v>4641.958</v>
      </c>
      <c r="J83">
        <v>2237.4237559999997</v>
      </c>
    </row>
    <row r="84" spans="1:10" ht="12.75">
      <c r="A84">
        <f t="shared" si="1"/>
        <v>-13984</v>
      </c>
      <c r="B84">
        <v>16</v>
      </c>
      <c r="C84">
        <v>-14</v>
      </c>
      <c r="D84">
        <v>0.2</v>
      </c>
      <c r="E84" s="72" t="s">
        <v>23</v>
      </c>
      <c r="F84" s="72" t="s">
        <v>33</v>
      </c>
      <c r="G84">
        <v>218189</v>
      </c>
      <c r="H84">
        <v>12096</v>
      </c>
      <c r="I84">
        <v>4641.958</v>
      </c>
      <c r="J84">
        <v>928.3915999999999</v>
      </c>
    </row>
    <row r="85" spans="1:10" ht="12.75">
      <c r="A85">
        <f t="shared" si="1"/>
        <v>-13984</v>
      </c>
      <c r="B85">
        <v>16</v>
      </c>
      <c r="C85">
        <v>-14</v>
      </c>
      <c r="D85">
        <v>0.315</v>
      </c>
      <c r="E85" s="72" t="s">
        <v>24</v>
      </c>
      <c r="F85" s="72" t="s">
        <v>33</v>
      </c>
      <c r="G85">
        <v>218189</v>
      </c>
      <c r="H85">
        <v>12096</v>
      </c>
      <c r="I85">
        <v>4641.958</v>
      </c>
      <c r="J85">
        <v>1462.21677</v>
      </c>
    </row>
    <row r="86" spans="1:10" ht="12.75">
      <c r="A86">
        <f t="shared" si="1"/>
        <v>-13984</v>
      </c>
      <c r="B86">
        <v>16</v>
      </c>
      <c r="C86">
        <v>-14</v>
      </c>
      <c r="D86">
        <v>0.003</v>
      </c>
      <c r="E86" s="72" t="s">
        <v>19</v>
      </c>
      <c r="F86" s="72" t="s">
        <v>33</v>
      </c>
      <c r="G86">
        <v>218189</v>
      </c>
      <c r="H86">
        <v>12096</v>
      </c>
      <c r="I86">
        <v>4641.958</v>
      </c>
      <c r="J86">
        <v>13.925873999999999</v>
      </c>
    </row>
    <row r="87" spans="1:10" ht="12.75">
      <c r="A87">
        <f t="shared" si="1"/>
        <v>-13983</v>
      </c>
      <c r="B87">
        <v>17</v>
      </c>
      <c r="C87">
        <v>-14</v>
      </c>
      <c r="D87">
        <v>0.911</v>
      </c>
      <c r="E87" s="72" t="s">
        <v>17</v>
      </c>
      <c r="F87" s="72" t="s">
        <v>33</v>
      </c>
      <c r="G87">
        <v>153258</v>
      </c>
      <c r="H87">
        <v>12096</v>
      </c>
      <c r="I87">
        <v>4641.958</v>
      </c>
      <c r="J87">
        <v>4228.823738</v>
      </c>
    </row>
    <row r="88" spans="1:10" ht="12.75">
      <c r="A88">
        <f t="shared" si="1"/>
        <v>-13983</v>
      </c>
      <c r="B88">
        <v>17</v>
      </c>
      <c r="C88">
        <v>-14</v>
      </c>
      <c r="D88">
        <v>0.012</v>
      </c>
      <c r="E88" s="72" t="s">
        <v>29</v>
      </c>
      <c r="F88" s="72" t="s">
        <v>33</v>
      </c>
      <c r="G88">
        <v>153258</v>
      </c>
      <c r="H88">
        <v>12096</v>
      </c>
      <c r="I88">
        <v>4641.958</v>
      </c>
      <c r="J88">
        <v>55.703495999999994</v>
      </c>
    </row>
    <row r="89" spans="1:10" ht="12.75">
      <c r="A89">
        <f t="shared" si="1"/>
        <v>-13983</v>
      </c>
      <c r="B89">
        <v>17</v>
      </c>
      <c r="C89">
        <v>-14</v>
      </c>
      <c r="D89">
        <v>0.077</v>
      </c>
      <c r="E89" s="72" t="s">
        <v>19</v>
      </c>
      <c r="F89" s="72" t="s">
        <v>33</v>
      </c>
      <c r="G89">
        <v>153258</v>
      </c>
      <c r="H89">
        <v>12096</v>
      </c>
      <c r="I89">
        <v>4641.958</v>
      </c>
      <c r="J89">
        <v>357.43076599999995</v>
      </c>
    </row>
    <row r="90" spans="1:10" ht="12.75">
      <c r="A90">
        <f t="shared" si="1"/>
        <v>-13982</v>
      </c>
      <c r="B90">
        <v>18</v>
      </c>
      <c r="C90">
        <v>-14</v>
      </c>
      <c r="D90">
        <v>0.026</v>
      </c>
      <c r="E90" s="72" t="s">
        <v>17</v>
      </c>
      <c r="F90" s="72" t="s">
        <v>33</v>
      </c>
      <c r="G90">
        <v>19090</v>
      </c>
      <c r="H90">
        <v>12096</v>
      </c>
      <c r="I90">
        <v>4641.958</v>
      </c>
      <c r="J90">
        <v>120.69090799999998</v>
      </c>
    </row>
    <row r="91" spans="1:10" ht="12.75">
      <c r="A91">
        <f t="shared" si="1"/>
        <v>-13982</v>
      </c>
      <c r="B91">
        <v>18</v>
      </c>
      <c r="C91">
        <v>-14</v>
      </c>
      <c r="D91">
        <v>0.787</v>
      </c>
      <c r="E91" s="72" t="s">
        <v>29</v>
      </c>
      <c r="F91" s="72" t="s">
        <v>33</v>
      </c>
      <c r="G91">
        <v>19090</v>
      </c>
      <c r="H91">
        <v>12096</v>
      </c>
      <c r="I91">
        <v>4641.958</v>
      </c>
      <c r="J91">
        <v>3653.220946</v>
      </c>
    </row>
    <row r="92" spans="1:10" ht="12.75">
      <c r="A92">
        <f t="shared" si="1"/>
        <v>-13982</v>
      </c>
      <c r="B92">
        <v>18</v>
      </c>
      <c r="C92">
        <v>-14</v>
      </c>
      <c r="D92">
        <v>0.187</v>
      </c>
      <c r="E92" s="72" t="s">
        <v>19</v>
      </c>
      <c r="F92" s="72" t="s">
        <v>33</v>
      </c>
      <c r="G92">
        <v>19090</v>
      </c>
      <c r="H92">
        <v>12096</v>
      </c>
      <c r="I92">
        <v>4641.958</v>
      </c>
      <c r="J92">
        <v>868.0461459999999</v>
      </c>
    </row>
    <row r="93" spans="1:10" ht="12.75">
      <c r="A93">
        <f t="shared" si="1"/>
        <v>-13981</v>
      </c>
      <c r="B93">
        <v>19</v>
      </c>
      <c r="C93">
        <v>-14</v>
      </c>
      <c r="D93">
        <v>1</v>
      </c>
      <c r="E93" s="72" t="s">
        <v>29</v>
      </c>
      <c r="F93" s="72" t="s">
        <v>33</v>
      </c>
      <c r="G93">
        <v>17208</v>
      </c>
      <c r="H93">
        <v>12096</v>
      </c>
      <c r="I93">
        <v>4641.958</v>
      </c>
      <c r="J93">
        <v>4641.958</v>
      </c>
    </row>
    <row r="94" spans="1:10" ht="12.75">
      <c r="A94">
        <f t="shared" si="1"/>
        <v>-13980</v>
      </c>
      <c r="B94">
        <v>20</v>
      </c>
      <c r="C94">
        <v>-14</v>
      </c>
      <c r="D94">
        <v>1</v>
      </c>
      <c r="E94" s="72" t="s">
        <v>29</v>
      </c>
      <c r="F94" s="72" t="s">
        <v>33</v>
      </c>
      <c r="G94">
        <v>17208</v>
      </c>
      <c r="H94">
        <v>12096</v>
      </c>
      <c r="I94">
        <v>4641.958</v>
      </c>
      <c r="J94">
        <v>4641.958</v>
      </c>
    </row>
    <row r="95" spans="1:10" ht="12.75">
      <c r="A95">
        <f t="shared" si="1"/>
        <v>-13979</v>
      </c>
      <c r="B95">
        <v>21</v>
      </c>
      <c r="C95">
        <v>-14</v>
      </c>
      <c r="D95">
        <v>1</v>
      </c>
      <c r="E95" s="72" t="s">
        <v>29</v>
      </c>
      <c r="F95" s="72" t="s">
        <v>33</v>
      </c>
      <c r="G95">
        <v>17208</v>
      </c>
      <c r="H95">
        <v>12096</v>
      </c>
      <c r="I95">
        <v>4641.958</v>
      </c>
      <c r="J95">
        <v>4641.958</v>
      </c>
    </row>
    <row r="96" spans="1:10" ht="12.75">
      <c r="A96">
        <f t="shared" si="1"/>
        <v>-12988</v>
      </c>
      <c r="B96">
        <v>12</v>
      </c>
      <c r="C96">
        <v>-13</v>
      </c>
      <c r="D96">
        <v>0.012</v>
      </c>
      <c r="E96" s="72" t="s">
        <v>16</v>
      </c>
      <c r="F96" s="72" t="s">
        <v>33</v>
      </c>
      <c r="G96">
        <v>1520</v>
      </c>
      <c r="H96">
        <v>103</v>
      </c>
      <c r="I96">
        <v>4660.703</v>
      </c>
      <c r="J96">
        <v>55.928436000000005</v>
      </c>
    </row>
    <row r="97" spans="1:10" ht="12.75">
      <c r="A97">
        <f t="shared" si="1"/>
        <v>-12987</v>
      </c>
      <c r="B97">
        <v>13</v>
      </c>
      <c r="C97">
        <v>-13</v>
      </c>
      <c r="D97">
        <v>0.641</v>
      </c>
      <c r="E97" s="72" t="s">
        <v>16</v>
      </c>
      <c r="F97" s="72" t="s">
        <v>33</v>
      </c>
      <c r="G97">
        <v>112087</v>
      </c>
      <c r="H97">
        <v>7646</v>
      </c>
      <c r="I97">
        <v>4660.703</v>
      </c>
      <c r="J97">
        <v>2987.510623</v>
      </c>
    </row>
    <row r="98" spans="1:10" ht="12.75">
      <c r="A98">
        <f t="shared" si="1"/>
        <v>-12986</v>
      </c>
      <c r="B98">
        <v>14</v>
      </c>
      <c r="C98">
        <v>-13</v>
      </c>
      <c r="D98">
        <v>0.039</v>
      </c>
      <c r="E98" s="72" t="s">
        <v>21</v>
      </c>
      <c r="F98" s="72" t="s">
        <v>33</v>
      </c>
      <c r="G98">
        <v>197092</v>
      </c>
      <c r="H98">
        <v>12096</v>
      </c>
      <c r="I98">
        <v>4660.703</v>
      </c>
      <c r="J98">
        <v>181.76741700000002</v>
      </c>
    </row>
    <row r="99" spans="1:10" ht="12.75">
      <c r="A99">
        <f t="shared" si="1"/>
        <v>-12986</v>
      </c>
      <c r="B99">
        <v>14</v>
      </c>
      <c r="C99">
        <v>-13</v>
      </c>
      <c r="D99">
        <v>0.07</v>
      </c>
      <c r="E99" s="72" t="s">
        <v>23</v>
      </c>
      <c r="F99" s="72" t="s">
        <v>33</v>
      </c>
      <c r="G99">
        <v>197092</v>
      </c>
      <c r="H99">
        <v>12096</v>
      </c>
      <c r="I99">
        <v>4660.703</v>
      </c>
      <c r="J99">
        <v>326.24921000000006</v>
      </c>
    </row>
    <row r="100" spans="1:10" ht="12.75">
      <c r="A100">
        <f t="shared" si="1"/>
        <v>-12986</v>
      </c>
      <c r="B100">
        <v>14</v>
      </c>
      <c r="C100">
        <v>-13</v>
      </c>
      <c r="D100">
        <v>0.888</v>
      </c>
      <c r="E100" s="72" t="s">
        <v>16</v>
      </c>
      <c r="F100" s="72" t="s">
        <v>33</v>
      </c>
      <c r="G100">
        <v>197092</v>
      </c>
      <c r="H100">
        <v>12096</v>
      </c>
      <c r="I100">
        <v>4660.703</v>
      </c>
      <c r="J100">
        <v>4138.704264000001</v>
      </c>
    </row>
    <row r="101" spans="1:10" ht="12.75">
      <c r="A101">
        <f t="shared" si="1"/>
        <v>-12985</v>
      </c>
      <c r="B101">
        <v>15</v>
      </c>
      <c r="C101">
        <v>-13</v>
      </c>
      <c r="D101">
        <v>0.019</v>
      </c>
      <c r="E101" s="72" t="s">
        <v>21</v>
      </c>
      <c r="F101" s="72" t="s">
        <v>33</v>
      </c>
      <c r="G101">
        <v>486241</v>
      </c>
      <c r="H101">
        <v>12096</v>
      </c>
      <c r="I101">
        <v>4660.703</v>
      </c>
      <c r="J101">
        <v>88.553357</v>
      </c>
    </row>
    <row r="102" spans="1:10" ht="12.75">
      <c r="A102">
        <f t="shared" si="1"/>
        <v>-12985</v>
      </c>
      <c r="B102">
        <v>15</v>
      </c>
      <c r="C102">
        <v>-13</v>
      </c>
      <c r="D102">
        <v>0.969</v>
      </c>
      <c r="E102" s="72" t="s">
        <v>23</v>
      </c>
      <c r="F102" s="72" t="s">
        <v>33</v>
      </c>
      <c r="G102">
        <v>486241</v>
      </c>
      <c r="H102">
        <v>12096</v>
      </c>
      <c r="I102">
        <v>4660.703</v>
      </c>
      <c r="J102">
        <v>4516.2212070000005</v>
      </c>
    </row>
    <row r="103" spans="1:10" ht="12.75">
      <c r="A103">
        <f t="shared" si="1"/>
        <v>-12985</v>
      </c>
      <c r="B103">
        <v>15</v>
      </c>
      <c r="C103">
        <v>-13</v>
      </c>
      <c r="D103">
        <v>0.012</v>
      </c>
      <c r="E103" s="72" t="s">
        <v>16</v>
      </c>
      <c r="F103" s="72" t="s">
        <v>33</v>
      </c>
      <c r="G103">
        <v>486241</v>
      </c>
      <c r="H103">
        <v>12096</v>
      </c>
      <c r="I103">
        <v>4660.703</v>
      </c>
      <c r="J103">
        <v>55.928436000000005</v>
      </c>
    </row>
    <row r="104" spans="1:10" ht="12.75">
      <c r="A104">
        <f t="shared" si="1"/>
        <v>-12984</v>
      </c>
      <c r="B104">
        <v>16</v>
      </c>
      <c r="C104">
        <v>-13</v>
      </c>
      <c r="D104">
        <v>0.573</v>
      </c>
      <c r="E104" s="72" t="s">
        <v>17</v>
      </c>
      <c r="F104" s="72" t="s">
        <v>33</v>
      </c>
      <c r="G104">
        <v>308274</v>
      </c>
      <c r="H104">
        <v>12096</v>
      </c>
      <c r="I104">
        <v>4660.703</v>
      </c>
      <c r="J104">
        <v>2670.582819</v>
      </c>
    </row>
    <row r="105" spans="1:10" ht="12.75">
      <c r="A105">
        <f t="shared" si="1"/>
        <v>-12984</v>
      </c>
      <c r="B105">
        <v>16</v>
      </c>
      <c r="C105">
        <v>-13</v>
      </c>
      <c r="D105">
        <v>0.427</v>
      </c>
      <c r="E105" s="72" t="s">
        <v>23</v>
      </c>
      <c r="F105" s="72" t="s">
        <v>33</v>
      </c>
      <c r="G105">
        <v>308274</v>
      </c>
      <c r="H105">
        <v>12096</v>
      </c>
      <c r="I105">
        <v>4660.703</v>
      </c>
      <c r="J105">
        <v>1990.1201810000002</v>
      </c>
    </row>
    <row r="106" spans="1:10" ht="12.75">
      <c r="A106">
        <f t="shared" si="1"/>
        <v>-12983</v>
      </c>
      <c r="B106">
        <v>17</v>
      </c>
      <c r="C106">
        <v>-13</v>
      </c>
      <c r="D106">
        <v>1</v>
      </c>
      <c r="E106" s="72" t="s">
        <v>17</v>
      </c>
      <c r="F106" s="72" t="s">
        <v>33</v>
      </c>
      <c r="G106">
        <v>168408</v>
      </c>
      <c r="H106">
        <v>12096</v>
      </c>
      <c r="I106">
        <v>4660.703</v>
      </c>
      <c r="J106">
        <v>4660.703</v>
      </c>
    </row>
    <row r="107" spans="1:10" ht="12.75">
      <c r="A107">
        <f t="shared" si="1"/>
        <v>-12982</v>
      </c>
      <c r="B107">
        <v>18</v>
      </c>
      <c r="C107">
        <v>-13</v>
      </c>
      <c r="D107">
        <v>0.475</v>
      </c>
      <c r="E107" s="72" t="s">
        <v>17</v>
      </c>
      <c r="F107" s="72" t="s">
        <v>33</v>
      </c>
      <c r="G107">
        <v>88089</v>
      </c>
      <c r="H107">
        <v>12096</v>
      </c>
      <c r="I107">
        <v>4660.703</v>
      </c>
      <c r="J107">
        <v>2213.833925</v>
      </c>
    </row>
    <row r="108" spans="1:10" ht="12.75">
      <c r="A108">
        <f t="shared" si="1"/>
        <v>-12982</v>
      </c>
      <c r="B108">
        <v>18</v>
      </c>
      <c r="C108">
        <v>-13</v>
      </c>
      <c r="D108">
        <v>0.525</v>
      </c>
      <c r="E108" s="72" t="s">
        <v>29</v>
      </c>
      <c r="F108" s="72" t="s">
        <v>33</v>
      </c>
      <c r="G108">
        <v>88089</v>
      </c>
      <c r="H108">
        <v>12096</v>
      </c>
      <c r="I108">
        <v>4660.703</v>
      </c>
      <c r="J108">
        <v>2446.8690750000005</v>
      </c>
    </row>
    <row r="109" spans="1:10" ht="12.75">
      <c r="A109">
        <f t="shared" si="1"/>
        <v>-12981</v>
      </c>
      <c r="B109">
        <v>19</v>
      </c>
      <c r="C109">
        <v>-13</v>
      </c>
      <c r="D109">
        <v>1</v>
      </c>
      <c r="E109" s="72" t="s">
        <v>29</v>
      </c>
      <c r="F109" s="72" t="s">
        <v>33</v>
      </c>
      <c r="G109">
        <v>17280</v>
      </c>
      <c r="H109">
        <v>12096</v>
      </c>
      <c r="I109">
        <v>4660.703</v>
      </c>
      <c r="J109">
        <v>4660.703</v>
      </c>
    </row>
    <row r="110" spans="1:10" ht="12.75">
      <c r="A110">
        <f t="shared" si="1"/>
        <v>-12980</v>
      </c>
      <c r="B110">
        <v>20</v>
      </c>
      <c r="C110">
        <v>-13</v>
      </c>
      <c r="D110">
        <v>1</v>
      </c>
      <c r="E110" s="72" t="s">
        <v>29</v>
      </c>
      <c r="F110" s="72" t="s">
        <v>33</v>
      </c>
      <c r="G110">
        <v>17280</v>
      </c>
      <c r="H110">
        <v>12096</v>
      </c>
      <c r="I110">
        <v>4660.703</v>
      </c>
      <c r="J110">
        <v>4660.703</v>
      </c>
    </row>
    <row r="111" spans="1:10" ht="12.75">
      <c r="A111">
        <f t="shared" si="1"/>
        <v>-12979</v>
      </c>
      <c r="B111">
        <v>21</v>
      </c>
      <c r="C111">
        <v>-13</v>
      </c>
      <c r="D111">
        <v>1</v>
      </c>
      <c r="E111" s="72" t="s">
        <v>29</v>
      </c>
      <c r="F111" s="72" t="s">
        <v>33</v>
      </c>
      <c r="G111">
        <v>17280</v>
      </c>
      <c r="H111">
        <v>12096</v>
      </c>
      <c r="I111">
        <v>4660.703</v>
      </c>
      <c r="J111">
        <v>4660.703</v>
      </c>
    </row>
    <row r="112" spans="1:10" ht="12.75">
      <c r="A112">
        <f t="shared" si="1"/>
        <v>-12978</v>
      </c>
      <c r="B112">
        <v>22</v>
      </c>
      <c r="C112">
        <v>-13</v>
      </c>
      <c r="D112">
        <v>1</v>
      </c>
      <c r="E112" s="72" t="s">
        <v>29</v>
      </c>
      <c r="F112" s="72" t="s">
        <v>33</v>
      </c>
      <c r="G112">
        <v>17278</v>
      </c>
      <c r="H112">
        <v>12096</v>
      </c>
      <c r="I112">
        <v>4660.703</v>
      </c>
      <c r="J112">
        <v>4660.703</v>
      </c>
    </row>
    <row r="113" spans="1:10" ht="12.75">
      <c r="A113">
        <f t="shared" si="1"/>
        <v>-12977</v>
      </c>
      <c r="B113">
        <v>23</v>
      </c>
      <c r="C113">
        <v>-13</v>
      </c>
      <c r="D113">
        <v>0.966</v>
      </c>
      <c r="E113" s="72" t="s">
        <v>29</v>
      </c>
      <c r="F113" s="72" t="s">
        <v>33</v>
      </c>
      <c r="G113">
        <v>16698</v>
      </c>
      <c r="H113">
        <v>11698</v>
      </c>
      <c r="I113">
        <v>4660.703</v>
      </c>
      <c r="J113">
        <v>4502.239098</v>
      </c>
    </row>
    <row r="114" spans="1:10" ht="12.75">
      <c r="A114">
        <f t="shared" si="1"/>
        <v>-12976</v>
      </c>
      <c r="B114">
        <v>24</v>
      </c>
      <c r="C114">
        <v>-13</v>
      </c>
      <c r="D114">
        <v>0.008</v>
      </c>
      <c r="E114" s="72" t="s">
        <v>29</v>
      </c>
      <c r="F114" s="72" t="s">
        <v>33</v>
      </c>
      <c r="G114">
        <v>293</v>
      </c>
      <c r="H114">
        <v>206</v>
      </c>
      <c r="I114">
        <v>4660.703</v>
      </c>
      <c r="J114">
        <v>37.285624000000006</v>
      </c>
    </row>
    <row r="115" spans="1:10" ht="12.75">
      <c r="A115">
        <f t="shared" si="1"/>
        <v>-11987</v>
      </c>
      <c r="B115">
        <v>13</v>
      </c>
      <c r="C115">
        <v>-12</v>
      </c>
      <c r="D115">
        <v>0.151</v>
      </c>
      <c r="E115" s="72" t="s">
        <v>21</v>
      </c>
      <c r="F115" s="72" t="s">
        <v>33</v>
      </c>
      <c r="G115">
        <v>28151</v>
      </c>
      <c r="H115">
        <v>2395</v>
      </c>
      <c r="I115">
        <v>4678.023</v>
      </c>
      <c r="J115">
        <v>706.381473</v>
      </c>
    </row>
    <row r="116" spans="1:10" ht="12.75">
      <c r="A116">
        <f t="shared" si="1"/>
        <v>-11987</v>
      </c>
      <c r="B116">
        <v>13</v>
      </c>
      <c r="C116">
        <v>-12</v>
      </c>
      <c r="D116">
        <v>0.051</v>
      </c>
      <c r="E116" s="72" t="s">
        <v>16</v>
      </c>
      <c r="F116" s="72" t="s">
        <v>33</v>
      </c>
      <c r="G116">
        <v>28151</v>
      </c>
      <c r="H116">
        <v>2395</v>
      </c>
      <c r="I116">
        <v>4678.023</v>
      </c>
      <c r="J116">
        <v>238.579173</v>
      </c>
    </row>
    <row r="117" spans="1:10" ht="12.75">
      <c r="A117">
        <f t="shared" si="1"/>
        <v>-11986</v>
      </c>
      <c r="B117">
        <v>14</v>
      </c>
      <c r="C117">
        <v>-12</v>
      </c>
      <c r="D117">
        <v>0.933</v>
      </c>
      <c r="E117" s="72" t="s">
        <v>21</v>
      </c>
      <c r="F117" s="72" t="s">
        <v>33</v>
      </c>
      <c r="G117">
        <v>132923</v>
      </c>
      <c r="H117">
        <v>12096</v>
      </c>
      <c r="I117">
        <v>4678.023</v>
      </c>
      <c r="J117">
        <v>4364.595459</v>
      </c>
    </row>
    <row r="118" spans="1:10" ht="12.75">
      <c r="A118">
        <f t="shared" si="1"/>
        <v>-11986</v>
      </c>
      <c r="B118">
        <v>14</v>
      </c>
      <c r="C118">
        <v>-12</v>
      </c>
      <c r="D118">
        <v>0.067</v>
      </c>
      <c r="E118" s="72" t="s">
        <v>16</v>
      </c>
      <c r="F118" s="72" t="s">
        <v>33</v>
      </c>
      <c r="G118">
        <v>132923</v>
      </c>
      <c r="H118">
        <v>12096</v>
      </c>
      <c r="I118">
        <v>4678.023</v>
      </c>
      <c r="J118">
        <v>313.427541</v>
      </c>
    </row>
    <row r="119" spans="1:10" ht="12.75">
      <c r="A119">
        <f t="shared" si="1"/>
        <v>-11985</v>
      </c>
      <c r="B119">
        <v>15</v>
      </c>
      <c r="C119">
        <v>-12</v>
      </c>
      <c r="D119">
        <v>0.607</v>
      </c>
      <c r="E119" s="72" t="s">
        <v>21</v>
      </c>
      <c r="F119" s="72" t="s">
        <v>33</v>
      </c>
      <c r="G119">
        <v>249783</v>
      </c>
      <c r="H119">
        <v>12096</v>
      </c>
      <c r="I119">
        <v>4678.023</v>
      </c>
      <c r="J119">
        <v>2839.559961</v>
      </c>
    </row>
    <row r="120" spans="1:10" ht="12.75">
      <c r="A120">
        <f t="shared" si="1"/>
        <v>-11985</v>
      </c>
      <c r="B120">
        <v>15</v>
      </c>
      <c r="C120">
        <v>-12</v>
      </c>
      <c r="D120">
        <v>0.078</v>
      </c>
      <c r="E120" s="72" t="s">
        <v>17</v>
      </c>
      <c r="F120" s="72" t="s">
        <v>33</v>
      </c>
      <c r="G120">
        <v>249783</v>
      </c>
      <c r="H120">
        <v>12096</v>
      </c>
      <c r="I120">
        <v>4678.023</v>
      </c>
      <c r="J120">
        <v>364.88579400000003</v>
      </c>
    </row>
    <row r="121" spans="1:10" ht="12.75">
      <c r="A121">
        <f t="shared" si="1"/>
        <v>-11985</v>
      </c>
      <c r="B121">
        <v>15</v>
      </c>
      <c r="C121">
        <v>-12</v>
      </c>
      <c r="D121">
        <v>0.317</v>
      </c>
      <c r="E121" s="72" t="s">
        <v>23</v>
      </c>
      <c r="F121" s="72" t="s">
        <v>33</v>
      </c>
      <c r="G121">
        <v>249783</v>
      </c>
      <c r="H121">
        <v>12096</v>
      </c>
      <c r="I121">
        <v>4678.023</v>
      </c>
      <c r="J121">
        <v>1482.933291</v>
      </c>
    </row>
    <row r="122" spans="1:10" ht="12.75">
      <c r="A122">
        <f t="shared" si="1"/>
        <v>-11984</v>
      </c>
      <c r="B122">
        <v>16</v>
      </c>
      <c r="C122">
        <v>-12</v>
      </c>
      <c r="D122">
        <v>0.77</v>
      </c>
      <c r="E122" s="72" t="s">
        <v>17</v>
      </c>
      <c r="F122" s="72" t="s">
        <v>33</v>
      </c>
      <c r="G122">
        <v>244151</v>
      </c>
      <c r="H122">
        <v>12096</v>
      </c>
      <c r="I122">
        <v>4678.023</v>
      </c>
      <c r="J122">
        <v>3602.07771</v>
      </c>
    </row>
    <row r="123" spans="1:10" ht="12.75">
      <c r="A123">
        <f t="shared" si="1"/>
        <v>-11984</v>
      </c>
      <c r="B123">
        <v>16</v>
      </c>
      <c r="C123">
        <v>-12</v>
      </c>
      <c r="D123">
        <v>0.23</v>
      </c>
      <c r="E123" s="72" t="s">
        <v>23</v>
      </c>
      <c r="F123" s="72" t="s">
        <v>33</v>
      </c>
      <c r="G123">
        <v>244151</v>
      </c>
      <c r="H123">
        <v>12096</v>
      </c>
      <c r="I123">
        <v>4678.023</v>
      </c>
      <c r="J123">
        <v>1075.94529</v>
      </c>
    </row>
    <row r="124" spans="1:10" ht="12.75">
      <c r="A124">
        <f t="shared" si="1"/>
        <v>-11983</v>
      </c>
      <c r="B124">
        <v>17</v>
      </c>
      <c r="C124">
        <v>-12</v>
      </c>
      <c r="D124">
        <v>0.329</v>
      </c>
      <c r="E124" s="72" t="s">
        <v>28</v>
      </c>
      <c r="F124" s="72" t="s">
        <v>33</v>
      </c>
      <c r="G124">
        <v>151209</v>
      </c>
      <c r="H124">
        <v>12096</v>
      </c>
      <c r="I124">
        <v>4678.023</v>
      </c>
      <c r="J124">
        <v>1539.069567</v>
      </c>
    </row>
    <row r="125" spans="1:10" ht="12.75">
      <c r="A125">
        <f t="shared" si="1"/>
        <v>-11983</v>
      </c>
      <c r="B125">
        <v>17</v>
      </c>
      <c r="C125">
        <v>-12</v>
      </c>
      <c r="D125">
        <v>0.671</v>
      </c>
      <c r="E125" s="72" t="s">
        <v>17</v>
      </c>
      <c r="F125" s="72" t="s">
        <v>33</v>
      </c>
      <c r="G125">
        <v>151209</v>
      </c>
      <c r="H125">
        <v>12096</v>
      </c>
      <c r="I125">
        <v>4678.023</v>
      </c>
      <c r="J125">
        <v>3138.953433</v>
      </c>
    </row>
    <row r="126" spans="1:10" ht="12.75">
      <c r="A126">
        <f t="shared" si="1"/>
        <v>-11982</v>
      </c>
      <c r="B126">
        <v>18</v>
      </c>
      <c r="C126">
        <v>-12</v>
      </c>
      <c r="D126">
        <v>0.384</v>
      </c>
      <c r="E126" s="72" t="s">
        <v>28</v>
      </c>
      <c r="F126" s="72" t="s">
        <v>33</v>
      </c>
      <c r="G126">
        <v>141978</v>
      </c>
      <c r="H126">
        <v>12096</v>
      </c>
      <c r="I126">
        <v>4678.023</v>
      </c>
      <c r="J126">
        <v>1796.360832</v>
      </c>
    </row>
    <row r="127" spans="1:10" ht="12.75">
      <c r="A127">
        <f t="shared" si="1"/>
        <v>-11982</v>
      </c>
      <c r="B127">
        <v>18</v>
      </c>
      <c r="C127">
        <v>-12</v>
      </c>
      <c r="D127">
        <v>0.009</v>
      </c>
      <c r="E127" s="72" t="s">
        <v>27</v>
      </c>
      <c r="F127" s="72" t="s">
        <v>33</v>
      </c>
      <c r="G127">
        <v>141978</v>
      </c>
      <c r="H127">
        <v>12096</v>
      </c>
      <c r="I127">
        <v>4678.023</v>
      </c>
      <c r="J127">
        <v>42.102207</v>
      </c>
    </row>
    <row r="128" spans="1:10" ht="12.75">
      <c r="A128">
        <f t="shared" si="1"/>
        <v>-11982</v>
      </c>
      <c r="B128">
        <v>18</v>
      </c>
      <c r="C128">
        <v>-12</v>
      </c>
      <c r="D128">
        <v>0.576</v>
      </c>
      <c r="E128" s="72" t="s">
        <v>17</v>
      </c>
      <c r="F128" s="72" t="s">
        <v>33</v>
      </c>
      <c r="G128">
        <v>141978</v>
      </c>
      <c r="H128">
        <v>12096</v>
      </c>
      <c r="I128">
        <v>4678.023</v>
      </c>
      <c r="J128">
        <v>2694.541248</v>
      </c>
    </row>
    <row r="129" spans="1:10" ht="12.75">
      <c r="A129">
        <f t="shared" si="1"/>
        <v>-11982</v>
      </c>
      <c r="B129">
        <v>18</v>
      </c>
      <c r="C129">
        <v>-12</v>
      </c>
      <c r="D129">
        <v>0.031</v>
      </c>
      <c r="E129" s="72" t="s">
        <v>29</v>
      </c>
      <c r="F129" s="72" t="s">
        <v>33</v>
      </c>
      <c r="G129">
        <v>141978</v>
      </c>
      <c r="H129">
        <v>12096</v>
      </c>
      <c r="I129">
        <v>4678.023</v>
      </c>
      <c r="J129">
        <v>145.018713</v>
      </c>
    </row>
    <row r="130" spans="1:10" ht="12.75">
      <c r="A130">
        <f t="shared" si="1"/>
        <v>-11981</v>
      </c>
      <c r="B130">
        <v>19</v>
      </c>
      <c r="C130">
        <v>-12</v>
      </c>
      <c r="D130">
        <v>0.302</v>
      </c>
      <c r="E130" s="72" t="s">
        <v>27</v>
      </c>
      <c r="F130" s="72" t="s">
        <v>33</v>
      </c>
      <c r="G130">
        <v>30776</v>
      </c>
      <c r="H130">
        <v>12096</v>
      </c>
      <c r="I130">
        <v>4678.023</v>
      </c>
      <c r="J130">
        <v>1412.762946</v>
      </c>
    </row>
    <row r="131" spans="1:10" ht="12.75">
      <c r="A131">
        <f aca="true" t="shared" si="2" ref="A131:A194">(C131*1000)+B131</f>
        <v>-11981</v>
      </c>
      <c r="B131">
        <v>19</v>
      </c>
      <c r="C131">
        <v>-12</v>
      </c>
      <c r="D131">
        <v>0.08</v>
      </c>
      <c r="E131" s="72" t="s">
        <v>17</v>
      </c>
      <c r="F131" s="72" t="s">
        <v>33</v>
      </c>
      <c r="G131">
        <v>30776</v>
      </c>
      <c r="H131">
        <v>12096</v>
      </c>
      <c r="I131">
        <v>4678.023</v>
      </c>
      <c r="J131">
        <v>374.24184</v>
      </c>
    </row>
    <row r="132" spans="1:10" ht="12.75">
      <c r="A132">
        <f t="shared" si="2"/>
        <v>-11981</v>
      </c>
      <c r="B132">
        <v>19</v>
      </c>
      <c r="C132">
        <v>-12</v>
      </c>
      <c r="D132">
        <v>0.617</v>
      </c>
      <c r="E132" s="72" t="s">
        <v>29</v>
      </c>
      <c r="F132" s="72" t="s">
        <v>33</v>
      </c>
      <c r="G132">
        <v>30776</v>
      </c>
      <c r="H132">
        <v>12096</v>
      </c>
      <c r="I132">
        <v>4678.023</v>
      </c>
      <c r="J132">
        <v>2886.3401910000002</v>
      </c>
    </row>
    <row r="133" spans="1:10" ht="12.75">
      <c r="A133">
        <f t="shared" si="2"/>
        <v>-11980</v>
      </c>
      <c r="B133">
        <v>20</v>
      </c>
      <c r="C133">
        <v>-12</v>
      </c>
      <c r="D133">
        <v>0.349</v>
      </c>
      <c r="E133" s="72" t="s">
        <v>27</v>
      </c>
      <c r="F133" s="72" t="s">
        <v>33</v>
      </c>
      <c r="G133">
        <v>18863</v>
      </c>
      <c r="H133">
        <v>12096</v>
      </c>
      <c r="I133">
        <v>4678.023</v>
      </c>
      <c r="J133">
        <v>1632.630027</v>
      </c>
    </row>
    <row r="134" spans="1:10" ht="12.75">
      <c r="A134">
        <f t="shared" si="2"/>
        <v>-11980</v>
      </c>
      <c r="B134">
        <v>20</v>
      </c>
      <c r="C134">
        <v>-12</v>
      </c>
      <c r="D134">
        <v>0.651</v>
      </c>
      <c r="E134" s="72" t="s">
        <v>29</v>
      </c>
      <c r="F134" s="72" t="s">
        <v>33</v>
      </c>
      <c r="G134">
        <v>18863</v>
      </c>
      <c r="H134">
        <v>12096</v>
      </c>
      <c r="I134">
        <v>4678.023</v>
      </c>
      <c r="J134">
        <v>3045.392973</v>
      </c>
    </row>
    <row r="135" spans="1:10" ht="12.75">
      <c r="A135">
        <f t="shared" si="2"/>
        <v>-11979</v>
      </c>
      <c r="B135">
        <v>21</v>
      </c>
      <c r="C135">
        <v>-12</v>
      </c>
      <c r="D135">
        <v>0.184</v>
      </c>
      <c r="E135" s="72" t="s">
        <v>27</v>
      </c>
      <c r="F135" s="72" t="s">
        <v>33</v>
      </c>
      <c r="G135">
        <v>18111</v>
      </c>
      <c r="H135">
        <v>12096</v>
      </c>
      <c r="I135">
        <v>4678.023</v>
      </c>
      <c r="J135">
        <v>860.756232</v>
      </c>
    </row>
    <row r="136" spans="1:10" ht="12.75">
      <c r="A136">
        <f t="shared" si="2"/>
        <v>-11979</v>
      </c>
      <c r="B136">
        <v>21</v>
      </c>
      <c r="C136">
        <v>-12</v>
      </c>
      <c r="D136">
        <v>0.816</v>
      </c>
      <c r="E136" s="72" t="s">
        <v>29</v>
      </c>
      <c r="F136" s="72" t="s">
        <v>33</v>
      </c>
      <c r="G136">
        <v>18111</v>
      </c>
      <c r="H136">
        <v>12096</v>
      </c>
      <c r="I136">
        <v>4678.023</v>
      </c>
      <c r="J136">
        <v>3817.266768</v>
      </c>
    </row>
    <row r="137" spans="1:10" ht="12.75">
      <c r="A137">
        <f t="shared" si="2"/>
        <v>-11978</v>
      </c>
      <c r="B137">
        <v>22</v>
      </c>
      <c r="C137">
        <v>-12</v>
      </c>
      <c r="D137">
        <v>0.917</v>
      </c>
      <c r="E137" s="72" t="s">
        <v>29</v>
      </c>
      <c r="F137" s="72" t="s">
        <v>33</v>
      </c>
      <c r="G137">
        <v>15729</v>
      </c>
      <c r="H137">
        <v>11013</v>
      </c>
      <c r="I137">
        <v>4678.023</v>
      </c>
      <c r="J137">
        <v>4289.747091</v>
      </c>
    </row>
    <row r="138" spans="1:10" ht="12.75">
      <c r="A138">
        <f t="shared" si="2"/>
        <v>-11977</v>
      </c>
      <c r="B138">
        <v>23</v>
      </c>
      <c r="C138">
        <v>-12</v>
      </c>
      <c r="D138">
        <v>0.967</v>
      </c>
      <c r="E138" s="72" t="s">
        <v>29</v>
      </c>
      <c r="F138" s="72" t="s">
        <v>33</v>
      </c>
      <c r="G138">
        <v>16682</v>
      </c>
      <c r="H138">
        <v>11681</v>
      </c>
      <c r="I138">
        <v>4678.023</v>
      </c>
      <c r="J138">
        <v>4523.648241</v>
      </c>
    </row>
    <row r="139" spans="1:10" ht="12.75">
      <c r="A139">
        <f t="shared" si="2"/>
        <v>-11976</v>
      </c>
      <c r="B139">
        <v>24</v>
      </c>
      <c r="C139">
        <v>-12</v>
      </c>
      <c r="D139">
        <v>0.015</v>
      </c>
      <c r="E139" s="72" t="s">
        <v>29</v>
      </c>
      <c r="F139" s="72" t="s">
        <v>33</v>
      </c>
      <c r="G139">
        <v>392</v>
      </c>
      <c r="H139">
        <v>275</v>
      </c>
      <c r="I139">
        <v>4678.023</v>
      </c>
      <c r="J139">
        <v>70.170345</v>
      </c>
    </row>
    <row r="140" spans="1:10" ht="12.75">
      <c r="A140">
        <f t="shared" si="2"/>
        <v>-10987</v>
      </c>
      <c r="B140">
        <v>13</v>
      </c>
      <c r="C140">
        <v>-11</v>
      </c>
      <c r="D140">
        <v>0.185</v>
      </c>
      <c r="E140" s="72" t="s">
        <v>15</v>
      </c>
      <c r="F140" s="72" t="s">
        <v>33</v>
      </c>
      <c r="G140">
        <v>34573</v>
      </c>
      <c r="H140">
        <v>4510</v>
      </c>
      <c r="I140">
        <v>4693.923</v>
      </c>
      <c r="J140">
        <v>868.3757549999999</v>
      </c>
    </row>
    <row r="141" spans="1:10" ht="12.75">
      <c r="A141">
        <f t="shared" si="2"/>
        <v>-10987</v>
      </c>
      <c r="B141">
        <v>13</v>
      </c>
      <c r="C141">
        <v>-11</v>
      </c>
      <c r="D141">
        <v>0.201</v>
      </c>
      <c r="E141" s="72" t="s">
        <v>21</v>
      </c>
      <c r="F141" s="72" t="s">
        <v>33</v>
      </c>
      <c r="G141">
        <v>34573</v>
      </c>
      <c r="H141">
        <v>4510</v>
      </c>
      <c r="I141">
        <v>4693.923</v>
      </c>
      <c r="J141">
        <v>943.478523</v>
      </c>
    </row>
    <row r="142" spans="1:10" ht="12.75">
      <c r="A142">
        <f t="shared" si="2"/>
        <v>-10986</v>
      </c>
      <c r="B142">
        <v>14</v>
      </c>
      <c r="C142">
        <v>-11</v>
      </c>
      <c r="D142">
        <v>0.194</v>
      </c>
      <c r="E142" s="72" t="s">
        <v>15</v>
      </c>
      <c r="F142" s="72" t="s">
        <v>33</v>
      </c>
      <c r="G142">
        <v>114841</v>
      </c>
      <c r="H142">
        <v>12096</v>
      </c>
      <c r="I142">
        <v>4693.923</v>
      </c>
      <c r="J142">
        <v>910.6210619999999</v>
      </c>
    </row>
    <row r="143" spans="1:10" ht="12.75">
      <c r="A143">
        <f t="shared" si="2"/>
        <v>-10986</v>
      </c>
      <c r="B143">
        <v>14</v>
      </c>
      <c r="C143">
        <v>-11</v>
      </c>
      <c r="D143">
        <v>0.806</v>
      </c>
      <c r="E143" s="72" t="s">
        <v>21</v>
      </c>
      <c r="F143" s="72" t="s">
        <v>33</v>
      </c>
      <c r="G143">
        <v>114841</v>
      </c>
      <c r="H143">
        <v>12096</v>
      </c>
      <c r="I143">
        <v>4693.923</v>
      </c>
      <c r="J143">
        <v>3783.301938</v>
      </c>
    </row>
    <row r="144" spans="1:10" ht="12.75">
      <c r="A144">
        <f t="shared" si="2"/>
        <v>-10985</v>
      </c>
      <c r="B144">
        <v>15</v>
      </c>
      <c r="C144">
        <v>-11</v>
      </c>
      <c r="D144">
        <v>0.996</v>
      </c>
      <c r="E144" s="72" t="s">
        <v>21</v>
      </c>
      <c r="F144" s="72" t="s">
        <v>33</v>
      </c>
      <c r="G144">
        <v>130103</v>
      </c>
      <c r="H144">
        <v>12096</v>
      </c>
      <c r="I144">
        <v>4693.923</v>
      </c>
      <c r="J144">
        <v>4675.147308</v>
      </c>
    </row>
    <row r="145" spans="1:10" ht="12.75">
      <c r="A145">
        <f t="shared" si="2"/>
        <v>-10985</v>
      </c>
      <c r="B145">
        <v>15</v>
      </c>
      <c r="C145">
        <v>-11</v>
      </c>
      <c r="D145">
        <v>0.002</v>
      </c>
      <c r="E145" s="72" t="s">
        <v>17</v>
      </c>
      <c r="F145" s="72" t="s">
        <v>33</v>
      </c>
      <c r="G145">
        <v>130103</v>
      </c>
      <c r="H145">
        <v>12096</v>
      </c>
      <c r="I145">
        <v>4693.923</v>
      </c>
      <c r="J145">
        <v>9.387846</v>
      </c>
    </row>
    <row r="146" spans="1:10" ht="12.75">
      <c r="A146">
        <f t="shared" si="2"/>
        <v>-10984</v>
      </c>
      <c r="B146">
        <v>16</v>
      </c>
      <c r="C146">
        <v>-11</v>
      </c>
      <c r="D146">
        <v>0.396</v>
      </c>
      <c r="E146" s="72" t="s">
        <v>28</v>
      </c>
      <c r="F146" s="72" t="s">
        <v>33</v>
      </c>
      <c r="G146">
        <v>131523</v>
      </c>
      <c r="H146">
        <v>12096</v>
      </c>
      <c r="I146">
        <v>4693.923</v>
      </c>
      <c r="J146">
        <v>1858.793508</v>
      </c>
    </row>
    <row r="147" spans="1:10" ht="12.75">
      <c r="A147">
        <f t="shared" si="2"/>
        <v>-10984</v>
      </c>
      <c r="B147">
        <v>16</v>
      </c>
      <c r="C147">
        <v>-11</v>
      </c>
      <c r="D147">
        <v>0.418</v>
      </c>
      <c r="E147" s="72" t="s">
        <v>21</v>
      </c>
      <c r="F147" s="72" t="s">
        <v>33</v>
      </c>
      <c r="G147">
        <v>131523</v>
      </c>
      <c r="H147">
        <v>12096</v>
      </c>
      <c r="I147">
        <v>4693.923</v>
      </c>
      <c r="J147">
        <v>1962.0598139999997</v>
      </c>
    </row>
    <row r="148" spans="1:10" ht="12.75">
      <c r="A148">
        <f t="shared" si="2"/>
        <v>-10984</v>
      </c>
      <c r="B148">
        <v>16</v>
      </c>
      <c r="C148">
        <v>-11</v>
      </c>
      <c r="D148">
        <v>0.187</v>
      </c>
      <c r="E148" s="72" t="s">
        <v>17</v>
      </c>
      <c r="F148" s="72" t="s">
        <v>33</v>
      </c>
      <c r="G148">
        <v>131523</v>
      </c>
      <c r="H148">
        <v>12096</v>
      </c>
      <c r="I148">
        <v>4693.923</v>
      </c>
      <c r="J148">
        <v>877.763601</v>
      </c>
    </row>
    <row r="149" spans="1:10" ht="12.75">
      <c r="A149">
        <f t="shared" si="2"/>
        <v>-10983</v>
      </c>
      <c r="B149">
        <v>17</v>
      </c>
      <c r="C149">
        <v>-11</v>
      </c>
      <c r="D149">
        <v>0.941</v>
      </c>
      <c r="E149" s="72" t="s">
        <v>28</v>
      </c>
      <c r="F149" s="72" t="s">
        <v>33</v>
      </c>
      <c r="G149">
        <v>117729</v>
      </c>
      <c r="H149">
        <v>12096</v>
      </c>
      <c r="I149">
        <v>4693.923</v>
      </c>
      <c r="J149">
        <v>4416.981543</v>
      </c>
    </row>
    <row r="150" spans="1:10" ht="12.75">
      <c r="A150">
        <f t="shared" si="2"/>
        <v>-10983</v>
      </c>
      <c r="B150">
        <v>17</v>
      </c>
      <c r="C150">
        <v>-11</v>
      </c>
      <c r="D150">
        <v>0.059</v>
      </c>
      <c r="E150" s="72" t="s">
        <v>17</v>
      </c>
      <c r="F150" s="72" t="s">
        <v>33</v>
      </c>
      <c r="G150">
        <v>117729</v>
      </c>
      <c r="H150">
        <v>12096</v>
      </c>
      <c r="I150">
        <v>4693.923</v>
      </c>
      <c r="J150">
        <v>276.94145699999996</v>
      </c>
    </row>
    <row r="151" spans="1:10" ht="12.75">
      <c r="A151">
        <f t="shared" si="2"/>
        <v>-10982</v>
      </c>
      <c r="B151">
        <v>18</v>
      </c>
      <c r="C151">
        <v>-11</v>
      </c>
      <c r="D151">
        <v>0.28</v>
      </c>
      <c r="E151" s="72" t="s">
        <v>26</v>
      </c>
      <c r="F151" s="72" t="s">
        <v>33</v>
      </c>
      <c r="G151">
        <v>68320</v>
      </c>
      <c r="H151">
        <v>12096</v>
      </c>
      <c r="I151">
        <v>4693.923</v>
      </c>
      <c r="J151">
        <v>1314.29844</v>
      </c>
    </row>
    <row r="152" spans="1:10" ht="12.75">
      <c r="A152">
        <f t="shared" si="2"/>
        <v>-10982</v>
      </c>
      <c r="B152">
        <v>18</v>
      </c>
      <c r="C152">
        <v>-11</v>
      </c>
      <c r="D152">
        <v>0.472</v>
      </c>
      <c r="E152" s="72" t="s">
        <v>28</v>
      </c>
      <c r="F152" s="72" t="s">
        <v>33</v>
      </c>
      <c r="G152">
        <v>68320</v>
      </c>
      <c r="H152">
        <v>12096</v>
      </c>
      <c r="I152">
        <v>4693.923</v>
      </c>
      <c r="J152">
        <v>2215.5316559999997</v>
      </c>
    </row>
    <row r="153" spans="1:10" ht="12.75">
      <c r="A153">
        <f t="shared" si="2"/>
        <v>-10982</v>
      </c>
      <c r="B153">
        <v>18</v>
      </c>
      <c r="C153">
        <v>-11</v>
      </c>
      <c r="D153">
        <v>0.248</v>
      </c>
      <c r="E153" s="72" t="s">
        <v>27</v>
      </c>
      <c r="F153" s="72" t="s">
        <v>33</v>
      </c>
      <c r="G153">
        <v>68320</v>
      </c>
      <c r="H153">
        <v>12096</v>
      </c>
      <c r="I153">
        <v>4693.923</v>
      </c>
      <c r="J153">
        <v>1164.0929039999999</v>
      </c>
    </row>
    <row r="154" spans="1:10" ht="12.75">
      <c r="A154">
        <f t="shared" si="2"/>
        <v>-10982</v>
      </c>
      <c r="B154">
        <v>18</v>
      </c>
      <c r="C154">
        <v>-11</v>
      </c>
      <c r="D154">
        <v>0.001</v>
      </c>
      <c r="E154" s="72" t="s">
        <v>17</v>
      </c>
      <c r="F154" s="72" t="s">
        <v>33</v>
      </c>
      <c r="G154">
        <v>68320</v>
      </c>
      <c r="H154">
        <v>12096</v>
      </c>
      <c r="I154">
        <v>4693.923</v>
      </c>
      <c r="J154">
        <v>4.693923</v>
      </c>
    </row>
    <row r="155" spans="1:10" ht="12.75">
      <c r="A155">
        <f t="shared" si="2"/>
        <v>-10981</v>
      </c>
      <c r="B155">
        <v>19</v>
      </c>
      <c r="C155">
        <v>-11</v>
      </c>
      <c r="D155">
        <v>0.062</v>
      </c>
      <c r="E155" s="72" t="s">
        <v>26</v>
      </c>
      <c r="F155" s="72" t="s">
        <v>33</v>
      </c>
      <c r="G155">
        <v>22423</v>
      </c>
      <c r="H155">
        <v>12096</v>
      </c>
      <c r="I155">
        <v>4693.923</v>
      </c>
      <c r="J155">
        <v>291.02322599999997</v>
      </c>
    </row>
    <row r="156" spans="1:10" ht="12.75">
      <c r="A156">
        <f t="shared" si="2"/>
        <v>-10981</v>
      </c>
      <c r="B156">
        <v>19</v>
      </c>
      <c r="C156">
        <v>-11</v>
      </c>
      <c r="D156">
        <v>0.938</v>
      </c>
      <c r="E156" s="72" t="s">
        <v>27</v>
      </c>
      <c r="F156" s="72" t="s">
        <v>33</v>
      </c>
      <c r="G156">
        <v>22423</v>
      </c>
      <c r="H156">
        <v>12096</v>
      </c>
      <c r="I156">
        <v>4693.923</v>
      </c>
      <c r="J156">
        <v>4402.8997739999995</v>
      </c>
    </row>
    <row r="157" spans="1:10" ht="12.75">
      <c r="A157">
        <f t="shared" si="2"/>
        <v>-10980</v>
      </c>
      <c r="B157">
        <v>20</v>
      </c>
      <c r="C157">
        <v>-11</v>
      </c>
      <c r="D157">
        <v>1</v>
      </c>
      <c r="E157" s="72" t="s">
        <v>27</v>
      </c>
      <c r="F157" s="72" t="s">
        <v>33</v>
      </c>
      <c r="G157">
        <v>21888</v>
      </c>
      <c r="H157">
        <v>12096</v>
      </c>
      <c r="I157">
        <v>4693.923</v>
      </c>
      <c r="J157">
        <v>4693.923</v>
      </c>
    </row>
    <row r="158" spans="1:10" ht="12.75">
      <c r="A158">
        <f t="shared" si="2"/>
        <v>-10979</v>
      </c>
      <c r="B158">
        <v>21</v>
      </c>
      <c r="C158">
        <v>-11</v>
      </c>
      <c r="D158">
        <v>0.893</v>
      </c>
      <c r="E158" s="72" t="s">
        <v>27</v>
      </c>
      <c r="F158" s="72" t="s">
        <v>33</v>
      </c>
      <c r="G158">
        <v>21402</v>
      </c>
      <c r="H158">
        <v>12096</v>
      </c>
      <c r="I158">
        <v>4693.923</v>
      </c>
      <c r="J158">
        <v>4191.673239</v>
      </c>
    </row>
    <row r="159" spans="1:10" ht="12.75">
      <c r="A159">
        <f t="shared" si="2"/>
        <v>-10979</v>
      </c>
      <c r="B159">
        <v>21</v>
      </c>
      <c r="C159">
        <v>-11</v>
      </c>
      <c r="D159">
        <v>0.107</v>
      </c>
      <c r="E159" s="72" t="s">
        <v>29</v>
      </c>
      <c r="F159" s="72" t="s">
        <v>33</v>
      </c>
      <c r="G159">
        <v>21402</v>
      </c>
      <c r="H159">
        <v>12096</v>
      </c>
      <c r="I159">
        <v>4693.923</v>
      </c>
      <c r="J159">
        <v>502.249761</v>
      </c>
    </row>
    <row r="160" spans="1:10" ht="12.75">
      <c r="A160">
        <f t="shared" si="2"/>
        <v>-10978</v>
      </c>
      <c r="B160">
        <v>22</v>
      </c>
      <c r="C160">
        <v>-11</v>
      </c>
      <c r="D160">
        <v>0.156</v>
      </c>
      <c r="E160" s="72" t="s">
        <v>27</v>
      </c>
      <c r="F160" s="72" t="s">
        <v>33</v>
      </c>
      <c r="G160">
        <v>5392</v>
      </c>
      <c r="H160">
        <v>3238</v>
      </c>
      <c r="I160">
        <v>4693.923</v>
      </c>
      <c r="J160">
        <v>732.251988</v>
      </c>
    </row>
    <row r="161" spans="1:10" ht="12.75">
      <c r="A161">
        <f t="shared" si="2"/>
        <v>-10978</v>
      </c>
      <c r="B161">
        <v>22</v>
      </c>
      <c r="C161">
        <v>-11</v>
      </c>
      <c r="D161">
        <v>0.095</v>
      </c>
      <c r="E161" s="72" t="s">
        <v>29</v>
      </c>
      <c r="F161" s="72" t="s">
        <v>33</v>
      </c>
      <c r="G161">
        <v>5392</v>
      </c>
      <c r="H161">
        <v>3238</v>
      </c>
      <c r="I161">
        <v>4693.923</v>
      </c>
      <c r="J161">
        <v>445.922685</v>
      </c>
    </row>
    <row r="162" spans="1:10" ht="12.75">
      <c r="A162">
        <f t="shared" si="2"/>
        <v>-10977</v>
      </c>
      <c r="B162">
        <v>23</v>
      </c>
      <c r="C162">
        <v>-11</v>
      </c>
      <c r="D162">
        <v>0.014</v>
      </c>
      <c r="E162" s="72" t="s">
        <v>29</v>
      </c>
      <c r="F162" s="72" t="s">
        <v>33</v>
      </c>
      <c r="G162">
        <v>285</v>
      </c>
      <c r="H162">
        <v>202</v>
      </c>
      <c r="I162">
        <v>4693.923</v>
      </c>
      <c r="J162">
        <v>65.714922</v>
      </c>
    </row>
    <row r="163" spans="1:9" ht="12.75">
      <c r="A163">
        <f t="shared" si="2"/>
        <v>-9988</v>
      </c>
      <c r="B163">
        <v>12</v>
      </c>
      <c r="C163">
        <v>-10</v>
      </c>
      <c r="D163">
        <v>0</v>
      </c>
      <c r="E163" s="72" t="s">
        <v>25</v>
      </c>
      <c r="F163" s="72" t="s">
        <v>33</v>
      </c>
      <c r="G163">
        <v>1529</v>
      </c>
      <c r="H163">
        <v>2</v>
      </c>
      <c r="I163">
        <v>4708.39</v>
      </c>
    </row>
    <row r="164" spans="1:10" ht="12.75">
      <c r="A164">
        <f t="shared" si="2"/>
        <v>-9987</v>
      </c>
      <c r="B164">
        <v>13</v>
      </c>
      <c r="C164">
        <v>-10</v>
      </c>
      <c r="D164">
        <v>0.723</v>
      </c>
      <c r="E164" s="72" t="s">
        <v>15</v>
      </c>
      <c r="F164" s="72" t="s">
        <v>33</v>
      </c>
      <c r="G164">
        <v>650304</v>
      </c>
      <c r="H164">
        <v>9887</v>
      </c>
      <c r="I164">
        <v>4708.39</v>
      </c>
      <c r="J164">
        <v>3404.16597</v>
      </c>
    </row>
    <row r="165" spans="1:10" ht="12.75">
      <c r="A165">
        <f t="shared" si="2"/>
        <v>-9987</v>
      </c>
      <c r="B165">
        <v>13</v>
      </c>
      <c r="C165">
        <v>-10</v>
      </c>
      <c r="D165">
        <v>0.099</v>
      </c>
      <c r="E165" s="72" t="s">
        <v>25</v>
      </c>
      <c r="F165" s="72" t="s">
        <v>33</v>
      </c>
      <c r="G165">
        <v>650304</v>
      </c>
      <c r="H165">
        <v>9887</v>
      </c>
      <c r="I165">
        <v>4708.39</v>
      </c>
      <c r="J165">
        <v>466.13061000000005</v>
      </c>
    </row>
    <row r="166" spans="1:10" ht="12.75">
      <c r="A166">
        <f t="shared" si="2"/>
        <v>-9986</v>
      </c>
      <c r="B166">
        <v>14</v>
      </c>
      <c r="C166">
        <v>-10</v>
      </c>
      <c r="D166">
        <v>0.278</v>
      </c>
      <c r="E166" s="72" t="s">
        <v>15</v>
      </c>
      <c r="F166" s="72" t="s">
        <v>33</v>
      </c>
      <c r="G166">
        <v>136249</v>
      </c>
      <c r="H166">
        <v>12096</v>
      </c>
      <c r="I166">
        <v>4708.39</v>
      </c>
      <c r="J166">
        <v>1308.9324200000003</v>
      </c>
    </row>
    <row r="167" spans="1:10" ht="12.75">
      <c r="A167">
        <f t="shared" si="2"/>
        <v>-9986</v>
      </c>
      <c r="B167">
        <v>14</v>
      </c>
      <c r="C167">
        <v>-10</v>
      </c>
      <c r="D167">
        <v>0.613</v>
      </c>
      <c r="E167" s="72" t="s">
        <v>20</v>
      </c>
      <c r="F167" s="72" t="s">
        <v>33</v>
      </c>
      <c r="G167">
        <v>136249</v>
      </c>
      <c r="H167">
        <v>12096</v>
      </c>
      <c r="I167">
        <v>4708.39</v>
      </c>
      <c r="J167">
        <v>2886.24307</v>
      </c>
    </row>
    <row r="168" spans="1:10" ht="12.75">
      <c r="A168">
        <f t="shared" si="2"/>
        <v>-9986</v>
      </c>
      <c r="B168">
        <v>14</v>
      </c>
      <c r="C168">
        <v>-10</v>
      </c>
      <c r="D168">
        <v>0.109</v>
      </c>
      <c r="E168" s="72" t="s">
        <v>21</v>
      </c>
      <c r="F168" s="72" t="s">
        <v>33</v>
      </c>
      <c r="G168">
        <v>136249</v>
      </c>
      <c r="H168">
        <v>12096</v>
      </c>
      <c r="I168">
        <v>4708.39</v>
      </c>
      <c r="J168">
        <v>513.21451</v>
      </c>
    </row>
    <row r="169" spans="1:10" ht="12.75">
      <c r="A169">
        <f t="shared" si="2"/>
        <v>-9985</v>
      </c>
      <c r="B169">
        <v>15</v>
      </c>
      <c r="C169">
        <v>-10</v>
      </c>
      <c r="D169">
        <v>0.539</v>
      </c>
      <c r="E169" s="72" t="s">
        <v>28</v>
      </c>
      <c r="F169" s="72" t="s">
        <v>33</v>
      </c>
      <c r="G169">
        <v>131280</v>
      </c>
      <c r="H169">
        <v>12096</v>
      </c>
      <c r="I169">
        <v>4708.39</v>
      </c>
      <c r="J169">
        <v>2537.8222100000003</v>
      </c>
    </row>
    <row r="170" spans="1:10" ht="12.75">
      <c r="A170">
        <f t="shared" si="2"/>
        <v>-9985</v>
      </c>
      <c r="B170">
        <v>15</v>
      </c>
      <c r="C170">
        <v>-10</v>
      </c>
      <c r="D170">
        <v>0.225</v>
      </c>
      <c r="E170" s="72" t="s">
        <v>20</v>
      </c>
      <c r="F170" s="72" t="s">
        <v>33</v>
      </c>
      <c r="G170">
        <v>131280</v>
      </c>
      <c r="H170">
        <v>12096</v>
      </c>
      <c r="I170">
        <v>4708.39</v>
      </c>
      <c r="J170">
        <v>1059.38775</v>
      </c>
    </row>
    <row r="171" spans="1:10" ht="12.75">
      <c r="A171">
        <f t="shared" si="2"/>
        <v>-9985</v>
      </c>
      <c r="B171">
        <v>15</v>
      </c>
      <c r="C171">
        <v>-10</v>
      </c>
      <c r="D171">
        <v>0.236</v>
      </c>
      <c r="E171" s="72" t="s">
        <v>21</v>
      </c>
      <c r="F171" s="72" t="s">
        <v>33</v>
      </c>
      <c r="G171">
        <v>131280</v>
      </c>
      <c r="H171">
        <v>12096</v>
      </c>
      <c r="I171">
        <v>4708.39</v>
      </c>
      <c r="J171">
        <v>1111.18004</v>
      </c>
    </row>
    <row r="172" spans="1:10" ht="12.75">
      <c r="A172">
        <f t="shared" si="2"/>
        <v>-9984</v>
      </c>
      <c r="B172">
        <v>16</v>
      </c>
      <c r="C172">
        <v>-10</v>
      </c>
      <c r="D172">
        <v>0.925</v>
      </c>
      <c r="E172" s="72" t="s">
        <v>28</v>
      </c>
      <c r="F172" s="72" t="s">
        <v>33</v>
      </c>
      <c r="G172">
        <v>115980</v>
      </c>
      <c r="H172">
        <v>12096</v>
      </c>
      <c r="I172">
        <v>4708.39</v>
      </c>
      <c r="J172">
        <v>4355.26075</v>
      </c>
    </row>
    <row r="173" spans="1:10" ht="12.75">
      <c r="A173">
        <f t="shared" si="2"/>
        <v>-9984</v>
      </c>
      <c r="B173">
        <v>16</v>
      </c>
      <c r="C173">
        <v>-10</v>
      </c>
      <c r="D173">
        <v>0.075</v>
      </c>
      <c r="E173" s="72" t="s">
        <v>21</v>
      </c>
      <c r="F173" s="72" t="s">
        <v>33</v>
      </c>
      <c r="G173">
        <v>115980</v>
      </c>
      <c r="H173">
        <v>12096</v>
      </c>
      <c r="I173">
        <v>4708.39</v>
      </c>
      <c r="J173">
        <v>353.12925</v>
      </c>
    </row>
    <row r="174" spans="1:10" ht="12.75">
      <c r="A174">
        <f t="shared" si="2"/>
        <v>-9983</v>
      </c>
      <c r="B174">
        <v>17</v>
      </c>
      <c r="C174">
        <v>-10</v>
      </c>
      <c r="D174">
        <v>0.432</v>
      </c>
      <c r="E174" s="72" t="s">
        <v>26</v>
      </c>
      <c r="F174" s="72" t="s">
        <v>33</v>
      </c>
      <c r="G174">
        <v>78407</v>
      </c>
      <c r="H174">
        <v>12096</v>
      </c>
      <c r="I174">
        <v>4708.39</v>
      </c>
      <c r="J174">
        <v>2034.02448</v>
      </c>
    </row>
    <row r="175" spans="1:10" ht="12.75">
      <c r="A175">
        <f t="shared" si="2"/>
        <v>-9983</v>
      </c>
      <c r="B175">
        <v>17</v>
      </c>
      <c r="C175">
        <v>-10</v>
      </c>
      <c r="D175">
        <v>0.568</v>
      </c>
      <c r="E175" s="72" t="s">
        <v>28</v>
      </c>
      <c r="F175" s="72" t="s">
        <v>33</v>
      </c>
      <c r="G175">
        <v>78407</v>
      </c>
      <c r="H175">
        <v>12096</v>
      </c>
      <c r="I175">
        <v>4708.39</v>
      </c>
      <c r="J175">
        <v>2674.36552</v>
      </c>
    </row>
    <row r="176" spans="1:10" ht="12.75">
      <c r="A176">
        <f t="shared" si="2"/>
        <v>-9982</v>
      </c>
      <c r="B176">
        <v>18</v>
      </c>
      <c r="C176">
        <v>-10</v>
      </c>
      <c r="D176">
        <v>0.992</v>
      </c>
      <c r="E176" s="72" t="s">
        <v>26</v>
      </c>
      <c r="F176" s="72" t="s">
        <v>33</v>
      </c>
      <c r="G176">
        <v>31242</v>
      </c>
      <c r="H176">
        <v>12096</v>
      </c>
      <c r="I176">
        <v>4708.39</v>
      </c>
      <c r="J176">
        <v>4670.72288</v>
      </c>
    </row>
    <row r="177" spans="1:10" ht="12.75">
      <c r="A177">
        <f t="shared" si="2"/>
        <v>-9982</v>
      </c>
      <c r="B177">
        <v>18</v>
      </c>
      <c r="C177">
        <v>-10</v>
      </c>
      <c r="D177">
        <v>0.008</v>
      </c>
      <c r="E177" s="72" t="s">
        <v>28</v>
      </c>
      <c r="F177" s="72" t="s">
        <v>33</v>
      </c>
      <c r="G177">
        <v>31242</v>
      </c>
      <c r="H177">
        <v>12096</v>
      </c>
      <c r="I177">
        <v>4708.39</v>
      </c>
      <c r="J177">
        <v>37.667120000000004</v>
      </c>
    </row>
    <row r="178" spans="1:10" ht="12.75">
      <c r="A178">
        <f t="shared" si="2"/>
        <v>-9981</v>
      </c>
      <c r="B178">
        <v>19</v>
      </c>
      <c r="C178">
        <v>-10</v>
      </c>
      <c r="D178">
        <v>0.934</v>
      </c>
      <c r="E178" s="72" t="s">
        <v>26</v>
      </c>
      <c r="F178" s="72" t="s">
        <v>33</v>
      </c>
      <c r="G178">
        <v>29957</v>
      </c>
      <c r="H178">
        <v>12096</v>
      </c>
      <c r="I178">
        <v>4708.39</v>
      </c>
      <c r="J178">
        <v>4397.63626</v>
      </c>
    </row>
    <row r="179" spans="1:10" ht="12.75">
      <c r="A179">
        <f t="shared" si="2"/>
        <v>-9981</v>
      </c>
      <c r="B179">
        <v>19</v>
      </c>
      <c r="C179">
        <v>-10</v>
      </c>
      <c r="D179">
        <v>0.066</v>
      </c>
      <c r="E179" s="72" t="s">
        <v>27</v>
      </c>
      <c r="F179" s="72" t="s">
        <v>33</v>
      </c>
      <c r="G179">
        <v>29957</v>
      </c>
      <c r="H179">
        <v>12096</v>
      </c>
      <c r="I179">
        <v>4708.39</v>
      </c>
      <c r="J179">
        <v>310.75374000000005</v>
      </c>
    </row>
    <row r="180" spans="1:10" ht="12.75">
      <c r="A180">
        <f t="shared" si="2"/>
        <v>-9980</v>
      </c>
      <c r="B180">
        <v>20</v>
      </c>
      <c r="C180">
        <v>-10</v>
      </c>
      <c r="D180">
        <v>0.134</v>
      </c>
      <c r="E180" s="72" t="s">
        <v>26</v>
      </c>
      <c r="F180" s="72" t="s">
        <v>33</v>
      </c>
      <c r="G180">
        <v>23089</v>
      </c>
      <c r="H180">
        <v>12096</v>
      </c>
      <c r="I180">
        <v>4708.39</v>
      </c>
      <c r="J180">
        <v>630.9242600000001</v>
      </c>
    </row>
    <row r="181" spans="1:10" ht="12.75">
      <c r="A181">
        <f t="shared" si="2"/>
        <v>-9980</v>
      </c>
      <c r="B181">
        <v>20</v>
      </c>
      <c r="C181">
        <v>-10</v>
      </c>
      <c r="D181">
        <v>0.866</v>
      </c>
      <c r="E181" s="72" t="s">
        <v>27</v>
      </c>
      <c r="F181" s="72" t="s">
        <v>33</v>
      </c>
      <c r="G181">
        <v>23089</v>
      </c>
      <c r="H181">
        <v>12096</v>
      </c>
      <c r="I181">
        <v>4708.39</v>
      </c>
      <c r="J181">
        <v>4077.46574</v>
      </c>
    </row>
    <row r="182" spans="1:10" ht="12.75">
      <c r="A182">
        <f t="shared" si="2"/>
        <v>-9979</v>
      </c>
      <c r="B182">
        <v>21</v>
      </c>
      <c r="C182">
        <v>-10</v>
      </c>
      <c r="D182">
        <v>0.876</v>
      </c>
      <c r="E182" s="72" t="s">
        <v>27</v>
      </c>
      <c r="F182" s="72" t="s">
        <v>33</v>
      </c>
      <c r="G182">
        <v>19497</v>
      </c>
      <c r="H182">
        <v>10774</v>
      </c>
      <c r="I182">
        <v>4708.39</v>
      </c>
      <c r="J182">
        <v>4124.54964</v>
      </c>
    </row>
    <row r="183" spans="1:10" ht="12.75">
      <c r="A183">
        <f t="shared" si="2"/>
        <v>-9978</v>
      </c>
      <c r="B183">
        <v>22</v>
      </c>
      <c r="C183">
        <v>-10</v>
      </c>
      <c r="D183">
        <v>0.02</v>
      </c>
      <c r="E183" s="72" t="s">
        <v>27</v>
      </c>
      <c r="F183" s="72" t="s">
        <v>33</v>
      </c>
      <c r="G183">
        <v>557</v>
      </c>
      <c r="H183">
        <v>310</v>
      </c>
      <c r="I183">
        <v>4708.39</v>
      </c>
      <c r="J183">
        <v>94.16780000000001</v>
      </c>
    </row>
    <row r="184" spans="1:10" ht="12.75">
      <c r="A184">
        <f t="shared" si="2"/>
        <v>-8987</v>
      </c>
      <c r="B184">
        <v>13</v>
      </c>
      <c r="C184">
        <v>-9</v>
      </c>
      <c r="D184">
        <v>0.578</v>
      </c>
      <c r="E184" s="72" t="s">
        <v>15</v>
      </c>
      <c r="F184" s="72" t="s">
        <v>33</v>
      </c>
      <c r="G184">
        <v>842893</v>
      </c>
      <c r="H184">
        <v>8498</v>
      </c>
      <c r="I184">
        <v>4721.425</v>
      </c>
      <c r="J184">
        <v>2728.98365</v>
      </c>
    </row>
    <row r="185" spans="1:10" ht="12.75">
      <c r="A185">
        <f t="shared" si="2"/>
        <v>-8987</v>
      </c>
      <c r="B185">
        <v>13</v>
      </c>
      <c r="C185">
        <v>-9</v>
      </c>
      <c r="D185">
        <v>0.129</v>
      </c>
      <c r="E185" s="72" t="s">
        <v>25</v>
      </c>
      <c r="F185" s="72" t="s">
        <v>33</v>
      </c>
      <c r="G185">
        <v>842893</v>
      </c>
      <c r="H185">
        <v>8498</v>
      </c>
      <c r="I185">
        <v>4721.425</v>
      </c>
      <c r="J185">
        <v>609.0638250000001</v>
      </c>
    </row>
    <row r="186" spans="1:10" ht="12.75">
      <c r="A186">
        <f t="shared" si="2"/>
        <v>-8986</v>
      </c>
      <c r="B186">
        <v>14</v>
      </c>
      <c r="C186">
        <v>-9</v>
      </c>
      <c r="D186">
        <v>0.117</v>
      </c>
      <c r="E186" s="72" t="s">
        <v>31</v>
      </c>
      <c r="F186" s="72" t="s">
        <v>33</v>
      </c>
      <c r="G186">
        <v>118813</v>
      </c>
      <c r="H186">
        <v>12096</v>
      </c>
      <c r="I186">
        <v>4721.425</v>
      </c>
      <c r="J186">
        <v>552.406725</v>
      </c>
    </row>
    <row r="187" spans="1:10" ht="12.75">
      <c r="A187">
        <f t="shared" si="2"/>
        <v>-8986</v>
      </c>
      <c r="B187">
        <v>14</v>
      </c>
      <c r="C187">
        <v>-9</v>
      </c>
      <c r="D187">
        <v>0.431</v>
      </c>
      <c r="E187" s="72" t="s">
        <v>15</v>
      </c>
      <c r="F187" s="72" t="s">
        <v>33</v>
      </c>
      <c r="G187">
        <v>118813</v>
      </c>
      <c r="H187">
        <v>12096</v>
      </c>
      <c r="I187">
        <v>4721.425</v>
      </c>
      <c r="J187">
        <v>2034.934175</v>
      </c>
    </row>
    <row r="188" spans="1:10" ht="12.75">
      <c r="A188">
        <f t="shared" si="2"/>
        <v>-8986</v>
      </c>
      <c r="B188">
        <v>14</v>
      </c>
      <c r="C188">
        <v>-9</v>
      </c>
      <c r="D188">
        <v>0.452</v>
      </c>
      <c r="E188" s="72" t="s">
        <v>20</v>
      </c>
      <c r="F188" s="72" t="s">
        <v>33</v>
      </c>
      <c r="G188">
        <v>118813</v>
      </c>
      <c r="H188">
        <v>12096</v>
      </c>
      <c r="I188">
        <v>4721.425</v>
      </c>
      <c r="J188">
        <v>2134.0841</v>
      </c>
    </row>
    <row r="189" spans="1:10" ht="12.75">
      <c r="A189">
        <f t="shared" si="2"/>
        <v>-8985</v>
      </c>
      <c r="B189">
        <v>15</v>
      </c>
      <c r="C189">
        <v>-9</v>
      </c>
      <c r="D189">
        <v>0.11</v>
      </c>
      <c r="E189" s="72" t="s">
        <v>31</v>
      </c>
      <c r="F189" s="72" t="s">
        <v>33</v>
      </c>
      <c r="G189">
        <v>157510</v>
      </c>
      <c r="H189">
        <v>12096</v>
      </c>
      <c r="I189">
        <v>4721.425</v>
      </c>
      <c r="J189">
        <v>519.35675</v>
      </c>
    </row>
    <row r="190" spans="1:10" ht="12.75">
      <c r="A190">
        <f t="shared" si="2"/>
        <v>-8985</v>
      </c>
      <c r="B190">
        <v>15</v>
      </c>
      <c r="C190">
        <v>-9</v>
      </c>
      <c r="D190">
        <v>0.233</v>
      </c>
      <c r="E190" s="72" t="s">
        <v>28</v>
      </c>
      <c r="F190" s="72" t="s">
        <v>33</v>
      </c>
      <c r="G190">
        <v>157510</v>
      </c>
      <c r="H190">
        <v>12096</v>
      </c>
      <c r="I190">
        <v>4721.425</v>
      </c>
      <c r="J190">
        <v>1100.0920250000001</v>
      </c>
    </row>
    <row r="191" spans="1:10" ht="12.75">
      <c r="A191">
        <f t="shared" si="2"/>
        <v>-8985</v>
      </c>
      <c r="B191">
        <v>15</v>
      </c>
      <c r="C191">
        <v>-9</v>
      </c>
      <c r="D191">
        <v>0.657</v>
      </c>
      <c r="E191" s="72" t="s">
        <v>20</v>
      </c>
      <c r="F191" s="72" t="s">
        <v>33</v>
      </c>
      <c r="G191">
        <v>157510</v>
      </c>
      <c r="H191">
        <v>12096</v>
      </c>
      <c r="I191">
        <v>4721.425</v>
      </c>
      <c r="J191">
        <v>3101.9762250000003</v>
      </c>
    </row>
    <row r="192" spans="1:10" ht="12.75">
      <c r="A192">
        <f t="shared" si="2"/>
        <v>-8984</v>
      </c>
      <c r="B192">
        <v>16</v>
      </c>
      <c r="C192">
        <v>-9</v>
      </c>
      <c r="D192">
        <v>0.017</v>
      </c>
      <c r="E192" s="72" t="s">
        <v>31</v>
      </c>
      <c r="F192" s="72" t="s">
        <v>33</v>
      </c>
      <c r="G192">
        <v>115696</v>
      </c>
      <c r="H192">
        <v>12096</v>
      </c>
      <c r="I192">
        <v>4721.425</v>
      </c>
      <c r="J192">
        <v>80.26422500000001</v>
      </c>
    </row>
    <row r="193" spans="1:10" ht="12.75">
      <c r="A193">
        <f t="shared" si="2"/>
        <v>-8984</v>
      </c>
      <c r="B193">
        <v>16</v>
      </c>
      <c r="C193">
        <v>-9</v>
      </c>
      <c r="D193">
        <v>0.983</v>
      </c>
      <c r="E193" s="72" t="s">
        <v>28</v>
      </c>
      <c r="F193" s="72" t="s">
        <v>33</v>
      </c>
      <c r="G193">
        <v>115696</v>
      </c>
      <c r="H193">
        <v>12096</v>
      </c>
      <c r="I193">
        <v>4721.425</v>
      </c>
      <c r="J193">
        <v>4641.160775</v>
      </c>
    </row>
    <row r="194" spans="1:10" ht="12.75">
      <c r="A194">
        <f t="shared" si="2"/>
        <v>-8983</v>
      </c>
      <c r="B194">
        <v>17</v>
      </c>
      <c r="C194">
        <v>-9</v>
      </c>
      <c r="D194">
        <v>0.406</v>
      </c>
      <c r="E194" s="72" t="s">
        <v>26</v>
      </c>
      <c r="F194" s="72" t="s">
        <v>33</v>
      </c>
      <c r="G194">
        <v>76369</v>
      </c>
      <c r="H194">
        <v>11495</v>
      </c>
      <c r="I194">
        <v>4721.425</v>
      </c>
      <c r="J194">
        <v>1916.8985500000001</v>
      </c>
    </row>
    <row r="195" spans="1:10" ht="12.75">
      <c r="A195">
        <f aca="true" t="shared" si="3" ref="A195:A234">(C195*1000)+B195</f>
        <v>-8983</v>
      </c>
      <c r="B195">
        <v>17</v>
      </c>
      <c r="C195">
        <v>-9</v>
      </c>
      <c r="D195">
        <v>0.56</v>
      </c>
      <c r="E195" s="72" t="s">
        <v>28</v>
      </c>
      <c r="F195" s="72" t="s">
        <v>33</v>
      </c>
      <c r="G195">
        <v>76369</v>
      </c>
      <c r="H195">
        <v>11495</v>
      </c>
      <c r="I195">
        <v>4721.425</v>
      </c>
      <c r="J195">
        <v>2643.9980000000005</v>
      </c>
    </row>
    <row r="196" spans="1:10" ht="12.75">
      <c r="A196">
        <f t="shared" si="3"/>
        <v>-8982</v>
      </c>
      <c r="B196">
        <v>18</v>
      </c>
      <c r="C196">
        <v>-9</v>
      </c>
      <c r="D196">
        <v>0.988</v>
      </c>
      <c r="E196" s="72" t="s">
        <v>26</v>
      </c>
      <c r="F196" s="72" t="s">
        <v>33</v>
      </c>
      <c r="G196">
        <v>30123</v>
      </c>
      <c r="H196">
        <v>11937</v>
      </c>
      <c r="I196">
        <v>4721.425</v>
      </c>
      <c r="J196">
        <v>4664.7679</v>
      </c>
    </row>
    <row r="197" spans="1:10" ht="12.75">
      <c r="A197">
        <f t="shared" si="3"/>
        <v>-8981</v>
      </c>
      <c r="B197">
        <v>19</v>
      </c>
      <c r="C197">
        <v>-9</v>
      </c>
      <c r="D197">
        <v>0.999</v>
      </c>
      <c r="E197" s="72" t="s">
        <v>26</v>
      </c>
      <c r="F197" s="72" t="s">
        <v>33</v>
      </c>
      <c r="G197">
        <v>30528</v>
      </c>
      <c r="H197">
        <v>12096</v>
      </c>
      <c r="I197">
        <v>4721.425</v>
      </c>
      <c r="J197">
        <v>4716.7035750000005</v>
      </c>
    </row>
    <row r="198" spans="1:10" ht="12.75">
      <c r="A198">
        <f t="shared" si="3"/>
        <v>-8980</v>
      </c>
      <c r="B198">
        <v>20</v>
      </c>
      <c r="C198">
        <v>-9</v>
      </c>
      <c r="D198">
        <v>0.928</v>
      </c>
      <c r="E198" s="72" t="s">
        <v>26</v>
      </c>
      <c r="F198" s="72" t="s">
        <v>33</v>
      </c>
      <c r="G198">
        <v>29903</v>
      </c>
      <c r="H198">
        <v>12096</v>
      </c>
      <c r="I198">
        <v>4721.425</v>
      </c>
      <c r="J198">
        <v>4381.482400000001</v>
      </c>
    </row>
    <row r="199" spans="1:10" ht="12.75">
      <c r="A199">
        <f t="shared" si="3"/>
        <v>-8980</v>
      </c>
      <c r="B199">
        <v>20</v>
      </c>
      <c r="C199">
        <v>-9</v>
      </c>
      <c r="D199">
        <v>0.075</v>
      </c>
      <c r="E199" s="72" t="s">
        <v>27</v>
      </c>
      <c r="F199" s="72" t="s">
        <v>33</v>
      </c>
      <c r="G199">
        <v>29903</v>
      </c>
      <c r="H199">
        <v>12096</v>
      </c>
      <c r="I199">
        <v>4721.425</v>
      </c>
      <c r="J199">
        <v>354.106875</v>
      </c>
    </row>
    <row r="200" spans="1:10" ht="12.75">
      <c r="A200">
        <f t="shared" si="3"/>
        <v>-8979</v>
      </c>
      <c r="B200">
        <v>21</v>
      </c>
      <c r="C200">
        <v>-9</v>
      </c>
      <c r="D200">
        <v>0.447</v>
      </c>
      <c r="E200" s="72" t="s">
        <v>26</v>
      </c>
      <c r="F200" s="72" t="s">
        <v>33</v>
      </c>
      <c r="G200">
        <v>23497</v>
      </c>
      <c r="H200">
        <v>10806</v>
      </c>
      <c r="I200">
        <v>4721.425</v>
      </c>
      <c r="J200">
        <v>2110.476975</v>
      </c>
    </row>
    <row r="201" spans="1:10" ht="12.75">
      <c r="A201">
        <f t="shared" si="3"/>
        <v>-8979</v>
      </c>
      <c r="B201">
        <v>21</v>
      </c>
      <c r="C201">
        <v>-9</v>
      </c>
      <c r="D201">
        <v>0.43</v>
      </c>
      <c r="E201" s="72" t="s">
        <v>27</v>
      </c>
      <c r="F201" s="72" t="s">
        <v>33</v>
      </c>
      <c r="G201">
        <v>23497</v>
      </c>
      <c r="H201">
        <v>10806</v>
      </c>
      <c r="I201">
        <v>4721.425</v>
      </c>
      <c r="J201">
        <v>2030.2127500000001</v>
      </c>
    </row>
    <row r="202" spans="1:10" ht="12.75">
      <c r="A202">
        <f t="shared" si="3"/>
        <v>-7988</v>
      </c>
      <c r="B202">
        <v>12</v>
      </c>
      <c r="C202">
        <v>-8</v>
      </c>
      <c r="D202">
        <v>0.059</v>
      </c>
      <c r="E202" s="72" t="s">
        <v>32</v>
      </c>
      <c r="F202" s="72" t="s">
        <v>33</v>
      </c>
      <c r="G202">
        <v>3451</v>
      </c>
      <c r="H202">
        <v>749</v>
      </c>
      <c r="I202">
        <v>4733.019</v>
      </c>
      <c r="J202">
        <v>279.248121</v>
      </c>
    </row>
    <row r="203" spans="1:10" ht="12.75">
      <c r="A203">
        <f t="shared" si="3"/>
        <v>-7987</v>
      </c>
      <c r="B203">
        <v>13</v>
      </c>
      <c r="C203">
        <v>-8</v>
      </c>
      <c r="D203">
        <v>0.62</v>
      </c>
      <c r="E203" s="72" t="s">
        <v>32</v>
      </c>
      <c r="F203" s="72" t="s">
        <v>33</v>
      </c>
      <c r="G203">
        <v>59968</v>
      </c>
      <c r="H203">
        <v>11616</v>
      </c>
      <c r="I203">
        <v>4733.019</v>
      </c>
      <c r="J203">
        <v>2934.4717800000003</v>
      </c>
    </row>
    <row r="204" spans="1:10" ht="12.75">
      <c r="A204">
        <f t="shared" si="3"/>
        <v>-7987</v>
      </c>
      <c r="B204">
        <v>13</v>
      </c>
      <c r="C204">
        <v>-8</v>
      </c>
      <c r="D204">
        <v>0.077</v>
      </c>
      <c r="E204" s="72" t="s">
        <v>31</v>
      </c>
      <c r="F204" s="72" t="s">
        <v>33</v>
      </c>
      <c r="G204">
        <v>59968</v>
      </c>
      <c r="H204">
        <v>11616</v>
      </c>
      <c r="I204">
        <v>4733.019</v>
      </c>
      <c r="J204">
        <v>364.44246300000003</v>
      </c>
    </row>
    <row r="205" spans="1:10" ht="12.75">
      <c r="A205">
        <f t="shared" si="3"/>
        <v>-7987</v>
      </c>
      <c r="B205">
        <v>13</v>
      </c>
      <c r="C205">
        <v>-8</v>
      </c>
      <c r="D205">
        <v>0.262</v>
      </c>
      <c r="E205" s="72" t="s">
        <v>15</v>
      </c>
      <c r="F205" s="72" t="s">
        <v>33</v>
      </c>
      <c r="G205">
        <v>59968</v>
      </c>
      <c r="H205">
        <v>11616</v>
      </c>
      <c r="I205">
        <v>4733.019</v>
      </c>
      <c r="J205">
        <v>1240.0509780000002</v>
      </c>
    </row>
    <row r="206" spans="1:10" ht="12.75">
      <c r="A206">
        <f t="shared" si="3"/>
        <v>-7986</v>
      </c>
      <c r="B206">
        <v>14</v>
      </c>
      <c r="C206">
        <v>-8</v>
      </c>
      <c r="D206">
        <v>0.858</v>
      </c>
      <c r="E206" s="72" t="s">
        <v>31</v>
      </c>
      <c r="F206" s="72" t="s">
        <v>33</v>
      </c>
      <c r="G206">
        <v>133743</v>
      </c>
      <c r="H206">
        <v>12096</v>
      </c>
      <c r="I206">
        <v>4733.019</v>
      </c>
      <c r="J206">
        <v>4060.930302</v>
      </c>
    </row>
    <row r="207" spans="1:10" ht="12.75">
      <c r="A207">
        <f t="shared" si="3"/>
        <v>-7986</v>
      </c>
      <c r="B207">
        <v>14</v>
      </c>
      <c r="C207">
        <v>-8</v>
      </c>
      <c r="D207">
        <v>0.142</v>
      </c>
      <c r="E207" s="72" t="s">
        <v>15</v>
      </c>
      <c r="F207" s="72" t="s">
        <v>33</v>
      </c>
      <c r="G207">
        <v>133743</v>
      </c>
      <c r="H207">
        <v>12096</v>
      </c>
      <c r="I207">
        <v>4733.019</v>
      </c>
      <c r="J207">
        <v>672.088698</v>
      </c>
    </row>
    <row r="208" spans="1:10" ht="12.75">
      <c r="A208">
        <f t="shared" si="3"/>
        <v>-7985</v>
      </c>
      <c r="B208">
        <v>15</v>
      </c>
      <c r="C208">
        <v>-8</v>
      </c>
      <c r="D208">
        <v>0.985</v>
      </c>
      <c r="E208" s="72" t="s">
        <v>31</v>
      </c>
      <c r="F208" s="72" t="s">
        <v>33</v>
      </c>
      <c r="G208">
        <v>147213</v>
      </c>
      <c r="H208">
        <v>12096</v>
      </c>
      <c r="I208">
        <v>4733.019</v>
      </c>
      <c r="J208">
        <v>4662.023715</v>
      </c>
    </row>
    <row r="209" spans="1:10" ht="12.75">
      <c r="A209">
        <f t="shared" si="3"/>
        <v>-7985</v>
      </c>
      <c r="B209">
        <v>15</v>
      </c>
      <c r="C209">
        <v>-8</v>
      </c>
      <c r="D209">
        <v>0.015</v>
      </c>
      <c r="E209" s="72" t="s">
        <v>20</v>
      </c>
      <c r="F209" s="72" t="s">
        <v>33</v>
      </c>
      <c r="G209">
        <v>147213</v>
      </c>
      <c r="H209">
        <v>12096</v>
      </c>
      <c r="I209">
        <v>4733.019</v>
      </c>
      <c r="J209">
        <v>70.995285</v>
      </c>
    </row>
    <row r="210" spans="1:10" ht="12.75">
      <c r="A210">
        <f t="shared" si="3"/>
        <v>-7984</v>
      </c>
      <c r="B210">
        <v>16</v>
      </c>
      <c r="C210">
        <v>-8</v>
      </c>
      <c r="D210">
        <v>0.517</v>
      </c>
      <c r="E210" s="72" t="s">
        <v>31</v>
      </c>
      <c r="F210" s="72" t="s">
        <v>33</v>
      </c>
      <c r="G210">
        <v>130582</v>
      </c>
      <c r="H210">
        <v>11983</v>
      </c>
      <c r="I210">
        <v>4733.019</v>
      </c>
      <c r="J210">
        <v>2446.970823</v>
      </c>
    </row>
    <row r="211" spans="1:10" ht="12.75">
      <c r="A211">
        <f t="shared" si="3"/>
        <v>-7984</v>
      </c>
      <c r="B211">
        <v>16</v>
      </c>
      <c r="C211">
        <v>-8</v>
      </c>
      <c r="D211">
        <v>0.47</v>
      </c>
      <c r="E211" s="72" t="s">
        <v>28</v>
      </c>
      <c r="F211" s="72" t="s">
        <v>33</v>
      </c>
      <c r="G211">
        <v>130582</v>
      </c>
      <c r="H211">
        <v>11983</v>
      </c>
      <c r="I211">
        <v>4733.019</v>
      </c>
      <c r="J211">
        <v>2224.51893</v>
      </c>
    </row>
    <row r="212" spans="1:10" ht="12.75">
      <c r="A212">
        <f t="shared" si="3"/>
        <v>-7983</v>
      </c>
      <c r="B212">
        <v>17</v>
      </c>
      <c r="C212">
        <v>-8</v>
      </c>
      <c r="D212">
        <v>0.006</v>
      </c>
      <c r="E212" s="72" t="s">
        <v>31</v>
      </c>
      <c r="F212" s="72" t="s">
        <v>33</v>
      </c>
      <c r="G212">
        <v>23102</v>
      </c>
      <c r="H212">
        <v>2403</v>
      </c>
      <c r="I212">
        <v>4733.019</v>
      </c>
      <c r="J212">
        <v>28.398114000000003</v>
      </c>
    </row>
    <row r="213" spans="1:10" ht="12.75">
      <c r="A213">
        <f t="shared" si="3"/>
        <v>-7983</v>
      </c>
      <c r="B213">
        <v>17</v>
      </c>
      <c r="C213">
        <v>-8</v>
      </c>
      <c r="D213">
        <v>0.181</v>
      </c>
      <c r="E213" s="72" t="s">
        <v>28</v>
      </c>
      <c r="F213" s="72" t="s">
        <v>33</v>
      </c>
      <c r="G213">
        <v>23102</v>
      </c>
      <c r="H213">
        <v>2403</v>
      </c>
      <c r="I213">
        <v>4733.019</v>
      </c>
      <c r="J213">
        <v>856.676439</v>
      </c>
    </row>
    <row r="214" spans="1:10" ht="12.75">
      <c r="A214">
        <f t="shared" si="3"/>
        <v>-7982</v>
      </c>
      <c r="B214">
        <v>18</v>
      </c>
      <c r="C214">
        <v>-8</v>
      </c>
      <c r="D214">
        <v>0.016</v>
      </c>
      <c r="E214" s="72" t="s">
        <v>26</v>
      </c>
      <c r="F214" s="72" t="s">
        <v>33</v>
      </c>
      <c r="G214">
        <v>642</v>
      </c>
      <c r="H214">
        <v>255</v>
      </c>
      <c r="I214">
        <v>4733.019</v>
      </c>
      <c r="J214">
        <v>75.72830400000001</v>
      </c>
    </row>
    <row r="215" spans="1:10" ht="12.75">
      <c r="A215">
        <f t="shared" si="3"/>
        <v>-7981</v>
      </c>
      <c r="B215">
        <v>19</v>
      </c>
      <c r="C215">
        <v>-8</v>
      </c>
      <c r="D215">
        <v>0.551</v>
      </c>
      <c r="E215" s="72" t="s">
        <v>26</v>
      </c>
      <c r="F215" s="72" t="s">
        <v>33</v>
      </c>
      <c r="G215">
        <v>16687</v>
      </c>
      <c r="H215">
        <v>6614</v>
      </c>
      <c r="I215">
        <v>4733.019</v>
      </c>
      <c r="J215">
        <v>2607.8934690000006</v>
      </c>
    </row>
    <row r="216" spans="1:10" ht="12.75">
      <c r="A216">
        <f t="shared" si="3"/>
        <v>-7980</v>
      </c>
      <c r="B216">
        <v>20</v>
      </c>
      <c r="C216">
        <v>-8</v>
      </c>
      <c r="D216">
        <v>0.874</v>
      </c>
      <c r="E216" s="72" t="s">
        <v>26</v>
      </c>
      <c r="F216" s="72" t="s">
        <v>33</v>
      </c>
      <c r="G216">
        <v>26723</v>
      </c>
      <c r="H216">
        <v>10590</v>
      </c>
      <c r="I216">
        <v>4733.019</v>
      </c>
      <c r="J216">
        <v>4136.658606</v>
      </c>
    </row>
    <row r="217" spans="1:10" ht="12.75">
      <c r="A217">
        <f t="shared" si="3"/>
        <v>-7979</v>
      </c>
      <c r="B217">
        <v>21</v>
      </c>
      <c r="C217">
        <v>-8</v>
      </c>
      <c r="D217">
        <v>0.579</v>
      </c>
      <c r="E217" s="72" t="s">
        <v>26</v>
      </c>
      <c r="F217" s="72" t="s">
        <v>33</v>
      </c>
      <c r="G217">
        <v>17736</v>
      </c>
      <c r="H217">
        <v>7030</v>
      </c>
      <c r="I217">
        <v>4733.019</v>
      </c>
      <c r="J217">
        <v>2740.418001</v>
      </c>
    </row>
    <row r="218" spans="1:10" ht="12.75">
      <c r="A218">
        <f t="shared" si="3"/>
        <v>-6988</v>
      </c>
      <c r="B218">
        <v>12</v>
      </c>
      <c r="C218">
        <v>-7</v>
      </c>
      <c r="D218">
        <v>0.473</v>
      </c>
      <c r="E218" s="72" t="s">
        <v>32</v>
      </c>
      <c r="F218" s="72" t="s">
        <v>33</v>
      </c>
      <c r="G218">
        <v>25476</v>
      </c>
      <c r="H218">
        <v>5530</v>
      </c>
      <c r="I218">
        <v>4743.174</v>
      </c>
      <c r="J218">
        <v>2243.5213019999997</v>
      </c>
    </row>
    <row r="219" spans="1:10" ht="12.75">
      <c r="A219">
        <f t="shared" si="3"/>
        <v>-6987</v>
      </c>
      <c r="B219">
        <v>13</v>
      </c>
      <c r="C219">
        <v>-7</v>
      </c>
      <c r="D219">
        <v>0.989</v>
      </c>
      <c r="E219" s="72" t="s">
        <v>32</v>
      </c>
      <c r="F219" s="72" t="s">
        <v>33</v>
      </c>
      <c r="G219">
        <v>56647</v>
      </c>
      <c r="H219">
        <v>12096</v>
      </c>
      <c r="I219">
        <v>4743.174</v>
      </c>
      <c r="J219">
        <v>4690.999086</v>
      </c>
    </row>
    <row r="220" spans="1:10" ht="12.75">
      <c r="A220">
        <f t="shared" si="3"/>
        <v>-6987</v>
      </c>
      <c r="B220">
        <v>13</v>
      </c>
      <c r="C220">
        <v>-7</v>
      </c>
      <c r="D220">
        <v>0.011</v>
      </c>
      <c r="E220" s="72" t="s">
        <v>31</v>
      </c>
      <c r="F220" s="72" t="s">
        <v>33</v>
      </c>
      <c r="G220">
        <v>56647</v>
      </c>
      <c r="H220">
        <v>12096</v>
      </c>
      <c r="I220">
        <v>4743.174</v>
      </c>
      <c r="J220">
        <v>52.174913999999994</v>
      </c>
    </row>
    <row r="221" spans="1:10" ht="12.75">
      <c r="A221">
        <f t="shared" si="3"/>
        <v>-6986</v>
      </c>
      <c r="B221">
        <v>14</v>
      </c>
      <c r="C221">
        <v>-7</v>
      </c>
      <c r="D221">
        <v>0.61</v>
      </c>
      <c r="E221" s="72" t="s">
        <v>32</v>
      </c>
      <c r="F221" s="72" t="s">
        <v>33</v>
      </c>
      <c r="G221">
        <v>91619</v>
      </c>
      <c r="H221">
        <v>12096</v>
      </c>
      <c r="I221">
        <v>4743.174</v>
      </c>
      <c r="J221">
        <v>2893.33614</v>
      </c>
    </row>
    <row r="222" spans="1:10" ht="12.75">
      <c r="A222">
        <f t="shared" si="3"/>
        <v>-6986</v>
      </c>
      <c r="B222">
        <v>14</v>
      </c>
      <c r="C222">
        <v>-7</v>
      </c>
      <c r="D222">
        <v>0.39</v>
      </c>
      <c r="E222" s="72" t="s">
        <v>31</v>
      </c>
      <c r="F222" s="72" t="s">
        <v>33</v>
      </c>
      <c r="G222">
        <v>91619</v>
      </c>
      <c r="H222">
        <v>12096</v>
      </c>
      <c r="I222">
        <v>4743.174</v>
      </c>
      <c r="J222">
        <v>1849.83786</v>
      </c>
    </row>
    <row r="223" spans="1:10" ht="12.75">
      <c r="A223">
        <f t="shared" si="3"/>
        <v>-6985</v>
      </c>
      <c r="B223">
        <v>15</v>
      </c>
      <c r="C223">
        <v>-7</v>
      </c>
      <c r="D223">
        <v>1</v>
      </c>
      <c r="E223" s="72" t="s">
        <v>31</v>
      </c>
      <c r="F223" s="72" t="s">
        <v>33</v>
      </c>
      <c r="G223">
        <v>146880</v>
      </c>
      <c r="H223">
        <v>12096</v>
      </c>
      <c r="I223">
        <v>4743.174</v>
      </c>
      <c r="J223">
        <v>4743.174</v>
      </c>
    </row>
    <row r="224" spans="1:10" ht="12.75">
      <c r="A224">
        <f t="shared" si="3"/>
        <v>-6984</v>
      </c>
      <c r="B224">
        <v>16</v>
      </c>
      <c r="C224">
        <v>-7</v>
      </c>
      <c r="D224">
        <v>0.759</v>
      </c>
      <c r="E224" s="72" t="s">
        <v>31</v>
      </c>
      <c r="F224" s="72" t="s">
        <v>33</v>
      </c>
      <c r="G224">
        <v>112781</v>
      </c>
      <c r="H224">
        <v>9291</v>
      </c>
      <c r="I224">
        <v>4743.174</v>
      </c>
      <c r="J224">
        <v>3600.069066</v>
      </c>
    </row>
    <row r="225" spans="1:10" ht="12.75">
      <c r="A225">
        <f t="shared" si="3"/>
        <v>-6980</v>
      </c>
      <c r="B225">
        <v>20</v>
      </c>
      <c r="C225">
        <v>-7</v>
      </c>
      <c r="D225">
        <v>0.025</v>
      </c>
      <c r="E225" s="72" t="s">
        <v>26</v>
      </c>
      <c r="F225" s="72" t="s">
        <v>33</v>
      </c>
      <c r="G225">
        <v>832</v>
      </c>
      <c r="H225">
        <v>333</v>
      </c>
      <c r="I225">
        <v>4743.174</v>
      </c>
      <c r="J225">
        <v>118.57935</v>
      </c>
    </row>
    <row r="226" spans="1:10" ht="12.75">
      <c r="A226">
        <f t="shared" si="3"/>
        <v>-5988</v>
      </c>
      <c r="B226">
        <v>12</v>
      </c>
      <c r="C226">
        <v>-6</v>
      </c>
      <c r="D226">
        <v>0.287</v>
      </c>
      <c r="E226" s="72" t="s">
        <v>18</v>
      </c>
      <c r="F226" s="72" t="s">
        <v>33</v>
      </c>
      <c r="G226">
        <v>72296</v>
      </c>
      <c r="H226">
        <v>3621</v>
      </c>
      <c r="I226">
        <v>4751.884</v>
      </c>
      <c r="J226">
        <v>1363.790708</v>
      </c>
    </row>
    <row r="227" spans="1:10" ht="12.75">
      <c r="A227">
        <f t="shared" si="3"/>
        <v>-5988</v>
      </c>
      <c r="B227">
        <v>12</v>
      </c>
      <c r="C227">
        <v>-6</v>
      </c>
      <c r="D227">
        <v>0.009</v>
      </c>
      <c r="E227" s="72" t="s">
        <v>32</v>
      </c>
      <c r="F227" s="72" t="s">
        <v>33</v>
      </c>
      <c r="G227">
        <v>72296</v>
      </c>
      <c r="H227">
        <v>3621</v>
      </c>
      <c r="I227">
        <v>4751.884</v>
      </c>
      <c r="J227">
        <v>42.766956</v>
      </c>
    </row>
    <row r="228" spans="1:10" ht="12.75">
      <c r="A228">
        <f t="shared" si="3"/>
        <v>-5987</v>
      </c>
      <c r="B228">
        <v>13</v>
      </c>
      <c r="C228">
        <v>-6</v>
      </c>
      <c r="D228">
        <v>0.139</v>
      </c>
      <c r="E228" s="72" t="s">
        <v>32</v>
      </c>
      <c r="F228" s="72" t="s">
        <v>33</v>
      </c>
      <c r="G228">
        <v>7050</v>
      </c>
      <c r="H228">
        <v>1532</v>
      </c>
      <c r="I228">
        <v>4751.884</v>
      </c>
      <c r="J228">
        <v>660.511876</v>
      </c>
    </row>
    <row r="229" spans="1:10" ht="12.75">
      <c r="A229">
        <f t="shared" si="3"/>
        <v>-5986</v>
      </c>
      <c r="B229">
        <v>14</v>
      </c>
      <c r="C229">
        <v>-6</v>
      </c>
      <c r="D229">
        <v>0.089</v>
      </c>
      <c r="E229" s="72" t="s">
        <v>32</v>
      </c>
      <c r="F229" s="72" t="s">
        <v>33</v>
      </c>
      <c r="G229">
        <v>8811</v>
      </c>
      <c r="H229">
        <v>1403</v>
      </c>
      <c r="I229">
        <v>4751.884</v>
      </c>
      <c r="J229">
        <v>422.917676</v>
      </c>
    </row>
    <row r="230" spans="1:10" ht="12.75">
      <c r="A230">
        <f t="shared" si="3"/>
        <v>-5986</v>
      </c>
      <c r="B230">
        <v>14</v>
      </c>
      <c r="C230">
        <v>-6</v>
      </c>
      <c r="D230">
        <v>0.027</v>
      </c>
      <c r="E230" s="72" t="s">
        <v>31</v>
      </c>
      <c r="F230" s="72" t="s">
        <v>33</v>
      </c>
      <c r="G230">
        <v>8811</v>
      </c>
      <c r="H230">
        <v>1403</v>
      </c>
      <c r="I230">
        <v>4751.884</v>
      </c>
      <c r="J230">
        <v>128.300868</v>
      </c>
    </row>
    <row r="231" spans="1:10" ht="12.75">
      <c r="A231">
        <f t="shared" si="3"/>
        <v>-5985</v>
      </c>
      <c r="B231">
        <v>15</v>
      </c>
      <c r="C231">
        <v>-6</v>
      </c>
      <c r="D231">
        <v>0.139</v>
      </c>
      <c r="E231" s="72" t="s">
        <v>31</v>
      </c>
      <c r="F231" s="72" t="s">
        <v>33</v>
      </c>
      <c r="G231">
        <v>18406</v>
      </c>
      <c r="H231">
        <v>1518</v>
      </c>
      <c r="I231">
        <v>4751.884</v>
      </c>
      <c r="J231">
        <v>660.511876</v>
      </c>
    </row>
    <row r="232" spans="1:10" ht="12.75">
      <c r="A232">
        <f t="shared" si="3"/>
        <v>-5984</v>
      </c>
      <c r="B232">
        <v>16</v>
      </c>
      <c r="C232">
        <v>-6</v>
      </c>
      <c r="D232">
        <v>0.082</v>
      </c>
      <c r="E232" s="72" t="s">
        <v>31</v>
      </c>
      <c r="F232" s="72" t="s">
        <v>33</v>
      </c>
      <c r="G232">
        <v>10731</v>
      </c>
      <c r="H232">
        <v>883</v>
      </c>
      <c r="I232">
        <v>4751.884</v>
      </c>
      <c r="J232">
        <v>389.654488</v>
      </c>
    </row>
    <row r="233" spans="1:10" ht="12.75">
      <c r="A233">
        <f t="shared" si="3"/>
        <v>-4988</v>
      </c>
      <c r="B233">
        <v>12</v>
      </c>
      <c r="C233">
        <v>-5</v>
      </c>
      <c r="D233">
        <v>0.276</v>
      </c>
      <c r="E233" s="72" t="s">
        <v>18</v>
      </c>
      <c r="F233" s="72" t="s">
        <v>33</v>
      </c>
      <c r="G233">
        <v>70123</v>
      </c>
      <c r="H233">
        <v>3430</v>
      </c>
      <c r="I233">
        <v>4759.143</v>
      </c>
      <c r="J233">
        <v>1313.523468</v>
      </c>
    </row>
    <row r="234" spans="1:10" ht="12.75">
      <c r="A234">
        <f t="shared" si="3"/>
        <v>-4987</v>
      </c>
      <c r="B234">
        <v>13</v>
      </c>
      <c r="C234">
        <v>-5</v>
      </c>
      <c r="D234">
        <v>0.006</v>
      </c>
      <c r="E234" s="72" t="s">
        <v>18</v>
      </c>
      <c r="F234" s="72" t="s">
        <v>33</v>
      </c>
      <c r="G234">
        <v>1955</v>
      </c>
      <c r="H234">
        <v>97</v>
      </c>
      <c r="I234">
        <v>4759.143</v>
      </c>
      <c r="J234">
        <v>28.554858</v>
      </c>
    </row>
    <row r="235" spans="5:10" ht="12.75">
      <c r="E235" s="72"/>
      <c r="F235" s="72"/>
      <c r="J235">
        <v>483377.18319099984</v>
      </c>
    </row>
    <row r="236" spans="5:6" ht="12.75">
      <c r="E236" s="72"/>
      <c r="F236" s="72"/>
    </row>
    <row r="237" spans="5:6" ht="12.75">
      <c r="E237" s="72"/>
      <c r="F237" s="72"/>
    </row>
    <row r="238" spans="5:6" ht="12.75">
      <c r="E238" s="72"/>
      <c r="F238" s="72"/>
    </row>
    <row r="239" spans="5:6" ht="12.75">
      <c r="E239" s="72"/>
      <c r="F239" s="72"/>
    </row>
    <row r="240" spans="5:6" ht="12.75">
      <c r="E240" s="72"/>
      <c r="F240" s="72"/>
    </row>
    <row r="241" spans="5:6" ht="12.75">
      <c r="E241" s="72"/>
      <c r="F241" s="72"/>
    </row>
    <row r="242" spans="5:6" ht="12.75">
      <c r="E242" s="72"/>
      <c r="F242" s="72"/>
    </row>
    <row r="243" spans="5:6" ht="12.75">
      <c r="E243" s="72"/>
      <c r="F243" s="72"/>
    </row>
    <row r="244" spans="5:6" ht="12.75">
      <c r="E244" s="72"/>
      <c r="F244" s="72"/>
    </row>
    <row r="245" spans="5:6" ht="12.75">
      <c r="E245" s="72"/>
      <c r="F245" s="72"/>
    </row>
    <row r="246" spans="5:6" ht="12.75">
      <c r="E246" s="72"/>
      <c r="F246" s="72"/>
    </row>
    <row r="247" spans="5:6" ht="12.75">
      <c r="E247" s="72"/>
      <c r="F247" s="72"/>
    </row>
    <row r="248" spans="5:6" ht="12.75">
      <c r="E248" s="72"/>
      <c r="F248" s="72"/>
    </row>
    <row r="249" spans="5:6" ht="12.75">
      <c r="E249" s="72"/>
      <c r="F249" s="72"/>
    </row>
    <row r="250" spans="5:6" ht="12.75">
      <c r="E250" s="72"/>
      <c r="F250" s="72"/>
    </row>
    <row r="251" spans="5:6" ht="12.75">
      <c r="E251" s="72"/>
      <c r="F251" s="72"/>
    </row>
    <row r="252" spans="5:6" ht="12.75">
      <c r="E252" s="72"/>
      <c r="F252" s="72"/>
    </row>
    <row r="253" spans="5:6" ht="12.75">
      <c r="E253" s="72"/>
      <c r="F253" s="72"/>
    </row>
    <row r="254" spans="5:6" ht="12.75">
      <c r="E254" s="72"/>
      <c r="F254" s="72"/>
    </row>
    <row r="255" spans="5:6" ht="12.75">
      <c r="E255" s="72"/>
      <c r="F255" s="72"/>
    </row>
    <row r="256" spans="5:6" ht="12.75">
      <c r="E256" s="72"/>
      <c r="F256" s="72"/>
    </row>
    <row r="257" spans="5:6" ht="12.75">
      <c r="E257" s="72"/>
      <c r="F257" s="72"/>
    </row>
    <row r="258" spans="5:6" ht="12.75">
      <c r="E258" s="72"/>
      <c r="F258" s="72"/>
    </row>
    <row r="259" spans="5:6" ht="12.75">
      <c r="E259" s="72"/>
      <c r="F259" s="72"/>
    </row>
    <row r="260" spans="5:6" ht="12.75">
      <c r="E260" s="72"/>
      <c r="F260" s="72"/>
    </row>
    <row r="261" spans="5:6" ht="12.75">
      <c r="E261" s="72"/>
      <c r="F261" s="72"/>
    </row>
    <row r="262" spans="5:6" ht="12.75">
      <c r="E262" s="72"/>
      <c r="F262" s="72"/>
    </row>
    <row r="263" spans="5:6" ht="12.75">
      <c r="E263" s="72"/>
      <c r="F263" s="72"/>
    </row>
    <row r="264" spans="5:6" ht="12.75">
      <c r="E264" s="72"/>
      <c r="F264" s="72"/>
    </row>
    <row r="265" spans="5:6" ht="12.75">
      <c r="E265" s="72"/>
      <c r="F265" s="72"/>
    </row>
    <row r="266" spans="5:6" ht="12.75">
      <c r="E266" s="72"/>
      <c r="F266" s="72"/>
    </row>
    <row r="267" spans="5:6" ht="12.75">
      <c r="E267" s="72"/>
      <c r="F267" s="72"/>
    </row>
    <row r="268" spans="5:6" ht="12.75">
      <c r="E268" s="72"/>
      <c r="F268" s="72"/>
    </row>
    <row r="269" spans="5:6" ht="12.75">
      <c r="E269" s="72"/>
      <c r="F269" s="72"/>
    </row>
    <row r="270" spans="5:6" ht="12.75">
      <c r="E270" s="72"/>
      <c r="F270" s="72"/>
    </row>
    <row r="271" spans="5:6" ht="12.75">
      <c r="E271" s="72"/>
      <c r="F271" s="72"/>
    </row>
    <row r="272" spans="5:6" ht="12.75">
      <c r="E272" s="72"/>
      <c r="F272" s="72"/>
    </row>
    <row r="273" spans="5:6" ht="12.75">
      <c r="E273" s="72"/>
      <c r="F273" s="72"/>
    </row>
    <row r="274" spans="5:6" ht="12.75">
      <c r="E274" s="72"/>
      <c r="F274" s="72"/>
    </row>
    <row r="275" spans="5:6" ht="12.75">
      <c r="E275" s="72"/>
      <c r="F275" s="72"/>
    </row>
    <row r="276" spans="5:6" ht="12.75">
      <c r="E276" s="72"/>
      <c r="F276" s="72"/>
    </row>
    <row r="277" spans="5:6" ht="12.75">
      <c r="E277" s="72"/>
      <c r="F277" s="72"/>
    </row>
    <row r="278" spans="5:6" ht="12.75">
      <c r="E278" s="72"/>
      <c r="F278" s="72"/>
    </row>
    <row r="279" spans="5:6" ht="12.75">
      <c r="E279" s="72"/>
      <c r="F279" s="72"/>
    </row>
    <row r="280" spans="5:6" ht="12.75">
      <c r="E280" s="72"/>
      <c r="F280" s="72"/>
    </row>
    <row r="281" spans="5:6" ht="12.75">
      <c r="E281" s="72"/>
      <c r="F281" s="72"/>
    </row>
    <row r="282" spans="5:6" ht="12.75">
      <c r="E282" s="72"/>
      <c r="F282" s="72"/>
    </row>
    <row r="283" spans="5:6" ht="12.75">
      <c r="E283" s="72"/>
      <c r="F283" s="72"/>
    </row>
    <row r="284" spans="5:6" ht="12.75">
      <c r="E284" s="72"/>
      <c r="F284" s="72"/>
    </row>
    <row r="285" spans="5:6" ht="12.75">
      <c r="E285" s="72"/>
      <c r="F285" s="72"/>
    </row>
    <row r="286" spans="5:6" ht="12.75">
      <c r="E286" s="72"/>
      <c r="F286" s="72"/>
    </row>
    <row r="287" spans="5:6" ht="12.75">
      <c r="E287" s="72"/>
      <c r="F287" s="72"/>
    </row>
    <row r="288" spans="5:6" ht="12.75">
      <c r="E288" s="72"/>
      <c r="F288" s="72"/>
    </row>
    <row r="289" spans="5:6" ht="12.75">
      <c r="E289" s="72"/>
      <c r="F289" s="72"/>
    </row>
    <row r="290" spans="5:6" ht="12.75">
      <c r="E290" s="72"/>
      <c r="F290" s="72"/>
    </row>
    <row r="291" spans="5:6" ht="12.75">
      <c r="E291" s="72"/>
      <c r="F291" s="72"/>
    </row>
    <row r="292" spans="5:6" ht="12.75">
      <c r="E292" s="72"/>
      <c r="F292" s="72"/>
    </row>
    <row r="293" spans="5:6" ht="12.75">
      <c r="E293" s="72"/>
      <c r="F293" s="72"/>
    </row>
    <row r="294" spans="5:6" ht="12.75">
      <c r="E294" s="72"/>
      <c r="F294" s="72"/>
    </row>
    <row r="295" spans="5:6" ht="12.75">
      <c r="E295" s="72"/>
      <c r="F295" s="72"/>
    </row>
    <row r="296" spans="5:6" ht="12.75">
      <c r="E296" s="72"/>
      <c r="F296" s="72"/>
    </row>
    <row r="297" spans="5:6" ht="12.75">
      <c r="E297" s="72"/>
      <c r="F297" s="72"/>
    </row>
    <row r="298" spans="5:6" ht="12.75">
      <c r="E298" s="72"/>
      <c r="F298" s="72"/>
    </row>
    <row r="299" spans="5:6" ht="12.75">
      <c r="E299" s="72"/>
      <c r="F299" s="72"/>
    </row>
    <row r="300" spans="5:6" ht="12.75">
      <c r="E300" s="72"/>
      <c r="F300" s="72"/>
    </row>
    <row r="301" spans="5:6" ht="12.75">
      <c r="E301" s="72"/>
      <c r="F301" s="72"/>
    </row>
    <row r="302" spans="5:6" ht="12.75">
      <c r="E302" s="72"/>
      <c r="F302" s="72"/>
    </row>
    <row r="303" spans="5:6" ht="12.75">
      <c r="E303" s="72"/>
      <c r="F303" s="72"/>
    </row>
    <row r="304" spans="5:6" ht="12.75">
      <c r="E304" s="72"/>
      <c r="F304" s="72"/>
    </row>
    <row r="305" spans="5:6" ht="12.75">
      <c r="E305" s="72"/>
      <c r="F305" s="72"/>
    </row>
    <row r="306" spans="5:6" ht="12.75">
      <c r="E306" s="72"/>
      <c r="F306" s="72"/>
    </row>
    <row r="307" spans="5:6" ht="12.75">
      <c r="E307" s="72"/>
      <c r="F307" s="72"/>
    </row>
    <row r="308" spans="5:6" ht="12.75">
      <c r="E308" s="72"/>
      <c r="F308" s="72"/>
    </row>
    <row r="309" spans="5:6" ht="12.75">
      <c r="E309" s="72"/>
      <c r="F309" s="72"/>
    </row>
    <row r="310" spans="5:6" ht="12.75">
      <c r="E310" s="72"/>
      <c r="F310" s="72"/>
    </row>
    <row r="311" spans="5:6" ht="12.75">
      <c r="E311" s="72"/>
      <c r="F311" s="72"/>
    </row>
    <row r="312" spans="5:6" ht="12.75">
      <c r="E312" s="72"/>
      <c r="F312" s="72"/>
    </row>
    <row r="313" spans="5:6" ht="12.75">
      <c r="E313" s="72"/>
      <c r="F313" s="72"/>
    </row>
    <row r="314" spans="5:6" ht="12.75">
      <c r="E314" s="72"/>
      <c r="F314" s="72"/>
    </row>
    <row r="315" spans="5:6" ht="12.75">
      <c r="E315" s="72"/>
      <c r="F315" s="72"/>
    </row>
    <row r="316" spans="5:6" ht="12.75">
      <c r="E316" s="72"/>
      <c r="F316" s="72"/>
    </row>
    <row r="317" spans="5:6" ht="12.75">
      <c r="E317" s="72"/>
      <c r="F317" s="72"/>
    </row>
    <row r="318" spans="5:6" ht="12.75">
      <c r="E318" s="72"/>
      <c r="F318" s="72"/>
    </row>
    <row r="319" spans="5:6" ht="12.75">
      <c r="E319" s="72"/>
      <c r="F319" s="72"/>
    </row>
    <row r="320" spans="5:6" ht="12.75">
      <c r="E320" s="72"/>
      <c r="F320" s="72"/>
    </row>
    <row r="321" spans="5:6" ht="12.75">
      <c r="E321" s="72"/>
      <c r="F321" s="72"/>
    </row>
    <row r="322" spans="5:6" ht="12.75">
      <c r="E322" s="72"/>
      <c r="F322" s="72"/>
    </row>
    <row r="323" spans="5:6" ht="12.75">
      <c r="E323" s="72"/>
      <c r="F323" s="72"/>
    </row>
    <row r="324" spans="5:6" ht="12.75">
      <c r="E324" s="72"/>
      <c r="F324" s="72"/>
    </row>
    <row r="325" spans="5:6" ht="12.75">
      <c r="E325" s="72"/>
      <c r="F325" s="72"/>
    </row>
    <row r="326" spans="5:6" ht="12.75">
      <c r="E326" s="72"/>
      <c r="F326" s="72"/>
    </row>
    <row r="327" spans="5:6" ht="12.75">
      <c r="E327" s="72"/>
      <c r="F327" s="72"/>
    </row>
    <row r="328" spans="5:6" ht="12.75">
      <c r="E328" s="72"/>
      <c r="F328" s="72"/>
    </row>
    <row r="329" spans="5:6" ht="12.75">
      <c r="E329" s="72"/>
      <c r="F329" s="72"/>
    </row>
    <row r="330" spans="5:6" ht="12.75">
      <c r="E330" s="72"/>
      <c r="F330" s="72"/>
    </row>
    <row r="331" spans="5:6" ht="12.75">
      <c r="E331" s="72"/>
      <c r="F331" s="72"/>
    </row>
    <row r="332" spans="5:6" ht="12.75">
      <c r="E332" s="72"/>
      <c r="F332" s="72"/>
    </row>
    <row r="333" spans="5:6" ht="12.75">
      <c r="E333" s="72"/>
      <c r="F333" s="72"/>
    </row>
    <row r="334" spans="5:6" ht="12.75">
      <c r="E334" s="72"/>
      <c r="F334" s="72"/>
    </row>
    <row r="335" spans="5:6" ht="12.75">
      <c r="E335" s="72"/>
      <c r="F335" s="72"/>
    </row>
    <row r="336" spans="5:6" ht="12.75">
      <c r="E336" s="72"/>
      <c r="F336" s="72"/>
    </row>
    <row r="337" spans="5:6" ht="12.75">
      <c r="E337" s="72"/>
      <c r="F337" s="72"/>
    </row>
    <row r="338" spans="5:6" ht="12.75">
      <c r="E338" s="72"/>
      <c r="F338" s="72"/>
    </row>
    <row r="339" spans="5:6" ht="12.75">
      <c r="E339" s="72"/>
      <c r="F339" s="72"/>
    </row>
    <row r="340" spans="5:6" ht="12.75">
      <c r="E340" s="72"/>
      <c r="F340" s="72"/>
    </row>
    <row r="341" spans="5:6" ht="12.75">
      <c r="E341" s="72"/>
      <c r="F341" s="72"/>
    </row>
    <row r="342" spans="5:6" ht="12.75">
      <c r="E342" s="72"/>
      <c r="F342" s="72"/>
    </row>
    <row r="343" spans="5:6" ht="12.75">
      <c r="E343" s="72"/>
      <c r="F343" s="72"/>
    </row>
    <row r="344" spans="5:6" ht="12.75">
      <c r="E344" s="72"/>
      <c r="F344" s="72"/>
    </row>
    <row r="345" spans="5:6" ht="12.75">
      <c r="E345" s="72"/>
      <c r="F345" s="72"/>
    </row>
    <row r="346" spans="5:6" ht="12.75">
      <c r="E346" s="72"/>
      <c r="F346" s="72"/>
    </row>
    <row r="347" spans="5:6" ht="12.75">
      <c r="E347" s="72"/>
      <c r="F347" s="72"/>
    </row>
    <row r="348" spans="5:6" ht="12.75">
      <c r="E348" s="72"/>
      <c r="F348" s="72"/>
    </row>
    <row r="349" spans="5:6" ht="12.75">
      <c r="E349" s="72"/>
      <c r="F349" s="72"/>
    </row>
    <row r="350" spans="5:6" ht="12.75">
      <c r="E350" s="72"/>
      <c r="F350" s="72"/>
    </row>
    <row r="351" spans="5:6" ht="12.75">
      <c r="E351" s="72"/>
      <c r="F351" s="72"/>
    </row>
    <row r="352" spans="5:6" ht="12.75">
      <c r="E352" s="72"/>
      <c r="F352" s="72"/>
    </row>
    <row r="353" spans="5:6" ht="12.75">
      <c r="E353" s="72"/>
      <c r="F353" s="72"/>
    </row>
    <row r="354" spans="5:6" ht="12.75">
      <c r="E354" s="72"/>
      <c r="F354" s="72"/>
    </row>
    <row r="355" spans="5:6" ht="12.75">
      <c r="E355" s="72"/>
      <c r="F355" s="72"/>
    </row>
    <row r="356" spans="5:6" ht="12.75">
      <c r="E356" s="72"/>
      <c r="F356" s="72"/>
    </row>
    <row r="357" spans="5:6" ht="12.75">
      <c r="E357" s="72"/>
      <c r="F357" s="72"/>
    </row>
    <row r="358" spans="5:6" ht="12.75">
      <c r="E358" s="72"/>
      <c r="F358" s="72"/>
    </row>
    <row r="359" spans="5:6" ht="12.75">
      <c r="E359" s="72"/>
      <c r="F359" s="72"/>
    </row>
    <row r="360" spans="5:6" ht="12.75">
      <c r="E360" s="72"/>
      <c r="F360" s="72"/>
    </row>
    <row r="361" spans="5:6" ht="12.75">
      <c r="E361" s="72"/>
      <c r="F361" s="72"/>
    </row>
    <row r="362" spans="5:6" ht="12.75">
      <c r="E362" s="72"/>
      <c r="F362" s="72"/>
    </row>
    <row r="363" spans="5:6" ht="12.75">
      <c r="E363" s="72"/>
      <c r="F363" s="72"/>
    </row>
    <row r="364" spans="5:6" ht="12.75">
      <c r="E364" s="72"/>
      <c r="F364" s="72"/>
    </row>
    <row r="365" spans="5:6" ht="12.75">
      <c r="E365" s="72"/>
      <c r="F365" s="72"/>
    </row>
    <row r="366" spans="5:6" ht="12.75">
      <c r="E366" s="72"/>
      <c r="F366" s="72"/>
    </row>
    <row r="367" spans="5:6" ht="12.75">
      <c r="E367" s="72"/>
      <c r="F367" s="72"/>
    </row>
    <row r="368" spans="5:6" ht="12.75">
      <c r="E368" s="72"/>
      <c r="F368" s="7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3"/>
  <sheetViews>
    <sheetView workbookViewId="0" topLeftCell="E1">
      <selection activeCell="H7" sqref="H7"/>
    </sheetView>
  </sheetViews>
  <sheetFormatPr defaultColWidth="9.140625" defaultRowHeight="12.75"/>
  <cols>
    <col min="4" max="4" width="11.57421875" style="0" customWidth="1"/>
    <col min="6" max="6" width="14.00390625" style="0" customWidth="1"/>
    <col min="7" max="7" width="12.421875" style="0" customWidth="1"/>
    <col min="8" max="8" width="17.28125" style="0" customWidth="1"/>
    <col min="9" max="9" width="18.28125" style="0" customWidth="1"/>
    <col min="10" max="10" width="17.140625" style="0" customWidth="1"/>
    <col min="11" max="11" width="17.421875" style="0" customWidth="1"/>
    <col min="12" max="12" width="18.28125" style="0" customWidth="1"/>
    <col min="13" max="13" width="16.421875" style="0" customWidth="1"/>
    <col min="14" max="14" width="15.7109375" style="0" customWidth="1"/>
    <col min="15" max="15" width="16.421875" style="0" customWidth="1"/>
  </cols>
  <sheetData>
    <row r="1" spans="1:15" ht="52.5">
      <c r="A1" s="211" t="s">
        <v>0</v>
      </c>
      <c r="B1" s="211" t="s">
        <v>1</v>
      </c>
      <c r="C1" s="212" t="s">
        <v>188</v>
      </c>
      <c r="D1" s="220" t="s">
        <v>189</v>
      </c>
      <c r="E1" s="211" t="s">
        <v>13</v>
      </c>
      <c r="F1" s="213" t="s">
        <v>14</v>
      </c>
      <c r="G1" s="214" t="s">
        <v>237</v>
      </c>
      <c r="H1" s="222" t="s">
        <v>243</v>
      </c>
      <c r="I1" s="213" t="s">
        <v>238</v>
      </c>
      <c r="J1" s="213" t="s">
        <v>239</v>
      </c>
      <c r="K1" s="213" t="s">
        <v>240</v>
      </c>
      <c r="L1" s="213" t="s">
        <v>241</v>
      </c>
      <c r="M1" s="213" t="s">
        <v>242</v>
      </c>
      <c r="N1" s="218"/>
      <c r="O1" s="218"/>
    </row>
    <row r="2" spans="1:15" ht="27">
      <c r="A2" s="119" t="s">
        <v>0</v>
      </c>
      <c r="B2" s="119" t="s">
        <v>1</v>
      </c>
      <c r="C2" s="215" t="s">
        <v>192</v>
      </c>
      <c r="D2" s="221" t="s">
        <v>190</v>
      </c>
      <c r="E2" s="119" t="s">
        <v>191</v>
      </c>
      <c r="F2" s="216" t="s">
        <v>193</v>
      </c>
      <c r="G2" s="217" t="s">
        <v>194</v>
      </c>
      <c r="H2" s="216" t="s">
        <v>195</v>
      </c>
      <c r="I2" s="216" t="s">
        <v>196</v>
      </c>
      <c r="J2" s="216" t="s">
        <v>197</v>
      </c>
      <c r="K2" s="216" t="s">
        <v>234</v>
      </c>
      <c r="L2" s="216" t="s">
        <v>235</v>
      </c>
      <c r="M2" s="216" t="s">
        <v>236</v>
      </c>
      <c r="N2" s="219"/>
      <c r="O2" s="219"/>
    </row>
    <row r="3" spans="1:15" ht="12.75">
      <c r="A3" s="179">
        <f>Angola_Calc!B246</f>
        <v>20</v>
      </c>
      <c r="B3" s="179">
        <f>Angola_Calc!C246</f>
        <v>-19</v>
      </c>
      <c r="C3" s="179">
        <f>Angola_Calc!E246</f>
        <v>0.001</v>
      </c>
      <c r="D3" s="180">
        <v>225</v>
      </c>
      <c r="E3" s="179" t="s">
        <v>33</v>
      </c>
      <c r="F3" s="178">
        <f>Angola_Calc!J246</f>
        <v>30.802976912987177</v>
      </c>
      <c r="G3" s="178">
        <f>Angola_Calc!K246</f>
        <v>58</v>
      </c>
      <c r="H3" s="178">
        <f>Angola_Calc!AC246</f>
        <v>251839.88993448377</v>
      </c>
      <c r="I3" s="178">
        <f>Angola_Calc!AF246</f>
        <v>5682.6023141104415</v>
      </c>
      <c r="J3" s="178">
        <f>Angola_Calc!AN246</f>
        <v>19927.89274603721</v>
      </c>
      <c r="K3" s="178">
        <f>Angola_Calc!AH246</f>
        <v>0</v>
      </c>
      <c r="L3" s="178">
        <f>Angola_Calc!AI246</f>
        <v>5682.6023141104415</v>
      </c>
      <c r="M3" s="178">
        <f>Angola_Calc!AL246</f>
        <v>19927.89274603721</v>
      </c>
      <c r="N3" s="8"/>
      <c r="O3" s="8"/>
    </row>
    <row r="4" spans="1:15" ht="12.75">
      <c r="A4" s="179">
        <f>Angola_Calc!B247</f>
        <v>21</v>
      </c>
      <c r="B4" s="179">
        <f>Angola_Calc!C247</f>
        <v>-19</v>
      </c>
      <c r="C4" s="179">
        <f>Angola_Calc!E247</f>
        <v>0.001</v>
      </c>
      <c r="D4" s="180">
        <v>225</v>
      </c>
      <c r="E4" s="179" t="s">
        <v>33</v>
      </c>
      <c r="F4" s="178">
        <f>Angola_Calc!J247</f>
        <v>14.9614459291652</v>
      </c>
      <c r="G4" s="178">
        <f>Angola_Calc!K247</f>
        <v>28</v>
      </c>
      <c r="H4" s="178">
        <f>Angola_Calc!AC247</f>
        <v>122322.23225389211</v>
      </c>
      <c r="I4" s="178">
        <f>Angola_Calc!AF247</f>
        <v>2760.1211239965</v>
      </c>
      <c r="J4" s="178">
        <f>Angola_Calc!AN247</f>
        <v>9679.262190932359</v>
      </c>
      <c r="K4" s="178">
        <f>Angola_Calc!AH247</f>
        <v>0</v>
      </c>
      <c r="L4" s="178">
        <f>Angola_Calc!AI247</f>
        <v>2760.1211239965</v>
      </c>
      <c r="M4" s="178">
        <f>Angola_Calc!AL247</f>
        <v>9679.262190932359</v>
      </c>
      <c r="N4" s="8"/>
      <c r="O4" s="8"/>
    </row>
    <row r="5" spans="1:15" ht="12.75">
      <c r="A5" s="179">
        <f>Angola_Calc!B248</f>
        <v>11</v>
      </c>
      <c r="B5" s="179">
        <f>Angola_Calc!C248</f>
        <v>-18</v>
      </c>
      <c r="C5" s="179">
        <f>Angola_Calc!E248</f>
        <v>0.052</v>
      </c>
      <c r="D5" s="180">
        <v>225</v>
      </c>
      <c r="E5" s="179" t="s">
        <v>33</v>
      </c>
      <c r="F5" s="178">
        <f>Angola_Calc!J248</f>
        <v>976.8944106690219</v>
      </c>
      <c r="G5" s="178">
        <f>Angola_Calc!K248</f>
        <v>644</v>
      </c>
      <c r="H5" s="178">
        <f>Angola_Calc!AC248</f>
        <v>33927308.778192155</v>
      </c>
      <c r="I5" s="178">
        <f>Angola_Calc!AF248</f>
        <v>765547.5207865204</v>
      </c>
      <c r="J5" s="178">
        <f>Angola_Calc!AN248</f>
        <v>2684641.3039228516</v>
      </c>
      <c r="K5" s="178">
        <f>Angola_Calc!AH248</f>
        <v>0</v>
      </c>
      <c r="L5" s="178">
        <f>Angola_Calc!AI248</f>
        <v>765547.5207865204</v>
      </c>
      <c r="M5" s="178">
        <f>Angola_Calc!AL248</f>
        <v>2684641.3039228516</v>
      </c>
      <c r="N5" s="8"/>
      <c r="O5" s="8"/>
    </row>
    <row r="6" spans="1:15" ht="12.75">
      <c r="A6" s="179">
        <f>Angola_Calc!B249</f>
        <v>12</v>
      </c>
      <c r="B6" s="179">
        <f>Angola_Calc!C249</f>
        <v>-18</v>
      </c>
      <c r="C6" s="179">
        <f>Angola_Calc!E249</f>
        <v>0.164</v>
      </c>
      <c r="D6" s="180">
        <v>225</v>
      </c>
      <c r="E6" s="179" t="s">
        <v>33</v>
      </c>
      <c r="F6" s="178">
        <f>Angola_Calc!J249</f>
        <v>3058.295564932298</v>
      </c>
      <c r="G6" s="178">
        <f>Angola_Calc!K249</f>
        <v>2010</v>
      </c>
      <c r="H6" s="178">
        <f>Angola_Calc!AC249</f>
        <v>106213872.07587183</v>
      </c>
      <c r="I6" s="178">
        <f>Angola_Calc!AF249</f>
        <v>2396646.51777762</v>
      </c>
      <c r="J6" s="178">
        <f>Angola_Calc!AN249</f>
        <v>8404620.298317034</v>
      </c>
      <c r="K6" s="178">
        <f>Angola_Calc!AH249</f>
        <v>0</v>
      </c>
      <c r="L6" s="178">
        <f>Angola_Calc!AI249</f>
        <v>2396646.51777762</v>
      </c>
      <c r="M6" s="178">
        <f>Angola_Calc!AL249</f>
        <v>8404620.298317034</v>
      </c>
      <c r="N6" s="8"/>
      <c r="O6" s="8"/>
    </row>
    <row r="7" spans="1:15" ht="12.75">
      <c r="A7" s="179">
        <f>Angola_Calc!B250</f>
        <v>15</v>
      </c>
      <c r="B7" s="179">
        <f>Angola_Calc!C250</f>
        <v>-18</v>
      </c>
      <c r="C7" s="179">
        <f>Angola_Calc!E250</f>
        <v>0.389</v>
      </c>
      <c r="D7" s="180">
        <v>225</v>
      </c>
      <c r="E7" s="179" t="s">
        <v>33</v>
      </c>
      <c r="F7" s="178">
        <f>Angola_Calc!J250</f>
        <v>10905.133912252117</v>
      </c>
      <c r="G7" s="178">
        <f>Angola_Calc!K250</f>
        <v>4653</v>
      </c>
      <c r="H7" s="178">
        <f>Angola_Calc!AC250</f>
        <v>86580723.79715349</v>
      </c>
      <c r="I7" s="178">
        <f>Angola_Calc!AF250</f>
        <v>1953637.3746631492</v>
      </c>
      <c r="J7" s="178">
        <f>Angola_Calc!AN250</f>
        <v>6851064.690954248</v>
      </c>
      <c r="K7" s="178">
        <f>Angola_Calc!AH250</f>
        <v>0</v>
      </c>
      <c r="L7" s="178">
        <f>Angola_Calc!AI250</f>
        <v>1953637.3746631492</v>
      </c>
      <c r="M7" s="178">
        <f>Angola_Calc!AL250</f>
        <v>6851064.690954248</v>
      </c>
      <c r="N7" s="8"/>
      <c r="O7" s="8"/>
    </row>
    <row r="8" spans="1:15" ht="12.75">
      <c r="A8" s="179">
        <f>Angola_Calc!B251</f>
        <v>16</v>
      </c>
      <c r="B8" s="179">
        <f>Angola_Calc!C251</f>
        <v>-18</v>
      </c>
      <c r="C8" s="179">
        <f>Angola_Calc!E251</f>
        <v>0.39</v>
      </c>
      <c r="D8" s="180">
        <v>225</v>
      </c>
      <c r="E8" s="179" t="s">
        <v>33</v>
      </c>
      <c r="F8" s="178">
        <f>Angola_Calc!J251</f>
        <v>10992.262332663138</v>
      </c>
      <c r="G8" s="178">
        <f>Angola_Calc!K251</f>
        <v>4692</v>
      </c>
      <c r="H8" s="178">
        <f>Angola_Calc!AC251</f>
        <v>87272475.20187613</v>
      </c>
      <c r="I8" s="178">
        <f>Angola_Calc!AF251</f>
        <v>1969246.2924334386</v>
      </c>
      <c r="J8" s="178">
        <f>Angola_Calc!AN251</f>
        <v>6905802.436447307</v>
      </c>
      <c r="K8" s="178">
        <f>Angola_Calc!AH251</f>
        <v>0</v>
      </c>
      <c r="L8" s="178">
        <f>Angola_Calc!AI251</f>
        <v>1969246.2924334386</v>
      </c>
      <c r="M8" s="178">
        <f>Angola_Calc!AL251</f>
        <v>6905802.436447307</v>
      </c>
      <c r="N8" s="8"/>
      <c r="O8" s="8"/>
    </row>
    <row r="9" spans="1:15" ht="12.75">
      <c r="A9" s="179">
        <f>Angola_Calc!B252</f>
        <v>17</v>
      </c>
      <c r="B9" s="179">
        <f>Angola_Calc!C252</f>
        <v>-18</v>
      </c>
      <c r="C9" s="179">
        <f>Angola_Calc!E252</f>
        <v>0.39499999999999996</v>
      </c>
      <c r="D9" s="180">
        <v>225</v>
      </c>
      <c r="E9" s="179" t="s">
        <v>33</v>
      </c>
      <c r="F9" s="178">
        <f>Angola_Calc!J252</f>
        <v>4773.5813364583555</v>
      </c>
      <c r="G9" s="178">
        <f>Angola_Calc!K252</f>
        <v>4716</v>
      </c>
      <c r="H9" s="178">
        <f>Angola_Calc!AC252</f>
        <v>38350248.68831167</v>
      </c>
      <c r="I9" s="178">
        <f>Angola_Calc!AF252</f>
        <v>865348.265517449</v>
      </c>
      <c r="J9" s="178">
        <f>Angola_Calc!AN252</f>
        <v>3034625.066121758</v>
      </c>
      <c r="K9" s="178">
        <f>Angola_Calc!AH252</f>
        <v>0</v>
      </c>
      <c r="L9" s="178">
        <f>Angola_Calc!AI252</f>
        <v>351708.85654625617</v>
      </c>
      <c r="M9" s="178">
        <f>Angola_Calc!AL252</f>
        <v>1233381.46568547</v>
      </c>
      <c r="N9" s="8"/>
      <c r="O9" s="8"/>
    </row>
    <row r="10" spans="1:15" ht="12.75">
      <c r="A10" s="179">
        <f>Angola_Calc!B253</f>
        <v>20</v>
      </c>
      <c r="B10" s="179">
        <f>Angola_Calc!C253</f>
        <v>-18</v>
      </c>
      <c r="C10" s="179">
        <f>Angola_Calc!E253</f>
        <v>0.936</v>
      </c>
      <c r="D10" s="180">
        <v>225</v>
      </c>
      <c r="E10" s="179" t="s">
        <v>33</v>
      </c>
      <c r="F10" s="178">
        <f>Angola_Calc!J253</f>
        <v>5731.113875924928</v>
      </c>
      <c r="G10" s="178">
        <f>Angola_Calc!K253</f>
        <v>11001</v>
      </c>
      <c r="H10" s="178">
        <f>Angola_Calc!AC253</f>
        <v>46856610.37866737</v>
      </c>
      <c r="I10" s="178">
        <f>Angola_Calc!AF253</f>
        <v>1057288.7505567768</v>
      </c>
      <c r="J10" s="178">
        <f>Angola_Calc!AN253</f>
        <v>3707726.787491265</v>
      </c>
      <c r="K10" s="178">
        <f>Angola_Calc!AH253</f>
        <v>0</v>
      </c>
      <c r="L10" s="178">
        <f>Angola_Calc!AI253</f>
        <v>1057288.7505567768</v>
      </c>
      <c r="M10" s="178">
        <f>Angola_Calc!AL253</f>
        <v>3707726.787491265</v>
      </c>
      <c r="N10" s="8"/>
      <c r="O10" s="8"/>
    </row>
    <row r="11" spans="1:15" ht="12.75">
      <c r="A11" s="179">
        <f>Angola_Calc!B254</f>
        <v>21</v>
      </c>
      <c r="B11" s="179">
        <f>Angola_Calc!C254</f>
        <v>-18</v>
      </c>
      <c r="C11" s="179">
        <f>Angola_Calc!E254</f>
        <v>0.957</v>
      </c>
      <c r="D11" s="180">
        <v>225</v>
      </c>
      <c r="E11" s="179" t="s">
        <v>33</v>
      </c>
      <c r="F11" s="178">
        <f>Angola_Calc!J254</f>
        <v>5841.124507757026</v>
      </c>
      <c r="G11" s="178">
        <f>Angola_Calc!K254</f>
        <v>11212</v>
      </c>
      <c r="H11" s="178">
        <f>Angola_Calc!AC254</f>
        <v>47756038.557004824</v>
      </c>
      <c r="I11" s="178">
        <f>Angola_Calc!AF254</f>
        <v>1077583.7588214572</v>
      </c>
      <c r="J11" s="178">
        <f>Angola_Calc!AN254</f>
        <v>3778897.833012827</v>
      </c>
      <c r="K11" s="178">
        <f>Angola_Calc!AH254</f>
        <v>0</v>
      </c>
      <c r="L11" s="178">
        <f>Angola_Calc!AI254</f>
        <v>1077583.7588214572</v>
      </c>
      <c r="M11" s="178">
        <f>Angola_Calc!AL254</f>
        <v>3778897.833012827</v>
      </c>
      <c r="N11" s="8"/>
      <c r="O11" s="8"/>
    </row>
    <row r="12" spans="1:15" ht="12.75">
      <c r="A12" s="179">
        <f>Angola_Calc!B255</f>
        <v>22</v>
      </c>
      <c r="B12" s="179">
        <f>Angola_Calc!C255</f>
        <v>-18</v>
      </c>
      <c r="C12" s="179">
        <f>Angola_Calc!E255</f>
        <v>0.767</v>
      </c>
      <c r="D12" s="180">
        <v>225</v>
      </c>
      <c r="E12" s="179" t="s">
        <v>33</v>
      </c>
      <c r="F12" s="178">
        <f>Angola_Calc!J255</f>
        <v>4675.011810336797</v>
      </c>
      <c r="G12" s="178">
        <f>Angola_Calc!K255</f>
        <v>8974</v>
      </c>
      <c r="H12" s="178">
        <f>Angola_Calc!AC255</f>
        <v>38222099.86662794</v>
      </c>
      <c r="I12" s="178">
        <f>Angola_Calc!AF255</f>
        <v>862456.6712158476</v>
      </c>
      <c r="J12" s="178">
        <f>Angola_Calc!AN255</f>
        <v>3024484.750484276</v>
      </c>
      <c r="K12" s="178">
        <f>Angola_Calc!AH255</f>
        <v>0</v>
      </c>
      <c r="L12" s="178">
        <f>Angola_Calc!AI255</f>
        <v>862456.6712158476</v>
      </c>
      <c r="M12" s="178">
        <f>Angola_Calc!AL255</f>
        <v>3024484.750484276</v>
      </c>
      <c r="N12" s="8"/>
      <c r="O12" s="8"/>
    </row>
    <row r="13" spans="1:15" ht="12.75">
      <c r="A13" s="179">
        <f>Angola_Calc!B256</f>
        <v>23</v>
      </c>
      <c r="B13" s="179">
        <f>Angola_Calc!C256</f>
        <v>-18</v>
      </c>
      <c r="C13" s="179">
        <f>Angola_Calc!E256</f>
        <v>0.092</v>
      </c>
      <c r="D13" s="180">
        <v>225</v>
      </c>
      <c r="E13" s="179" t="s">
        <v>33</v>
      </c>
      <c r="F13" s="178">
        <f>Angola_Calc!J256</f>
        <v>505.16882137298967</v>
      </c>
      <c r="G13" s="178">
        <f>Angola_Calc!K256</f>
        <v>964</v>
      </c>
      <c r="H13" s="178">
        <f>Angola_Calc!AC256</f>
        <v>4130174.1949255336</v>
      </c>
      <c r="I13" s="178">
        <f>Angola_Calc!AF256</f>
        <v>93194.67795141123</v>
      </c>
      <c r="J13" s="178">
        <f>Angola_Calc!AN256</f>
        <v>326817.4410350102</v>
      </c>
      <c r="K13" s="178">
        <f>Angola_Calc!AH256</f>
        <v>0</v>
      </c>
      <c r="L13" s="178">
        <f>Angola_Calc!AI256</f>
        <v>93194.67795141123</v>
      </c>
      <c r="M13" s="178">
        <f>Angola_Calc!AL256</f>
        <v>326817.4410350102</v>
      </c>
      <c r="N13" s="8"/>
      <c r="O13" s="8"/>
    </row>
    <row r="14" spans="1:15" ht="12.75">
      <c r="A14" s="179">
        <f>Angola_Calc!B257</f>
        <v>11</v>
      </c>
      <c r="B14" s="179">
        <f>Angola_Calc!C257</f>
        <v>-17</v>
      </c>
      <c r="C14" s="179">
        <f>Angola_Calc!E257</f>
        <v>0.199</v>
      </c>
      <c r="D14" s="180">
        <v>225</v>
      </c>
      <c r="E14" s="179" t="s">
        <v>33</v>
      </c>
      <c r="F14" s="178">
        <f>Angola_Calc!J257</f>
        <v>3633.87119067783</v>
      </c>
      <c r="G14" s="178">
        <f>Angola_Calc!K257</f>
        <v>2404</v>
      </c>
      <c r="H14" s="178">
        <f>Angola_Calc!AC257</f>
        <v>126203475.62626614</v>
      </c>
      <c r="I14" s="178">
        <f>Angola_Calc!AF257</f>
        <v>2847698.840835624</v>
      </c>
      <c r="J14" s="178">
        <f>Angola_Calc!AN257</f>
        <v>9986381.931439148</v>
      </c>
      <c r="K14" s="178">
        <f>Angola_Calc!AH257</f>
        <v>0</v>
      </c>
      <c r="L14" s="178">
        <f>Angola_Calc!AI257</f>
        <v>2847698.840835624</v>
      </c>
      <c r="M14" s="178">
        <f>Angola_Calc!AL257</f>
        <v>9986381.931439148</v>
      </c>
      <c r="N14" s="8"/>
      <c r="O14" s="8"/>
    </row>
    <row r="15" spans="1:15" ht="12.75">
      <c r="A15" s="179">
        <f>Angola_Calc!B258</f>
        <v>12</v>
      </c>
      <c r="B15" s="179">
        <f>Angola_Calc!C258</f>
        <v>-17</v>
      </c>
      <c r="C15" s="179">
        <f>Angola_Calc!E258</f>
        <v>1</v>
      </c>
      <c r="D15" s="180">
        <v>225</v>
      </c>
      <c r="E15" s="179" t="s">
        <v>33</v>
      </c>
      <c r="F15" s="178">
        <f>Angola_Calc!J258</f>
        <v>18241.522927871007</v>
      </c>
      <c r="G15" s="178">
        <f>Angola_Calc!K258</f>
        <v>12090</v>
      </c>
      <c r="H15" s="178">
        <f>Angola_Calc!AC258</f>
        <v>633523719.8608909</v>
      </c>
      <c r="I15" s="178">
        <f>Angola_Calc!AF258</f>
        <v>14295048.165173162</v>
      </c>
      <c r="J15" s="178">
        <f>Angola_Calc!AN258</f>
        <v>50130234.51027833</v>
      </c>
      <c r="K15" s="178">
        <f>Angola_Calc!AH258</f>
        <v>0</v>
      </c>
      <c r="L15" s="178">
        <f>Angola_Calc!AI258</f>
        <v>14295048.165173162</v>
      </c>
      <c r="M15" s="178">
        <f>Angola_Calc!AL258</f>
        <v>50130234.51027833</v>
      </c>
      <c r="N15" s="8"/>
      <c r="O15" s="8"/>
    </row>
    <row r="16" spans="1:15" ht="12.75">
      <c r="A16" s="179">
        <f>Angola_Calc!B259</f>
        <v>21</v>
      </c>
      <c r="B16" s="179">
        <f>Angola_Calc!C259</f>
        <v>-17</v>
      </c>
      <c r="C16" s="179">
        <f>Angola_Calc!E259</f>
        <v>0.018</v>
      </c>
      <c r="D16" s="180">
        <v>225</v>
      </c>
      <c r="E16" s="179" t="s">
        <v>33</v>
      </c>
      <c r="F16" s="178">
        <f>Angola_Calc!J259</f>
        <v>6260.044993773651</v>
      </c>
      <c r="G16" s="178">
        <f>Angola_Calc!K259</f>
        <v>12094</v>
      </c>
      <c r="H16" s="178">
        <f>Angola_Calc!AC259</f>
        <v>71983712.9025852</v>
      </c>
      <c r="I16" s="178">
        <f>Angola_Calc!AF259</f>
        <v>1624265.3760089714</v>
      </c>
      <c r="J16" s="178">
        <f>Angola_Calc!AN259</f>
        <v>5696014.680428243</v>
      </c>
      <c r="K16" s="178">
        <f>Angola_Calc!AH259</f>
        <v>0</v>
      </c>
      <c r="L16" s="178">
        <f>Angola_Calc!AI259</f>
        <v>1624265.3760089714</v>
      </c>
      <c r="M16" s="178">
        <f>Angola_Calc!AL259</f>
        <v>5696014.680428243</v>
      </c>
      <c r="N16" s="8"/>
      <c r="O16" s="8"/>
    </row>
    <row r="17" spans="1:15" ht="12.75">
      <c r="A17" s="179">
        <f>Angola_Calc!B260</f>
        <v>16</v>
      </c>
      <c r="B17" s="179">
        <f>Angola_Calc!C260</f>
        <v>-16</v>
      </c>
      <c r="C17" s="179">
        <f>Angola_Calc!E260</f>
        <v>0.191</v>
      </c>
      <c r="D17" s="180">
        <v>225</v>
      </c>
      <c r="E17" s="179" t="s">
        <v>33</v>
      </c>
      <c r="F17" s="178">
        <f>Angola_Calc!J260</f>
        <v>40895.792319791086</v>
      </c>
      <c r="G17" s="178">
        <f>Angola_Calc!K260</f>
        <v>12096</v>
      </c>
      <c r="H17" s="178">
        <f>Angola_Calc!AC260</f>
        <v>704544001.8777218</v>
      </c>
      <c r="I17" s="178">
        <f>Angola_Calc!AF260</f>
        <v>15897574.353707517</v>
      </c>
      <c r="J17" s="178">
        <f>Angola_Calc!AN260</f>
        <v>55750013.661202</v>
      </c>
      <c r="K17" s="178">
        <f>Angola_Calc!AH260</f>
        <v>0</v>
      </c>
      <c r="L17" s="178">
        <f>Angola_Calc!AI260</f>
        <v>15897574.353707517</v>
      </c>
      <c r="M17" s="178">
        <f>Angola_Calc!AL260</f>
        <v>55750013.661202</v>
      </c>
      <c r="N17" s="8"/>
      <c r="O17" s="8"/>
    </row>
    <row r="18" spans="1:15" ht="12.75">
      <c r="A18" s="179">
        <f>Angola_Calc!B261</f>
        <v>19</v>
      </c>
      <c r="B18" s="179">
        <f>Angola_Calc!C261</f>
        <v>-15</v>
      </c>
      <c r="C18" s="179">
        <f>Angola_Calc!E261</f>
        <v>0.44</v>
      </c>
      <c r="D18" s="180">
        <v>225</v>
      </c>
      <c r="E18" s="179" t="s">
        <v>33</v>
      </c>
      <c r="F18" s="178">
        <f>Angola_Calc!J261</f>
        <v>9908.877630380646</v>
      </c>
      <c r="G18" s="178">
        <f>Angola_Calc!K261</f>
        <v>12096</v>
      </c>
      <c r="H18" s="178">
        <f>Angola_Calc!AC261</f>
        <v>113941322.02589719</v>
      </c>
      <c r="I18" s="178">
        <f>Angola_Calc!AF261</f>
        <v>2571011.3691107845</v>
      </c>
      <c r="J18" s="178">
        <f>Angola_Calc!AN261</f>
        <v>9016087.345275072</v>
      </c>
      <c r="K18" s="178">
        <f>Angola_Calc!AH261</f>
        <v>0</v>
      </c>
      <c r="L18" s="178">
        <f>Angola_Calc!AI261</f>
        <v>2571011.3691107845</v>
      </c>
      <c r="M18" s="178">
        <f>Angola_Calc!AL261</f>
        <v>9016087.345275072</v>
      </c>
      <c r="N18" s="8"/>
      <c r="O18" s="8"/>
    </row>
    <row r="19" spans="1:15" ht="12.75">
      <c r="A19" s="179">
        <f>Angola_Calc!B262</f>
        <v>12</v>
      </c>
      <c r="B19" s="179">
        <f>Angola_Calc!C262</f>
        <v>-14</v>
      </c>
      <c r="C19" s="179">
        <f>Angola_Calc!E262</f>
        <v>0.4</v>
      </c>
      <c r="D19" s="180">
        <v>225</v>
      </c>
      <c r="E19" s="179" t="s">
        <v>33</v>
      </c>
      <c r="F19" s="178">
        <f>Angola_Calc!J262</f>
        <v>31230.69824955037</v>
      </c>
      <c r="G19" s="178">
        <f>Angola_Calc!K262</f>
        <v>4731</v>
      </c>
      <c r="H19" s="178">
        <f>Angola_Calc!AC262</f>
        <v>804603407.1231244</v>
      </c>
      <c r="I19" s="178">
        <f>Angola_Calc!AF262</f>
        <v>18155349.354895614</v>
      </c>
      <c r="J19" s="178">
        <f>Angola_Calc!AN262</f>
        <v>63667635.83170639</v>
      </c>
      <c r="K19" s="178">
        <f>Angola_Calc!AH262</f>
        <v>0</v>
      </c>
      <c r="L19" s="178">
        <f>Angola_Calc!AI262</f>
        <v>14786212.999092255</v>
      </c>
      <c r="M19" s="178">
        <f>Angola_Calc!AL262</f>
        <v>51852663.70555399</v>
      </c>
      <c r="N19" s="8"/>
      <c r="O19" s="8"/>
    </row>
    <row r="20" spans="1:15" ht="12.75">
      <c r="A20" s="179">
        <f>Angola_Calc!B263</f>
        <v>13</v>
      </c>
      <c r="B20" s="179">
        <f>Angola_Calc!C263</f>
        <v>-14</v>
      </c>
      <c r="C20" s="179">
        <f>Angola_Calc!E263</f>
        <v>0.743</v>
      </c>
      <c r="D20" s="180">
        <v>225</v>
      </c>
      <c r="E20" s="179" t="s">
        <v>33</v>
      </c>
      <c r="F20" s="178">
        <f>Angola_Calc!J263</f>
        <v>125862.7238365749</v>
      </c>
      <c r="G20" s="178">
        <f>Angola_Calc!K263</f>
        <v>12096</v>
      </c>
      <c r="H20" s="178">
        <f>Angola_Calc!AC263</f>
        <v>3062470047.3288054</v>
      </c>
      <c r="I20" s="178">
        <f>Angola_Calc!AF263</f>
        <v>69102632.5590117</v>
      </c>
      <c r="J20" s="178">
        <f>Angola_Calc!AN263</f>
        <v>242330850.19611678</v>
      </c>
      <c r="K20" s="178">
        <f>Angola_Calc!AH263</f>
        <v>0</v>
      </c>
      <c r="L20" s="178">
        <f>Angola_Calc!AI263</f>
        <v>69102632.5590117</v>
      </c>
      <c r="M20" s="178">
        <f>Angola_Calc!AL263</f>
        <v>242330850.19611678</v>
      </c>
      <c r="N20" s="8"/>
      <c r="O20" s="8"/>
    </row>
    <row r="21" spans="1:15" ht="12.75">
      <c r="A21" s="179">
        <f>Angola_Calc!B264</f>
        <v>20</v>
      </c>
      <c r="B21" s="179">
        <f>Angola_Calc!C264</f>
        <v>-14</v>
      </c>
      <c r="C21" s="179">
        <f>Angola_Calc!E264</f>
        <v>1</v>
      </c>
      <c r="D21" s="180">
        <v>225</v>
      </c>
      <c r="E21" s="179" t="s">
        <v>33</v>
      </c>
      <c r="F21" s="178">
        <f>Angola_Calc!J264</f>
        <v>15144.50362053381</v>
      </c>
      <c r="G21" s="178">
        <f>Angola_Calc!K264</f>
        <v>12096</v>
      </c>
      <c r="H21" s="178">
        <f>Angola_Calc!AC264</f>
        <v>174145329.90688682</v>
      </c>
      <c r="I21" s="178">
        <f>Angola_Calc!AF264</f>
        <v>3929475.409863964</v>
      </c>
      <c r="J21" s="178">
        <f>Angola_Calc!AN264</f>
        <v>13779983.216759343</v>
      </c>
      <c r="K21" s="178">
        <f>Angola_Calc!AH264</f>
        <v>0</v>
      </c>
      <c r="L21" s="178">
        <f>Angola_Calc!AI264</f>
        <v>3929475.409863964</v>
      </c>
      <c r="M21" s="178">
        <f>Angola_Calc!AL264</f>
        <v>13779983.216759343</v>
      </c>
      <c r="N21" s="8"/>
      <c r="O21" s="8"/>
    </row>
    <row r="22" spans="1:15" ht="12.75">
      <c r="A22" s="179">
        <f>Angola_Calc!B265</f>
        <v>14</v>
      </c>
      <c r="B22" s="179">
        <f>Angola_Calc!C265</f>
        <v>-13</v>
      </c>
      <c r="C22" s="179">
        <f>Angola_Calc!E265</f>
        <v>0.958</v>
      </c>
      <c r="D22" s="180">
        <v>225</v>
      </c>
      <c r="E22" s="179" t="s">
        <v>33</v>
      </c>
      <c r="F22" s="178">
        <f>Angola_Calc!J265</f>
        <v>173457.7235924134</v>
      </c>
      <c r="G22" s="178">
        <f>Angola_Calc!K265</f>
        <v>12096</v>
      </c>
      <c r="H22" s="178">
        <f>Angola_Calc!AC265</f>
        <v>3883003911.0560417</v>
      </c>
      <c r="I22" s="178">
        <f>Angola_Calc!AF265</f>
        <v>87617442.24239981</v>
      </c>
      <c r="J22" s="178">
        <f>Angola_Calc!AN265</f>
        <v>307259050.5503249</v>
      </c>
      <c r="K22" s="178">
        <f>Angola_Calc!AH265</f>
        <v>0</v>
      </c>
      <c r="L22" s="178">
        <f>Angola_Calc!AI265</f>
        <v>7487378.699725746</v>
      </c>
      <c r="M22" s="178">
        <f>Angola_Calc!AL265</f>
        <v>26256927.975867916</v>
      </c>
      <c r="N22" s="8"/>
      <c r="O22" s="8"/>
    </row>
    <row r="23" spans="1:15" ht="12.75">
      <c r="A23" s="179">
        <f>Angola_Calc!B266</f>
        <v>15</v>
      </c>
      <c r="B23" s="179">
        <f>Angola_Calc!C266</f>
        <v>-13</v>
      </c>
      <c r="C23" s="179">
        <f>Angola_Calc!E266</f>
        <v>0.019</v>
      </c>
      <c r="D23" s="180">
        <v>225</v>
      </c>
      <c r="E23" s="179" t="s">
        <v>33</v>
      </c>
      <c r="F23" s="178">
        <f>Angola_Calc!J266</f>
        <v>427933.43706136564</v>
      </c>
      <c r="G23" s="178">
        <f>Angola_Calc!K266</f>
        <v>12096</v>
      </c>
      <c r="H23" s="178">
        <f>Angola_Calc!AC266</f>
        <v>4231424329.980727</v>
      </c>
      <c r="I23" s="178">
        <f>Angola_Calc!AF266</f>
        <v>95479320.99155201</v>
      </c>
      <c r="J23" s="178">
        <f>Angola_Calc!AN266</f>
        <v>334829284.72040325</v>
      </c>
      <c r="K23" s="178">
        <f>Angola_Calc!AH266</f>
        <v>0</v>
      </c>
      <c r="L23" s="178">
        <f>Angola_Calc!AI266</f>
        <v>95479320.99155201</v>
      </c>
      <c r="M23" s="178">
        <f>Angola_Calc!AL266</f>
        <v>334829284.72040325</v>
      </c>
      <c r="N23" s="8"/>
      <c r="O23" s="8"/>
    </row>
    <row r="24" spans="1:15" ht="12.75">
      <c r="A24" s="179">
        <f>Angola_Calc!B267</f>
        <v>17</v>
      </c>
      <c r="B24" s="179">
        <f>Angola_Calc!C267</f>
        <v>-12</v>
      </c>
      <c r="C24" s="179">
        <f>Angola_Calc!E267</f>
        <v>0.671</v>
      </c>
      <c r="D24" s="180">
        <v>225</v>
      </c>
      <c r="E24" s="179" t="s">
        <v>33</v>
      </c>
      <c r="F24" s="178">
        <f>Angola_Calc!J267</f>
        <v>133076.78102959652</v>
      </c>
      <c r="G24" s="178">
        <f>Angola_Calc!K267</f>
        <v>12096</v>
      </c>
      <c r="H24" s="178">
        <f>Angola_Calc!AC267</f>
        <v>1789111100.6642487</v>
      </c>
      <c r="I24" s="178">
        <f>Angola_Calc!AF267</f>
        <v>40370121.20470763</v>
      </c>
      <c r="J24" s="178">
        <f>Angola_Calc!AN267</f>
        <v>141570956.5869685</v>
      </c>
      <c r="K24" s="178">
        <f>Angola_Calc!AH267</f>
        <v>0</v>
      </c>
      <c r="L24" s="178">
        <f>Angola_Calc!AI267</f>
        <v>40370121.20470763</v>
      </c>
      <c r="M24" s="178">
        <f>Angola_Calc!AL267</f>
        <v>141570956.5869685</v>
      </c>
      <c r="N24" s="8"/>
      <c r="O24" s="8"/>
    </row>
    <row r="25" spans="1:15" ht="12.75">
      <c r="A25" s="179">
        <f>Angola_Calc!B268</f>
        <v>18</v>
      </c>
      <c r="B25" s="179">
        <f>Angola_Calc!C268</f>
        <v>-12</v>
      </c>
      <c r="C25" s="179">
        <f>Angola_Calc!E268</f>
        <v>0.384</v>
      </c>
      <c r="D25" s="180">
        <v>225</v>
      </c>
      <c r="E25" s="179" t="s">
        <v>33</v>
      </c>
      <c r="F25" s="178">
        <f>Angola_Calc!J268</f>
        <v>124952.7158900598</v>
      </c>
      <c r="G25" s="178">
        <f>Angola_Calc!K268</f>
        <v>12096</v>
      </c>
      <c r="H25" s="178">
        <f>Angola_Calc!AC268</f>
        <v>1766795779.7141702</v>
      </c>
      <c r="I25" s="178">
        <f>Angola_Calc!AF268</f>
        <v>39866590.59045894</v>
      </c>
      <c r="J25" s="178">
        <f>Angola_Calc!AN268</f>
        <v>139805162.7621608</v>
      </c>
      <c r="K25" s="178">
        <f>Angola_Calc!AH268</f>
        <v>0</v>
      </c>
      <c r="L25" s="178">
        <f>Angola_Calc!AI268</f>
        <v>39866590.59045894</v>
      </c>
      <c r="M25" s="178">
        <f>Angola_Calc!AL268</f>
        <v>139805162.7621608</v>
      </c>
      <c r="N25" s="8"/>
      <c r="O25" s="8"/>
    </row>
    <row r="26" spans="1:15" ht="12.75">
      <c r="A26" s="179">
        <f>Angola_Calc!B269</f>
        <v>22</v>
      </c>
      <c r="B26" s="179">
        <f>Angola_Calc!C269</f>
        <v>-12</v>
      </c>
      <c r="C26" s="179">
        <f>Angola_Calc!E269</f>
        <v>0.917</v>
      </c>
      <c r="D26" s="180">
        <v>225</v>
      </c>
      <c r="E26" s="179" t="s">
        <v>33</v>
      </c>
      <c r="F26" s="178">
        <f>Angola_Calc!J269</f>
        <v>13842.857824696437</v>
      </c>
      <c r="G26" s="178">
        <f>Angola_Calc!K269</f>
        <v>11013</v>
      </c>
      <c r="H26" s="178">
        <f>Angola_Calc!AC269</f>
        <v>159177818.11398318</v>
      </c>
      <c r="I26" s="178">
        <f>Angola_Calc!AF269</f>
        <v>3591743.300892044</v>
      </c>
      <c r="J26" s="178">
        <f>Angola_Calc!AN269</f>
        <v>12595615.761065068</v>
      </c>
      <c r="K26" s="178">
        <f>Angola_Calc!AH269</f>
        <v>0</v>
      </c>
      <c r="L26" s="178">
        <f>Angola_Calc!AI269</f>
        <v>3591743.300892044</v>
      </c>
      <c r="M26" s="178">
        <f>Angola_Calc!AL269</f>
        <v>12595615.761065068</v>
      </c>
      <c r="N26" s="8"/>
      <c r="O26" s="8"/>
    </row>
    <row r="27" spans="1:15" ht="12.75">
      <c r="A27" s="179">
        <f>Angola_Calc!B270</f>
        <v>17</v>
      </c>
      <c r="B27" s="179">
        <f>Angola_Calc!C270</f>
        <v>-11</v>
      </c>
      <c r="C27" s="179">
        <f>Angola_Calc!E270</f>
        <v>1</v>
      </c>
      <c r="D27" s="180">
        <v>225</v>
      </c>
      <c r="E27" s="179" t="s">
        <v>33</v>
      </c>
      <c r="F27" s="178">
        <f>Angola_Calc!J270</f>
        <v>103611.53339968763</v>
      </c>
      <c r="G27" s="178">
        <f>Angola_Calc!K270</f>
        <v>12096</v>
      </c>
      <c r="H27" s="178">
        <f>Angola_Calc!AC270</f>
        <v>1457788318.3095455</v>
      </c>
      <c r="I27" s="178">
        <f>Angola_Calc!AF270</f>
        <v>32894039.43618338</v>
      </c>
      <c r="J27" s="178">
        <f>Angola_Calc!AN270</f>
        <v>115353644.97362237</v>
      </c>
      <c r="K27" s="178">
        <f>Angola_Calc!AH270</f>
        <v>0</v>
      </c>
      <c r="L27" s="178">
        <f>Angola_Calc!AI270</f>
        <v>29732169.18503249</v>
      </c>
      <c r="M27" s="178">
        <f>Angola_Calc!AL270</f>
        <v>104265518.83722842</v>
      </c>
      <c r="N27" s="8"/>
      <c r="O27" s="8"/>
    </row>
    <row r="28" spans="1:15" ht="12.75">
      <c r="A28" s="179">
        <f>Angola_Calc!B271</f>
        <v>14</v>
      </c>
      <c r="B28" s="179">
        <f>Angola_Calc!C271</f>
        <v>-10</v>
      </c>
      <c r="C28" s="179">
        <f>Angola_Calc!E271</f>
        <v>0.109</v>
      </c>
      <c r="D28" s="180">
        <v>225</v>
      </c>
      <c r="E28" s="179" t="s">
        <v>33</v>
      </c>
      <c r="F28" s="178">
        <f>Angola_Calc!J271</f>
        <v>119910.70861193113</v>
      </c>
      <c r="G28" s="178">
        <f>Angola_Calc!K271</f>
        <v>12096</v>
      </c>
      <c r="H28" s="178">
        <f>Angola_Calc!AC271</f>
        <v>1185682271.8272297</v>
      </c>
      <c r="I28" s="178">
        <f>Angola_Calc!AF271</f>
        <v>26754144.5616021</v>
      </c>
      <c r="J28" s="178">
        <f>Angola_Calc!AN271</f>
        <v>93822107.17292498</v>
      </c>
      <c r="K28" s="178">
        <f>Angola_Calc!AH271</f>
        <v>0</v>
      </c>
      <c r="L28" s="178">
        <f>Angola_Calc!AI271</f>
        <v>26754144.5616021</v>
      </c>
      <c r="M28" s="178">
        <f>Angola_Calc!AL271</f>
        <v>93822107.17292498</v>
      </c>
      <c r="N28" s="8"/>
      <c r="O28" s="8"/>
    </row>
    <row r="29" spans="1:15" ht="12.75">
      <c r="A29" s="179">
        <f>Angola_Calc!B272</f>
        <v>15</v>
      </c>
      <c r="B29" s="179">
        <f>Angola_Calc!C272</f>
        <v>-10</v>
      </c>
      <c r="C29" s="179">
        <f>Angola_Calc!E272</f>
        <v>1</v>
      </c>
      <c r="D29" s="180">
        <v>225</v>
      </c>
      <c r="E29" s="179" t="s">
        <v>33</v>
      </c>
      <c r="F29" s="178">
        <f>Angola_Calc!J272</f>
        <v>115537.56597534161</v>
      </c>
      <c r="G29" s="178">
        <f>Angola_Calc!K272</f>
        <v>12096</v>
      </c>
      <c r="H29" s="178">
        <f>Angola_Calc!AC272</f>
        <v>1305964161.2305264</v>
      </c>
      <c r="I29" s="178">
        <f>Angola_Calc!AF272</f>
        <v>29468226.684360996</v>
      </c>
      <c r="J29" s="178">
        <f>Angola_Calc!AN272</f>
        <v>103339918.63616529</v>
      </c>
      <c r="K29" s="178">
        <f>Angola_Calc!AH272</f>
        <v>0</v>
      </c>
      <c r="L29" s="178">
        <f>Angola_Calc!AI272</f>
        <v>15339972.109406753</v>
      </c>
      <c r="M29" s="178">
        <f>Angola_Calc!AL272</f>
        <v>53794600.08390775</v>
      </c>
      <c r="N29" s="8"/>
      <c r="O29" s="8"/>
    </row>
    <row r="30" spans="1:15" ht="12.75">
      <c r="A30" s="179">
        <f>Angola_Calc!B273</f>
        <v>16</v>
      </c>
      <c r="B30" s="179">
        <f>Angola_Calc!C273</f>
        <v>-10</v>
      </c>
      <c r="C30" s="179">
        <f>Angola_Calc!E273</f>
        <v>0.925</v>
      </c>
      <c r="D30" s="180">
        <v>225</v>
      </c>
      <c r="E30" s="179" t="s">
        <v>33</v>
      </c>
      <c r="F30" s="178">
        <f>Angola_Calc!J273</f>
        <v>102072.26463909293</v>
      </c>
      <c r="G30" s="178">
        <f>Angola_Calc!K273</f>
        <v>12096</v>
      </c>
      <c r="H30" s="178">
        <f>Angola_Calc!AC273</f>
        <v>1443272722.0502434</v>
      </c>
      <c r="I30" s="178">
        <f>Angola_Calc!AF273</f>
        <v>32566504.50549682</v>
      </c>
      <c r="J30" s="178">
        <f>Angola_Calc!AN273</f>
        <v>114205037.23925826</v>
      </c>
      <c r="K30" s="178">
        <f>Angola_Calc!AH273</f>
        <v>0</v>
      </c>
      <c r="L30" s="178">
        <f>Angola_Calc!AI273</f>
        <v>32566504.50549682</v>
      </c>
      <c r="M30" s="178">
        <f>Angola_Calc!AL273</f>
        <v>114205037.23925826</v>
      </c>
      <c r="N30" s="8"/>
      <c r="O30" s="8"/>
    </row>
    <row r="31" spans="1:15" ht="12.75">
      <c r="A31" s="179">
        <f>Angola_Calc!B274</f>
        <v>20</v>
      </c>
      <c r="B31" s="179">
        <f>Angola_Calc!C274</f>
        <v>-10</v>
      </c>
      <c r="C31" s="179">
        <f>Angola_Calc!E274</f>
        <v>1</v>
      </c>
      <c r="D31" s="180">
        <v>225</v>
      </c>
      <c r="E31" s="179" t="s">
        <v>33</v>
      </c>
      <c r="F31" s="178">
        <f>Angola_Calc!J274</f>
        <v>20320.28382697031</v>
      </c>
      <c r="G31" s="178">
        <f>Angola_Calc!K274</f>
        <v>12096</v>
      </c>
      <c r="H31" s="178">
        <f>Angola_Calc!AC274</f>
        <v>467947145.1714189</v>
      </c>
      <c r="I31" s="178">
        <f>Angola_Calc!AF274</f>
        <v>10558921.10945673</v>
      </c>
      <c r="J31" s="178">
        <f>Angola_Calc!AN274</f>
        <v>37028290.16569334</v>
      </c>
      <c r="K31" s="178">
        <f>Angola_Calc!AH274</f>
        <v>0</v>
      </c>
      <c r="L31" s="178">
        <f>Angola_Calc!AI274</f>
        <v>1014279.7584437984</v>
      </c>
      <c r="M31" s="178">
        <f>Angola_Calc!AL274</f>
        <v>3556901.7720200284</v>
      </c>
      <c r="N31" s="8"/>
      <c r="O31" s="8"/>
    </row>
    <row r="32" spans="1:15" ht="12.75">
      <c r="A32" s="179">
        <f>Angola_Calc!B275</f>
        <v>11</v>
      </c>
      <c r="B32" s="179">
        <f>Angola_Calc!C275</f>
        <v>-9</v>
      </c>
      <c r="C32" s="179">
        <f>Angola_Calc!E275</f>
        <v>0</v>
      </c>
      <c r="D32" s="180">
        <v>225</v>
      </c>
      <c r="E32" s="179" t="s">
        <v>33</v>
      </c>
      <c r="F32" s="178">
        <f>Angola_Calc!J275</f>
        <v>0</v>
      </c>
      <c r="G32" s="178">
        <f>Angola_Calc!K275</f>
        <v>0</v>
      </c>
      <c r="H32" s="178">
        <f>Angola_Calc!AC275</f>
        <v>11529566175.861563</v>
      </c>
      <c r="I32" s="178">
        <f>Angola_Calc!AF275</f>
        <v>260157115.89091346</v>
      </c>
      <c r="J32" s="178">
        <f>Angola_Calc!AN275</f>
        <v>260157115.89091346</v>
      </c>
      <c r="K32" s="178">
        <f>Angola_Calc!AH275</f>
        <v>260157115.89091346</v>
      </c>
      <c r="L32" s="178">
        <f>Angola_Calc!AI275</f>
        <v>0</v>
      </c>
      <c r="M32" s="178">
        <f>Angola_Calc!AL275</f>
        <v>0</v>
      </c>
      <c r="N32" s="8"/>
      <c r="O32" s="8"/>
    </row>
    <row r="33" spans="1:15" ht="12.75">
      <c r="A33" s="179">
        <f>Angola_Calc!B276</f>
        <v>12</v>
      </c>
      <c r="B33" s="179">
        <f>Angola_Calc!C276</f>
        <v>-9</v>
      </c>
      <c r="C33" s="179">
        <f>Angola_Calc!E276</f>
        <v>0</v>
      </c>
      <c r="D33" s="180">
        <v>225</v>
      </c>
      <c r="E33" s="179" t="s">
        <v>33</v>
      </c>
      <c r="F33" s="178">
        <f>Angola_Calc!J276</f>
        <v>0</v>
      </c>
      <c r="G33" s="178">
        <f>Angola_Calc!K276</f>
        <v>0</v>
      </c>
      <c r="H33" s="178">
        <f>Angola_Calc!AC276</f>
        <v>4253744751.613541</v>
      </c>
      <c r="I33" s="178">
        <f>Angola_Calc!AF276</f>
        <v>95982966.69936877</v>
      </c>
      <c r="J33" s="178">
        <f>Angola_Calc!AN276</f>
        <v>95982966.69936877</v>
      </c>
      <c r="K33" s="178">
        <f>Angola_Calc!AH276</f>
        <v>95982966.69936877</v>
      </c>
      <c r="L33" s="178">
        <f>Angola_Calc!AI276</f>
        <v>0</v>
      </c>
      <c r="M33" s="178">
        <f>Angola_Calc!AL276</f>
        <v>0</v>
      </c>
      <c r="N33" s="8"/>
      <c r="O33" s="8"/>
    </row>
    <row r="34" spans="1:15" ht="12.75">
      <c r="A34" s="179">
        <f>Angola_Calc!B277</f>
        <v>13</v>
      </c>
      <c r="B34" s="179">
        <f>Angola_Calc!C277</f>
        <v>-9</v>
      </c>
      <c r="C34" s="179">
        <f>Angola_Calc!E277</f>
        <v>0.707</v>
      </c>
      <c r="D34" s="180">
        <v>225</v>
      </c>
      <c r="E34" s="179" t="s">
        <v>33</v>
      </c>
      <c r="F34" s="178">
        <f>Angola_Calc!J277</f>
        <v>741817.5319748143</v>
      </c>
      <c r="G34" s="178">
        <f>Angola_Calc!K277</f>
        <v>8498</v>
      </c>
      <c r="H34" s="178">
        <f>Angola_Calc!AC277</f>
        <v>32737229361.443718</v>
      </c>
      <c r="I34" s="178">
        <f>Angola_Calc!AF277</f>
        <v>738694157.5272322</v>
      </c>
      <c r="J34" s="178">
        <f>Angola_Calc!AN277</f>
        <v>2575567533.898887</v>
      </c>
      <c r="K34" s="178">
        <f>Angola_Calc!AH277</f>
        <v>5945257.167635299</v>
      </c>
      <c r="L34" s="178">
        <f>Angola_Calc!AI277</f>
        <v>19995897.684325837</v>
      </c>
      <c r="M34" s="178">
        <f>Angola_Calc!AL277</f>
        <v>70122117.01398231</v>
      </c>
      <c r="N34" s="8"/>
      <c r="O34" s="8"/>
    </row>
    <row r="35" spans="1:15" ht="12.75">
      <c r="A35" s="179">
        <f>Angola_Calc!B278</f>
        <v>14</v>
      </c>
      <c r="B35" s="179">
        <f>Angola_Calc!C278</f>
        <v>-9</v>
      </c>
      <c r="C35" s="179">
        <f>Angola_Calc!E278</f>
        <v>1</v>
      </c>
      <c r="D35" s="180">
        <v>225</v>
      </c>
      <c r="E35" s="179" t="s">
        <v>33</v>
      </c>
      <c r="F35" s="178">
        <f>Angola_Calc!J278</f>
        <v>104565.54559893558</v>
      </c>
      <c r="G35" s="178">
        <f>Angola_Calc!K278</f>
        <v>12096</v>
      </c>
      <c r="H35" s="178">
        <f>Angola_Calc!AC278</f>
        <v>1076518404.1276312</v>
      </c>
      <c r="I35" s="178">
        <f>Angola_Calc!AF278</f>
        <v>24290933.323031574</v>
      </c>
      <c r="J35" s="178">
        <f>Angola_Calc!AN278</f>
        <v>85184056.03723663</v>
      </c>
      <c r="K35" s="178">
        <f>Angola_Calc!AH278</f>
        <v>0</v>
      </c>
      <c r="L35" s="178">
        <f>Angola_Calc!AI278</f>
        <v>5290043.333929326</v>
      </c>
      <c r="M35" s="178">
        <f>Angola_Calc!AL278</f>
        <v>18551257.03916783</v>
      </c>
      <c r="N35" s="8"/>
      <c r="O35" s="8"/>
    </row>
    <row r="36" spans="1:15" ht="12.75">
      <c r="A36" s="179">
        <f>Angola_Calc!B279</f>
        <v>14</v>
      </c>
      <c r="B36" s="179">
        <f>Angola_Calc!C279</f>
        <v>-9</v>
      </c>
      <c r="C36" s="179">
        <f>Angola_Calc!E279</f>
        <v>0</v>
      </c>
      <c r="D36" s="180">
        <v>225</v>
      </c>
      <c r="E36" s="179" t="s">
        <v>33</v>
      </c>
      <c r="F36" s="178">
        <f>Angola_Calc!J279</f>
        <v>104565.54559893558</v>
      </c>
      <c r="G36" s="178">
        <f>Angola_Calc!K279</f>
        <v>12096</v>
      </c>
      <c r="H36" s="178">
        <f>Angola_Calc!AC279</f>
        <v>0</v>
      </c>
      <c r="I36" s="178">
        <f>Angola_Calc!AF279</f>
        <v>0</v>
      </c>
      <c r="J36" s="178">
        <f>Angola_Calc!AN279</f>
        <v>0</v>
      </c>
      <c r="K36" s="178">
        <f>Angola_Calc!AH279</f>
        <v>0</v>
      </c>
      <c r="L36" s="178">
        <f>Angola_Calc!AI279</f>
        <v>5281130.587014617</v>
      </c>
      <c r="M36" s="178">
        <f>Angola_Calc!AL279</f>
        <v>18520001.594079252</v>
      </c>
      <c r="N36" s="8"/>
      <c r="O36" s="8"/>
    </row>
    <row r="37" spans="1:15" ht="12.75">
      <c r="A37" s="179">
        <f>Angola_Calc!B280</f>
        <v>16</v>
      </c>
      <c r="B37" s="179">
        <f>Angola_Calc!C280</f>
        <v>-9</v>
      </c>
      <c r="C37" s="179">
        <f>Angola_Calc!E280</f>
        <v>0.983</v>
      </c>
      <c r="D37" s="180">
        <v>225</v>
      </c>
      <c r="E37" s="179" t="s">
        <v>33</v>
      </c>
      <c r="F37" s="178">
        <f>Angola_Calc!J280</f>
        <v>101822.32048357041</v>
      </c>
      <c r="G37" s="178">
        <f>Angola_Calc!K280</f>
        <v>12096</v>
      </c>
      <c r="H37" s="178">
        <f>Angola_Calc!AC280</f>
        <v>1439738582.9481375</v>
      </c>
      <c r="I37" s="178">
        <f>Angola_Calc!AF280</f>
        <v>32486758.96937369</v>
      </c>
      <c r="J37" s="178">
        <f>Angola_Calc!AN280</f>
        <v>113925383.5871118</v>
      </c>
      <c r="K37" s="178">
        <f>Angola_Calc!AH280</f>
        <v>0</v>
      </c>
      <c r="L37" s="178">
        <f>Angola_Calc!AI280</f>
        <v>32486758.96937369</v>
      </c>
      <c r="M37" s="178">
        <f>Angola_Calc!AL280</f>
        <v>113925383.5871118</v>
      </c>
      <c r="N37" s="8"/>
      <c r="O37" s="8"/>
    </row>
    <row r="38" spans="1:15" ht="12.75">
      <c r="A38" s="179">
        <f>Angola_Calc!B281</f>
        <v>18</v>
      </c>
      <c r="B38" s="179">
        <f>Angola_Calc!C281</f>
        <v>-9</v>
      </c>
      <c r="C38" s="179">
        <f>Angola_Calc!E281</f>
        <v>0.988</v>
      </c>
      <c r="D38" s="180">
        <v>225</v>
      </c>
      <c r="E38" s="179" t="s">
        <v>33</v>
      </c>
      <c r="F38" s="178">
        <f>Angola_Calc!J281</f>
        <v>26510.802101426078</v>
      </c>
      <c r="G38" s="178">
        <f>Angola_Calc!K281</f>
        <v>11937</v>
      </c>
      <c r="H38" s="178">
        <f>Angola_Calc!AC281</f>
        <v>301295661.7600598</v>
      </c>
      <c r="I38" s="178">
        <f>Angola_Calc!AF281</f>
        <v>6798539.441843653</v>
      </c>
      <c r="J38" s="178">
        <f>Angola_Calc!AN281</f>
        <v>23841289.137962878</v>
      </c>
      <c r="K38" s="178">
        <f>Angola_Calc!AH281</f>
        <v>0</v>
      </c>
      <c r="L38" s="178">
        <f>Angola_Calc!AI281</f>
        <v>6798539.441843653</v>
      </c>
      <c r="M38" s="178">
        <f>Angola_Calc!AL281</f>
        <v>23841289.137962878</v>
      </c>
      <c r="N38" s="8"/>
      <c r="O38" s="8"/>
    </row>
    <row r="39" spans="1:15" ht="12.75">
      <c r="A39" s="179">
        <f>Angola_Calc!B282</f>
        <v>19</v>
      </c>
      <c r="B39" s="179">
        <f>Angola_Calc!C282</f>
        <v>-9</v>
      </c>
      <c r="C39" s="179">
        <f>Angola_Calc!E282</f>
        <v>0.999</v>
      </c>
      <c r="D39" s="180">
        <v>225</v>
      </c>
      <c r="E39" s="179" t="s">
        <v>33</v>
      </c>
      <c r="F39" s="178">
        <f>Angola_Calc!J282</f>
        <v>26867.236548562072</v>
      </c>
      <c r="G39" s="178">
        <f>Angola_Calc!K282</f>
        <v>12096</v>
      </c>
      <c r="H39" s="178">
        <f>Angola_Calc!AC282</f>
        <v>305346544.5742823</v>
      </c>
      <c r="I39" s="178">
        <f>Angola_Calc!AF282</f>
        <v>6889944.961677225</v>
      </c>
      <c r="J39" s="178">
        <f>Angola_Calc!AN282</f>
        <v>24161832.31430239</v>
      </c>
      <c r="K39" s="178">
        <f>Angola_Calc!AH282</f>
        <v>0</v>
      </c>
      <c r="L39" s="178">
        <f>Angola_Calc!AI282</f>
        <v>6889944.961677225</v>
      </c>
      <c r="M39" s="178">
        <f>Angola_Calc!AL282</f>
        <v>24161832.31430239</v>
      </c>
      <c r="N39" s="8"/>
      <c r="O39" s="8"/>
    </row>
    <row r="40" spans="1:15" ht="12.75">
      <c r="A40" s="179">
        <f>Angola_Calc!B283</f>
        <v>12</v>
      </c>
      <c r="B40" s="179">
        <f>Angola_Calc!C283</f>
        <v>-8</v>
      </c>
      <c r="C40" s="179">
        <f>Angola_Calc!E283</f>
        <v>0.059</v>
      </c>
      <c r="D40" s="180">
        <v>225</v>
      </c>
      <c r="E40" s="179" t="s">
        <v>33</v>
      </c>
      <c r="F40" s="178">
        <f>Angola_Calc!J283</f>
        <v>3037.1735236205354</v>
      </c>
      <c r="G40" s="178">
        <f>Angola_Calc!K283</f>
        <v>749</v>
      </c>
      <c r="H40" s="178">
        <f>Angola_Calc!AC283</f>
        <v>16466971984.97296</v>
      </c>
      <c r="I40" s="178">
        <f>Angola_Calc!AF283</f>
        <v>371566446.9697107</v>
      </c>
      <c r="J40" s="178">
        <f>Angola_Calc!AN283</f>
        <v>376469117.87540585</v>
      </c>
      <c r="K40" s="178">
        <f>Angola_Calc!AH283</f>
        <v>369610717.8698262</v>
      </c>
      <c r="L40" s="178">
        <f>Angola_Calc!AI283</f>
        <v>1955729.099884494</v>
      </c>
      <c r="M40" s="178">
        <f>Angola_Calc!AL283</f>
        <v>6858400.005579668</v>
      </c>
      <c r="N40" s="8"/>
      <c r="O40" s="8"/>
    </row>
    <row r="41" spans="1:15" ht="12.75">
      <c r="A41" s="179">
        <f>Angola_Calc!B284</f>
        <v>13</v>
      </c>
      <c r="B41" s="179">
        <f>Angola_Calc!C284</f>
        <v>-8</v>
      </c>
      <c r="C41" s="179">
        <f>Angola_Calc!E284</f>
        <v>0.959</v>
      </c>
      <c r="D41" s="180">
        <v>225</v>
      </c>
      <c r="E41" s="179" t="s">
        <v>33</v>
      </c>
      <c r="F41" s="178">
        <f>Angola_Calc!J284</f>
        <v>52776.94055765757</v>
      </c>
      <c r="G41" s="178">
        <f>Angola_Calc!K284</f>
        <v>11616</v>
      </c>
      <c r="H41" s="178">
        <f>Angola_Calc!AC284</f>
        <v>1089093028.1490972</v>
      </c>
      <c r="I41" s="178">
        <f>Angola_Calc!AF284</f>
        <v>24574671.485330015</v>
      </c>
      <c r="J41" s="178">
        <f>Angola_Calc!AN284</f>
        <v>86179076.1624706</v>
      </c>
      <c r="K41" s="178">
        <f>Angola_Calc!AH284</f>
        <v>0</v>
      </c>
      <c r="L41" s="178">
        <f>Angola_Calc!AI284</f>
        <v>16388752.43857843</v>
      </c>
      <c r="M41" s="178">
        <f>Angola_Calc!AL284</f>
        <v>57472489.325248845</v>
      </c>
      <c r="N41" s="8"/>
      <c r="O41" s="8"/>
    </row>
    <row r="42" spans="1:15" ht="12.75">
      <c r="A42" s="179">
        <f>Angola_Calc!B285</f>
        <v>15</v>
      </c>
      <c r="B42" s="179">
        <f>Angola_Calc!C285</f>
        <v>-8</v>
      </c>
      <c r="C42" s="179">
        <f>Angola_Calc!E285</f>
        <v>0.985</v>
      </c>
      <c r="D42" s="180">
        <v>225</v>
      </c>
      <c r="E42" s="179" t="s">
        <v>33</v>
      </c>
      <c r="F42" s="178">
        <f>Angola_Calc!J285</f>
        <v>129559.96115118804</v>
      </c>
      <c r="G42" s="178">
        <f>Angola_Calc!K285</f>
        <v>12096</v>
      </c>
      <c r="H42" s="178">
        <f>Angola_Calc!AC285</f>
        <v>2115947323.3481793</v>
      </c>
      <c r="I42" s="178">
        <f>Angola_Calc!AF285</f>
        <v>47744966.69023413</v>
      </c>
      <c r="J42" s="178">
        <f>Angola_Calc!AN285</f>
        <v>167433250.25640944</v>
      </c>
      <c r="K42" s="178">
        <f>Angola_Calc!AH285</f>
        <v>0</v>
      </c>
      <c r="L42" s="178">
        <f>Angola_Calc!AI285</f>
        <v>47744966.69023413</v>
      </c>
      <c r="M42" s="178">
        <f>Angola_Calc!AL285</f>
        <v>167433250.25640944</v>
      </c>
      <c r="N42" s="8"/>
      <c r="O42" s="8"/>
    </row>
    <row r="43" spans="1:15" ht="12.75">
      <c r="A43" s="179">
        <f>Angola_Calc!B286</f>
        <v>17</v>
      </c>
      <c r="B43" s="179">
        <f>Angola_Calc!C286</f>
        <v>-8</v>
      </c>
      <c r="C43" s="179">
        <f>Angola_Calc!E286</f>
        <v>0.181</v>
      </c>
      <c r="D43" s="180">
        <v>225</v>
      </c>
      <c r="E43" s="179" t="s">
        <v>33</v>
      </c>
      <c r="F43" s="178">
        <f>Angola_Calc!J286</f>
        <v>20331.72493268085</v>
      </c>
      <c r="G43" s="178">
        <f>Angola_Calc!K286</f>
        <v>2403</v>
      </c>
      <c r="H43" s="178">
        <f>Angola_Calc!AC286</f>
        <v>287484794.1438587</v>
      </c>
      <c r="I43" s="178">
        <f>Angola_Calc!AF286</f>
        <v>6486906.251819173</v>
      </c>
      <c r="J43" s="178">
        <f>Angola_Calc!AN286</f>
        <v>22748446.027775005</v>
      </c>
      <c r="K43" s="178">
        <f>Angola_Calc!AH286</f>
        <v>0</v>
      </c>
      <c r="L43" s="178">
        <f>Angola_Calc!AI286</f>
        <v>6486906.251819173</v>
      </c>
      <c r="M43" s="178">
        <f>Angola_Calc!AL286</f>
        <v>22748446.027775005</v>
      </c>
      <c r="N43" s="8"/>
      <c r="O43" s="8"/>
    </row>
    <row r="44" spans="1:15" ht="12.75">
      <c r="A44" s="179">
        <f>Angola_Calc!B287</f>
        <v>18</v>
      </c>
      <c r="B44" s="179">
        <f>Angola_Calc!C287</f>
        <v>-8</v>
      </c>
      <c r="C44" s="179">
        <f>Angola_Calc!E287</f>
        <v>0.016</v>
      </c>
      <c r="D44" s="180">
        <v>225</v>
      </c>
      <c r="E44" s="179" t="s">
        <v>33</v>
      </c>
      <c r="F44" s="178">
        <f>Angola_Calc!J287</f>
        <v>565.0146050896504</v>
      </c>
      <c r="G44" s="178">
        <f>Angola_Calc!K287</f>
        <v>255</v>
      </c>
      <c r="H44" s="178">
        <f>Angola_Calc!AC287</f>
        <v>6421399.4240267705</v>
      </c>
      <c r="I44" s="178">
        <f>Angola_Calc!AF287</f>
        <v>144894.67588432846</v>
      </c>
      <c r="J44" s="178">
        <f>Angola_Calc!AN287</f>
        <v>508120.29434558883</v>
      </c>
      <c r="K44" s="178">
        <f>Angola_Calc!AH287</f>
        <v>0</v>
      </c>
      <c r="L44" s="178">
        <f>Angola_Calc!AI287</f>
        <v>144894.67588432846</v>
      </c>
      <c r="M44" s="178">
        <f>Angola_Calc!AL287</f>
        <v>508120.29434558883</v>
      </c>
      <c r="N44" s="8"/>
      <c r="O44" s="8"/>
    </row>
    <row r="45" spans="1:15" ht="12.75">
      <c r="A45" s="179">
        <f>Angola_Calc!B288</f>
        <v>19</v>
      </c>
      <c r="B45" s="179">
        <f>Angola_Calc!C288</f>
        <v>-8</v>
      </c>
      <c r="C45" s="179">
        <f>Angola_Calc!E288</f>
        <v>0.551</v>
      </c>
      <c r="D45" s="180">
        <v>225</v>
      </c>
      <c r="E45" s="179" t="s">
        <v>33</v>
      </c>
      <c r="F45" s="178">
        <f>Angola_Calc!J288</f>
        <v>14685.979307057629</v>
      </c>
      <c r="G45" s="178">
        <f>Angola_Calc!K288</f>
        <v>6614</v>
      </c>
      <c r="H45" s="178">
        <f>Angola_Calc!AC288</f>
        <v>166906374.125755</v>
      </c>
      <c r="I45" s="178">
        <f>Angola_Calc!AF288</f>
        <v>3766133.109784718</v>
      </c>
      <c r="J45" s="178">
        <f>Angola_Calc!AN288</f>
        <v>13207170.329820624</v>
      </c>
      <c r="K45" s="178">
        <f>Angola_Calc!AH288</f>
        <v>0</v>
      </c>
      <c r="L45" s="178">
        <f>Angola_Calc!AI288</f>
        <v>3766133.109784718</v>
      </c>
      <c r="M45" s="178">
        <f>Angola_Calc!AL288</f>
        <v>13207170.329820624</v>
      </c>
      <c r="N45" s="8"/>
      <c r="O45" s="8"/>
    </row>
    <row r="46" spans="1:15" ht="12.75">
      <c r="A46" s="179">
        <f>Angola_Calc!B289</f>
        <v>11</v>
      </c>
      <c r="B46" s="179">
        <f>Angola_Calc!C289</f>
        <v>-7</v>
      </c>
      <c r="C46" s="179">
        <f>Angola_Calc!E289</f>
        <v>0</v>
      </c>
      <c r="D46" s="180">
        <v>225</v>
      </c>
      <c r="E46" s="179" t="s">
        <v>33</v>
      </c>
      <c r="F46" s="178">
        <f>Angola_Calc!J289</f>
        <v>0</v>
      </c>
      <c r="G46" s="178">
        <f>Angola_Calc!K289</f>
        <v>0</v>
      </c>
      <c r="H46" s="178">
        <f>Angola_Calc!AC289</f>
        <v>819818671.831695</v>
      </c>
      <c r="I46" s="178">
        <f>Angola_Calc!AF289</f>
        <v>18498671.846281786</v>
      </c>
      <c r="J46" s="178">
        <f>Angola_Calc!AN289</f>
        <v>18498671.846281786</v>
      </c>
      <c r="K46" s="178">
        <f>Angola_Calc!AH289</f>
        <v>18498671.846281786</v>
      </c>
      <c r="L46" s="178">
        <f>Angola_Calc!AI289</f>
        <v>0</v>
      </c>
      <c r="M46" s="178">
        <f>Angola_Calc!AL289</f>
        <v>0</v>
      </c>
      <c r="N46" s="8"/>
      <c r="O46" s="8"/>
    </row>
    <row r="47" spans="1:15" ht="12.75">
      <c r="A47" s="179">
        <f>Angola_Calc!B290</f>
        <v>13</v>
      </c>
      <c r="B47" s="179">
        <f>Angola_Calc!C290</f>
        <v>-7</v>
      </c>
      <c r="C47" s="179">
        <f>Angola_Calc!E290</f>
        <v>0.011</v>
      </c>
      <c r="D47" s="180">
        <v>225</v>
      </c>
      <c r="E47" s="179" t="s">
        <v>33</v>
      </c>
      <c r="F47" s="178">
        <f>Angola_Calc!J290</f>
        <v>49854.178091142414</v>
      </c>
      <c r="G47" s="178">
        <f>Angola_Calc!K290</f>
        <v>12096</v>
      </c>
      <c r="H47" s="178">
        <f>Angola_Calc!AC290</f>
        <v>814208446.439542</v>
      </c>
      <c r="I47" s="178">
        <f>Angola_Calc!AF290</f>
        <v>18372080.78160008</v>
      </c>
      <c r="J47" s="178">
        <f>Angola_Calc!AN290</f>
        <v>64427675.050945394</v>
      </c>
      <c r="K47" s="178">
        <f>Angola_Calc!AH290</f>
        <v>0</v>
      </c>
      <c r="L47" s="178">
        <f>Angola_Calc!AI290</f>
        <v>18372080.78160008</v>
      </c>
      <c r="M47" s="178">
        <f>Angola_Calc!AL290</f>
        <v>64427675.050945394</v>
      </c>
      <c r="N47" s="8"/>
      <c r="O47" s="8"/>
    </row>
    <row r="48" spans="1:15" ht="12.75">
      <c r="A48" s="179">
        <f>Angola_Calc!B291</f>
        <v>14</v>
      </c>
      <c r="B48" s="179">
        <f>Angola_Calc!C291</f>
        <v>-7</v>
      </c>
      <c r="C48" s="179">
        <f>Angola_Calc!E291</f>
        <v>1</v>
      </c>
      <c r="D48" s="180">
        <v>225</v>
      </c>
      <c r="E48" s="179" t="s">
        <v>33</v>
      </c>
      <c r="F48" s="178">
        <f>Angola_Calc!J291</f>
        <v>80632.5126225992</v>
      </c>
      <c r="G48" s="178">
        <f>Angola_Calc!K291</f>
        <v>12096</v>
      </c>
      <c r="H48" s="178">
        <f>Angola_Calc!AC291</f>
        <v>1611755301.0393572</v>
      </c>
      <c r="I48" s="178">
        <f>Angola_Calc!AF291</f>
        <v>36368203.646565795</v>
      </c>
      <c r="J48" s="178">
        <f>Angola_Calc!AN291</f>
        <v>127536931.42228168</v>
      </c>
      <c r="K48" s="178">
        <f>Angola_Calc!AH291</f>
        <v>0</v>
      </c>
      <c r="L48" s="178">
        <f>Angola_Calc!AI291</f>
        <v>15556882.482501319</v>
      </c>
      <c r="M48" s="178">
        <f>Angola_Calc!AL291</f>
        <v>54555266.83684911</v>
      </c>
      <c r="N48" s="8"/>
      <c r="O48" s="8"/>
    </row>
    <row r="49" spans="1:15" ht="12.75">
      <c r="A49" s="179">
        <f>Angola_Calc!B292</f>
        <v>20</v>
      </c>
      <c r="B49" s="179">
        <f>Angola_Calc!C292</f>
        <v>-7</v>
      </c>
      <c r="C49" s="179">
        <f>Angola_Calc!E292</f>
        <v>0.025</v>
      </c>
      <c r="D49" s="180">
        <v>225</v>
      </c>
      <c r="E49" s="179" t="s">
        <v>33</v>
      </c>
      <c r="F49" s="178">
        <f>Angola_Calc!J292</f>
        <v>732.230765474438</v>
      </c>
      <c r="G49" s="178">
        <f>Angola_Calc!K292</f>
        <v>333</v>
      </c>
      <c r="H49" s="178">
        <f>Angola_Calc!AC292</f>
        <v>8321813.583785472</v>
      </c>
      <c r="I49" s="178">
        <f>Angola_Calc!AF292</f>
        <v>187776.27778155965</v>
      </c>
      <c r="J49" s="178">
        <f>Angola_Calc!AN292</f>
        <v>658498.5746036292</v>
      </c>
      <c r="K49" s="178">
        <f>Angola_Calc!AH292</f>
        <v>0</v>
      </c>
      <c r="L49" s="178">
        <f>Angola_Calc!AI292</f>
        <v>187776.27778155965</v>
      </c>
      <c r="M49" s="178">
        <f>Angola_Calc!AL292</f>
        <v>658498.5746036292</v>
      </c>
      <c r="N49" s="8"/>
      <c r="O49" s="8"/>
    </row>
    <row r="50" spans="1:15" ht="12.75">
      <c r="A50" s="179">
        <f>Angola_Calc!B293</f>
        <v>11</v>
      </c>
      <c r="B50" s="179">
        <f>Angola_Calc!C293</f>
        <v>-6</v>
      </c>
      <c r="C50" s="179">
        <f>Angola_Calc!E293</f>
        <v>0</v>
      </c>
      <c r="D50" s="180">
        <v>225</v>
      </c>
      <c r="E50" s="179" t="s">
        <v>33</v>
      </c>
      <c r="F50" s="178">
        <f>Angola_Calc!J293</f>
        <v>0</v>
      </c>
      <c r="G50" s="178">
        <f>Angola_Calc!K293</f>
        <v>0</v>
      </c>
      <c r="H50" s="178">
        <f>Angola_Calc!AC293</f>
        <v>34407809981.33199</v>
      </c>
      <c r="I50" s="178">
        <f>Angola_Calc!AF293</f>
        <v>776389715.9987469</v>
      </c>
      <c r="J50" s="178">
        <f>Angola_Calc!AN293</f>
        <v>776389715.9987469</v>
      </c>
      <c r="K50" s="178">
        <f>Angola_Calc!AH293</f>
        <v>776389715.9987469</v>
      </c>
      <c r="L50" s="178">
        <f>Angola_Calc!AI293</f>
        <v>0</v>
      </c>
      <c r="M50" s="178">
        <f>Angola_Calc!AL293</f>
        <v>0</v>
      </c>
      <c r="N50" s="8"/>
      <c r="O50" s="8"/>
    </row>
    <row r="51" spans="1:15" ht="12.75">
      <c r="A51" s="179">
        <f>Angola_Calc!B294</f>
        <v>12</v>
      </c>
      <c r="B51" s="179">
        <f>Angola_Calc!C294</f>
        <v>-6</v>
      </c>
      <c r="C51" s="179">
        <f>Angola_Calc!E294</f>
        <v>0.296</v>
      </c>
      <c r="D51" s="180">
        <v>225</v>
      </c>
      <c r="E51" s="179" t="s">
        <v>33</v>
      </c>
      <c r="F51" s="178">
        <f>Angola_Calc!J294</f>
        <v>63626.62911146631</v>
      </c>
      <c r="G51" s="178">
        <f>Angola_Calc!K294</f>
        <v>3621</v>
      </c>
      <c r="H51" s="178">
        <f>Angola_Calc!AC294</f>
        <v>16995699187.363537</v>
      </c>
      <c r="I51" s="178">
        <f>Angola_Calc!AF294</f>
        <v>383496830.2962737</v>
      </c>
      <c r="J51" s="178">
        <f>Angola_Calc!AN294</f>
        <v>472466127.62689507</v>
      </c>
      <c r="K51" s="178">
        <f>Angola_Calc!AH294</f>
        <v>348006003.5341417</v>
      </c>
      <c r="L51" s="178">
        <f>Angola_Calc!AI294</f>
        <v>35251811.18075434</v>
      </c>
      <c r="M51" s="178">
        <f>Angola_Calc!AL294</f>
        <v>123621938.23932879</v>
      </c>
      <c r="N51" s="8"/>
      <c r="O51" s="8"/>
    </row>
    <row r="52" spans="1:15" ht="12.75">
      <c r="A52" s="179">
        <f>Angola_Calc!B295</f>
        <v>13</v>
      </c>
      <c r="B52" s="179">
        <f>Angola_Calc!C295</f>
        <v>-6</v>
      </c>
      <c r="C52" s="179">
        <f>Angola_Calc!E295</f>
        <v>0.139</v>
      </c>
      <c r="D52" s="180">
        <v>225</v>
      </c>
      <c r="E52" s="179" t="s">
        <v>33</v>
      </c>
      <c r="F52" s="178">
        <f>Angola_Calc!J295</f>
        <v>6204.5996353302735</v>
      </c>
      <c r="G52" s="178">
        <f>Angola_Calc!K295</f>
        <v>1532</v>
      </c>
      <c r="H52" s="178">
        <f>Angola_Calc!AC295</f>
        <v>177063935.38515633</v>
      </c>
      <c r="I52" s="178">
        <f>Angola_Calc!AF295</f>
        <v>3995331.83256612</v>
      </c>
      <c r="J52" s="178">
        <f>Angola_Calc!AN295</f>
        <v>14010930.176568141</v>
      </c>
      <c r="K52" s="178">
        <f>Angola_Calc!AH295</f>
        <v>0</v>
      </c>
      <c r="L52" s="178">
        <f>Angola_Calc!AI295</f>
        <v>3995331.83256612</v>
      </c>
      <c r="M52" s="178">
        <f>Angola_Calc!AL295</f>
        <v>14010930.176568141</v>
      </c>
      <c r="N52" s="8"/>
      <c r="O52" s="8"/>
    </row>
    <row r="53" spans="1:15" ht="12.75">
      <c r="A53" s="179">
        <f>Angola_Calc!B296</f>
        <v>14</v>
      </c>
      <c r="B53" s="179">
        <f>Angola_Calc!C296</f>
        <v>-6</v>
      </c>
      <c r="C53" s="179">
        <f>Angola_Calc!E296</f>
        <v>0.11599999999999999</v>
      </c>
      <c r="D53" s="180">
        <v>225</v>
      </c>
      <c r="E53" s="179" t="s">
        <v>33</v>
      </c>
      <c r="F53" s="178">
        <f>Angola_Calc!J296</f>
        <v>7754.429416580857</v>
      </c>
      <c r="G53" s="178">
        <f>Angola_Calc!K296</f>
        <v>1403</v>
      </c>
      <c r="H53" s="178">
        <f>Angola_Calc!AC296</f>
        <v>171518514.89870808</v>
      </c>
      <c r="I53" s="178">
        <f>Angola_Calc!AF296</f>
        <v>3870203.0481737657</v>
      </c>
      <c r="J53" s="178">
        <f>Angola_Calc!AN296</f>
        <v>13572125.407735184</v>
      </c>
      <c r="K53" s="178">
        <f>Angola_Calc!AH296</f>
        <v>0</v>
      </c>
      <c r="L53" s="178">
        <f>Angola_Calc!AI296</f>
        <v>2367430.3915647008</v>
      </c>
      <c r="M53" s="178">
        <f>Angola_Calc!AL296</f>
        <v>8302164.451955933</v>
      </c>
      <c r="N53" s="8"/>
      <c r="O53" s="8"/>
    </row>
    <row r="54" spans="1:15" ht="12.75">
      <c r="A54" s="179">
        <f>Angola_Calc!B297</f>
        <v>15</v>
      </c>
      <c r="B54" s="179">
        <f>Angola_Calc!C297</f>
        <v>-6</v>
      </c>
      <c r="C54" s="179">
        <f>Angola_Calc!E297</f>
        <v>0.139</v>
      </c>
      <c r="D54" s="180">
        <v>225</v>
      </c>
      <c r="E54" s="179" t="s">
        <v>33</v>
      </c>
      <c r="F54" s="178">
        <f>Angola_Calc!J297</f>
        <v>16198.845516012627</v>
      </c>
      <c r="G54" s="178">
        <f>Angola_Calc!K297</f>
        <v>1518</v>
      </c>
      <c r="H54" s="178">
        <f>Angola_Calc!AC297</f>
        <v>264556298.9243245</v>
      </c>
      <c r="I54" s="178">
        <f>Angola_Calc!AF297</f>
        <v>5969539.761437165</v>
      </c>
      <c r="J54" s="178">
        <f>Angola_Calc!AN297</f>
        <v>20934132.20448922</v>
      </c>
      <c r="K54" s="178">
        <f>Angola_Calc!AH297</f>
        <v>0</v>
      </c>
      <c r="L54" s="178">
        <f>Angola_Calc!AI297</f>
        <v>5969539.761437165</v>
      </c>
      <c r="M54" s="178">
        <f>Angola_Calc!AL297</f>
        <v>20934132.20448922</v>
      </c>
      <c r="N54" s="8"/>
      <c r="O54" s="8"/>
    </row>
    <row r="55" spans="1:15" ht="12.75">
      <c r="A55" s="179">
        <f>Angola_Calc!B298</f>
        <v>16</v>
      </c>
      <c r="B55" s="179">
        <f>Angola_Calc!C298</f>
        <v>-6</v>
      </c>
      <c r="C55" s="179">
        <f>Angola_Calc!E298</f>
        <v>0.082</v>
      </c>
      <c r="D55" s="180">
        <v>225</v>
      </c>
      <c r="E55" s="179" t="s">
        <v>33</v>
      </c>
      <c r="F55" s="178">
        <f>Angola_Calc!J298</f>
        <v>9444.192721521867</v>
      </c>
      <c r="G55" s="178">
        <f>Angola_Calc!K298</f>
        <v>883</v>
      </c>
      <c r="H55" s="178">
        <f>Angola_Calc!AC298</f>
        <v>154240663.03145313</v>
      </c>
      <c r="I55" s="178">
        <f>Angola_Calc!AF298</f>
        <v>3480339.627294481</v>
      </c>
      <c r="J55" s="178">
        <f>Angola_Calc!AN298</f>
        <v>12204942.556034654</v>
      </c>
      <c r="K55" s="178">
        <f>Angola_Calc!AH298</f>
        <v>0</v>
      </c>
      <c r="L55" s="178">
        <f>Angola_Calc!AI298</f>
        <v>3480339.627294481</v>
      </c>
      <c r="M55" s="178">
        <f>Angola_Calc!AL298</f>
        <v>12204942.556034654</v>
      </c>
      <c r="N55" s="8"/>
      <c r="O55" s="8"/>
    </row>
    <row r="56" spans="1:15" ht="12.75">
      <c r="A56" s="179">
        <f>Angola_Calc!B299</f>
        <v>12</v>
      </c>
      <c r="B56" s="179">
        <f>Angola_Calc!C299</f>
        <v>-5</v>
      </c>
      <c r="C56" s="179">
        <f>Angola_Calc!E299</f>
        <v>0.276</v>
      </c>
      <c r="D56" s="180">
        <v>225</v>
      </c>
      <c r="E56" s="179" t="s">
        <v>33</v>
      </c>
      <c r="F56" s="178">
        <f>Angola_Calc!J299</f>
        <v>61714.20428769713</v>
      </c>
      <c r="G56" s="178">
        <f>Angola_Calc!K299</f>
        <v>3430</v>
      </c>
      <c r="H56" s="178">
        <f>Angola_Calc!AC299</f>
        <v>1524213828.548989</v>
      </c>
      <c r="I56" s="178">
        <f>Angola_Calc!AF299</f>
        <v>34392887.60634748</v>
      </c>
      <c r="J56" s="178">
        <f>Angola_Calc!AN299</f>
        <v>120609843.44161245</v>
      </c>
      <c r="K56" s="178">
        <f>Angola_Calc!AH299</f>
        <v>0</v>
      </c>
      <c r="L56" s="178">
        <f>Angola_Calc!AI299</f>
        <v>34392887.60634748</v>
      </c>
      <c r="M56" s="178">
        <f>Angola_Calc!AL299</f>
        <v>120609843.44161245</v>
      </c>
      <c r="N56" s="8"/>
      <c r="O56" s="8"/>
    </row>
    <row r="57" spans="1:15" ht="12.75">
      <c r="A57" s="179">
        <f>Angola_Calc!B300</f>
        <v>13</v>
      </c>
      <c r="B57" s="179">
        <f>Angola_Calc!C300</f>
        <v>-5</v>
      </c>
      <c r="C57" s="179">
        <f>Angola_Calc!E300</f>
        <v>0.006</v>
      </c>
      <c r="D57" s="180">
        <v>225</v>
      </c>
      <c r="E57" s="179" t="s">
        <v>33</v>
      </c>
      <c r="F57" s="178">
        <f>Angola_Calc!J300</f>
        <v>1720.566281853998</v>
      </c>
      <c r="G57" s="178">
        <f>Angola_Calc!K300</f>
        <v>97</v>
      </c>
      <c r="H57" s="178">
        <f>Angola_Calc!AC300</f>
        <v>42494445.970840864</v>
      </c>
      <c r="I57" s="178">
        <f>Angola_Calc!AF300</f>
        <v>958859.3652640264</v>
      </c>
      <c r="J57" s="178">
        <f>Angola_Calc!AN300</f>
        <v>3362552.1430679285</v>
      </c>
      <c r="K57" s="178">
        <f>Angola_Calc!AH300</f>
        <v>0</v>
      </c>
      <c r="L57" s="178">
        <f>Angola_Calc!AI300</f>
        <v>958859.3652640264</v>
      </c>
      <c r="M57" s="178">
        <f>Angola_Calc!AL300</f>
        <v>3362552.1430679285</v>
      </c>
      <c r="N57" s="8"/>
      <c r="O57" s="8"/>
    </row>
    <row r="58" spans="1:15" ht="12.75">
      <c r="A58" s="179">
        <f>Angola_Calc!B301</f>
        <v>13</v>
      </c>
      <c r="B58" s="179">
        <f>Angola_Calc!C301</f>
        <v>-18</v>
      </c>
      <c r="C58" s="179">
        <f>Angola_Calc!E301</f>
        <v>0.133</v>
      </c>
      <c r="D58" s="180">
        <v>225</v>
      </c>
      <c r="E58" s="179" t="s">
        <v>33</v>
      </c>
      <c r="F58" s="178">
        <f>Angola_Calc!J301</f>
        <v>3951.5818954089264</v>
      </c>
      <c r="G58" s="178">
        <f>Angola_Calc!K301</f>
        <v>1697</v>
      </c>
      <c r="H58" s="178">
        <f>Angola_Calc!AC301</f>
        <v>31373371.789945863</v>
      </c>
      <c r="I58" s="178">
        <f>Angola_Calc!AF301</f>
        <v>707919.6039252313</v>
      </c>
      <c r="J58" s="178">
        <f>Angola_Calc!AN301</f>
        <v>2482550.275392186</v>
      </c>
      <c r="K58" s="178">
        <f>Angola_Calc!AH301</f>
        <v>0</v>
      </c>
      <c r="L58" s="178">
        <f>Angola_Calc!AI301</f>
        <v>707919.6039252313</v>
      </c>
      <c r="M58" s="178">
        <f>Angola_Calc!AL301</f>
        <v>2482550.275392186</v>
      </c>
      <c r="N58" s="8"/>
      <c r="O58" s="8"/>
    </row>
    <row r="59" spans="1:15" ht="12.75">
      <c r="A59" s="179">
        <f>Angola_Calc!B302</f>
        <v>14</v>
      </c>
      <c r="B59" s="179">
        <f>Angola_Calc!C302</f>
        <v>-18</v>
      </c>
      <c r="C59" s="179">
        <f>Angola_Calc!E302</f>
        <v>0.395</v>
      </c>
      <c r="D59" s="180">
        <v>225</v>
      </c>
      <c r="E59" s="179" t="s">
        <v>33</v>
      </c>
      <c r="F59" s="178">
        <f>Angola_Calc!J302</f>
        <v>10587.42320752102</v>
      </c>
      <c r="G59" s="178">
        <f>Angola_Calc!K302</f>
        <v>4514</v>
      </c>
      <c r="H59" s="178">
        <f>Angola_Calc!AC302</f>
        <v>84058276.75569013</v>
      </c>
      <c r="I59" s="178">
        <f>Angola_Calc!AF302</f>
        <v>1896720.0078442162</v>
      </c>
      <c r="J59" s="178">
        <f>Angola_Calc!AN302</f>
        <v>6651465.437186635</v>
      </c>
      <c r="K59" s="178">
        <f>Angola_Calc!AH302</f>
        <v>0</v>
      </c>
      <c r="L59" s="178">
        <f>Angola_Calc!AI302</f>
        <v>1896720.0078442162</v>
      </c>
      <c r="M59" s="178">
        <f>Angola_Calc!AL302</f>
        <v>6651465.437186635</v>
      </c>
      <c r="N59" s="8"/>
      <c r="O59" s="8"/>
    </row>
    <row r="60" spans="1:15" ht="12.75">
      <c r="A60" s="179">
        <f>Angola_Calc!B303</f>
        <v>18</v>
      </c>
      <c r="B60" s="179">
        <f>Angola_Calc!C303</f>
        <v>-18</v>
      </c>
      <c r="C60" s="179">
        <f>Angola_Calc!E303</f>
        <v>0.548</v>
      </c>
      <c r="D60" s="180">
        <v>225</v>
      </c>
      <c r="E60" s="179" t="s">
        <v>33</v>
      </c>
      <c r="F60" s="178">
        <f>Angola_Calc!J303</f>
        <v>3395.3681408658435</v>
      </c>
      <c r="G60" s="178">
        <f>Angola_Calc!K303</f>
        <v>6578</v>
      </c>
      <c r="H60" s="178">
        <f>Angola_Calc!AC303</f>
        <v>27759951.29620681</v>
      </c>
      <c r="I60" s="178">
        <f>Angola_Calc!AF303</f>
        <v>626385.135081088</v>
      </c>
      <c r="J60" s="178">
        <f>Angola_Calc!AN303</f>
        <v>2196623.148977473</v>
      </c>
      <c r="K60" s="178">
        <f>Angola_Calc!AH303</f>
        <v>0</v>
      </c>
      <c r="L60" s="178">
        <f>Angola_Calc!AI303</f>
        <v>626385.135081088</v>
      </c>
      <c r="M60" s="178">
        <f>Angola_Calc!AL303</f>
        <v>2196623.148977473</v>
      </c>
      <c r="N60" s="8"/>
      <c r="O60" s="8"/>
    </row>
    <row r="61" spans="1:15" ht="12.75">
      <c r="A61" s="179">
        <f>Angola_Calc!B304</f>
        <v>19</v>
      </c>
      <c r="B61" s="179">
        <f>Angola_Calc!C304</f>
        <v>-18</v>
      </c>
      <c r="C61" s="179">
        <f>Angola_Calc!E304</f>
        <v>0.848</v>
      </c>
      <c r="D61" s="180">
        <v>225</v>
      </c>
      <c r="E61" s="179" t="s">
        <v>33</v>
      </c>
      <c r="F61" s="178">
        <f>Angola_Calc!J304</f>
        <v>5226.825139606595</v>
      </c>
      <c r="G61" s="178">
        <f>Angola_Calc!K304</f>
        <v>10050</v>
      </c>
      <c r="H61" s="178">
        <f>Angola_Calc!AC304</f>
        <v>42733631.609168544</v>
      </c>
      <c r="I61" s="178">
        <f>Angola_Calc!AF304</f>
        <v>964256.4326714831</v>
      </c>
      <c r="J61" s="178">
        <f>Angola_Calc!AN304</f>
        <v>3381478.714820428</v>
      </c>
      <c r="K61" s="178">
        <f>Angola_Calc!AH304</f>
        <v>0</v>
      </c>
      <c r="L61" s="178">
        <f>Angola_Calc!AI304</f>
        <v>964256.4326714831</v>
      </c>
      <c r="M61" s="178">
        <f>Angola_Calc!AL304</f>
        <v>3381478.714820428</v>
      </c>
      <c r="N61" s="8"/>
      <c r="O61" s="8"/>
    </row>
    <row r="62" spans="1:15" ht="12.75">
      <c r="A62" s="179">
        <f>Angola_Calc!B305</f>
        <v>13</v>
      </c>
      <c r="B62" s="179">
        <f>Angola_Calc!C305</f>
        <v>-17</v>
      </c>
      <c r="C62" s="179">
        <f>Angola_Calc!E305</f>
        <v>0.456</v>
      </c>
      <c r="D62" s="180">
        <v>225</v>
      </c>
      <c r="E62" s="179" t="s">
        <v>33</v>
      </c>
      <c r="F62" s="178">
        <f>Angola_Calc!J305</f>
        <v>34571.501117027496</v>
      </c>
      <c r="G62" s="178">
        <f>Angola_Calc!K305</f>
        <v>11985</v>
      </c>
      <c r="H62" s="178">
        <f>Angola_Calc!AC305</f>
        <v>741439117.5909619</v>
      </c>
      <c r="I62" s="178">
        <f>Angola_Calc!AF305</f>
        <v>16730088.49587131</v>
      </c>
      <c r="J62" s="178">
        <f>Angola_Calc!AN305</f>
        <v>58669495.197575584</v>
      </c>
      <c r="K62" s="178">
        <f>Angola_Calc!AH305</f>
        <v>0</v>
      </c>
      <c r="L62" s="178">
        <f>Angola_Calc!AI305</f>
        <v>10199685.995340925</v>
      </c>
      <c r="M62" s="178">
        <f>Angola_Calc!AL305</f>
        <v>35768515.430633284</v>
      </c>
      <c r="N62" s="8"/>
      <c r="O62" s="8"/>
    </row>
    <row r="63" spans="1:15" ht="12.75">
      <c r="A63" s="179">
        <f>Angola_Calc!B306</f>
        <v>15</v>
      </c>
      <c r="B63" s="179">
        <f>Angola_Calc!C306</f>
        <v>-17</v>
      </c>
      <c r="C63" s="179">
        <f>Angola_Calc!E306</f>
        <v>1</v>
      </c>
      <c r="D63" s="180">
        <v>225</v>
      </c>
      <c r="E63" s="179" t="s">
        <v>33</v>
      </c>
      <c r="F63" s="178">
        <f>Angola_Calc!J306</f>
        <v>28477.79219858397</v>
      </c>
      <c r="G63" s="178">
        <f>Angola_Calc!K306</f>
        <v>12096</v>
      </c>
      <c r="H63" s="178">
        <f>Angola_Calc!AC306</f>
        <v>239771158.6080495</v>
      </c>
      <c r="I63" s="178">
        <f>Angola_Calc!AF306</f>
        <v>5410279.289422755</v>
      </c>
      <c r="J63" s="178">
        <f>Angola_Calc!AN306</f>
        <v>18972903.51253457</v>
      </c>
      <c r="K63" s="178">
        <f>Angola_Calc!AH306</f>
        <v>0</v>
      </c>
      <c r="L63" s="178">
        <f>Angola_Calc!AI306</f>
        <v>572250.4821658295</v>
      </c>
      <c r="M63" s="178">
        <f>Angola_Calc!AL306</f>
        <v>2006782.3863289084</v>
      </c>
      <c r="N63" s="8"/>
      <c r="O63" s="8"/>
    </row>
    <row r="64" spans="1:15" ht="12.75">
      <c r="A64" s="179">
        <f>Angola_Calc!B307</f>
        <v>15</v>
      </c>
      <c r="B64" s="179">
        <f>Angola_Calc!C307</f>
        <v>-17</v>
      </c>
      <c r="C64" s="179">
        <f>Angola_Calc!E307</f>
        <v>0</v>
      </c>
      <c r="D64" s="180">
        <v>225</v>
      </c>
      <c r="E64" s="179" t="s">
        <v>33</v>
      </c>
      <c r="F64" s="178">
        <f>Angola_Calc!J307</f>
        <v>28477.79219858397</v>
      </c>
      <c r="G64" s="178">
        <f>Angola_Calc!K307</f>
        <v>12096</v>
      </c>
      <c r="H64" s="178">
        <f>Angola_Calc!AC307</f>
        <v>0</v>
      </c>
      <c r="I64" s="178">
        <f>Angola_Calc!AF307</f>
        <v>0</v>
      </c>
      <c r="J64" s="178">
        <f>Angola_Calc!AN307</f>
        <v>0</v>
      </c>
      <c r="K64" s="178">
        <f>Angola_Calc!AH307</f>
        <v>0</v>
      </c>
      <c r="L64" s="178">
        <f>Angola_Calc!AI307</f>
        <v>4838028.807256926</v>
      </c>
      <c r="M64" s="178">
        <f>Angola_Calc!AL307</f>
        <v>16966121.12620566</v>
      </c>
      <c r="N64" s="8"/>
      <c r="O64" s="8"/>
    </row>
    <row r="65" spans="1:15" ht="12.75">
      <c r="A65" s="179">
        <f>Angola_Calc!B308</f>
        <v>16</v>
      </c>
      <c r="B65" s="179">
        <f>Angola_Calc!C308</f>
        <v>-17</v>
      </c>
      <c r="C65" s="179">
        <f>Angola_Calc!E308</f>
        <v>1</v>
      </c>
      <c r="D65" s="180">
        <v>225</v>
      </c>
      <c r="E65" s="179" t="s">
        <v>33</v>
      </c>
      <c r="F65" s="178">
        <f>Angola_Calc!J308</f>
        <v>27881.094531526676</v>
      </c>
      <c r="G65" s="178">
        <f>Angola_Calc!K308</f>
        <v>12096</v>
      </c>
      <c r="H65" s="178">
        <f>Angola_Calc!AC308</f>
        <v>221360449.51124382</v>
      </c>
      <c r="I65" s="178">
        <f>Angola_Calc!AF308</f>
        <v>4994853.6864925</v>
      </c>
      <c r="J65" s="178">
        <f>Angola_Calc!AN308</f>
        <v>17516078.557778273</v>
      </c>
      <c r="K65" s="178">
        <f>Angola_Calc!AH308</f>
        <v>0</v>
      </c>
      <c r="L65" s="178">
        <f>Angola_Calc!AI308</f>
        <v>4994853.6864925</v>
      </c>
      <c r="M65" s="178">
        <f>Angola_Calc!AL308</f>
        <v>17516078.557778273</v>
      </c>
      <c r="N65" s="8"/>
      <c r="O65" s="8"/>
    </row>
    <row r="66" spans="1:15" ht="12.75">
      <c r="A66" s="179">
        <f>Angola_Calc!B309</f>
        <v>17</v>
      </c>
      <c r="B66" s="179">
        <f>Angola_Calc!C309</f>
        <v>-17</v>
      </c>
      <c r="C66" s="179">
        <f>Angola_Calc!E309</f>
        <v>0.996</v>
      </c>
      <c r="D66" s="180">
        <v>225</v>
      </c>
      <c r="E66" s="179" t="s">
        <v>33</v>
      </c>
      <c r="F66" s="178">
        <f>Angola_Calc!J309</f>
        <v>13273.442794333503</v>
      </c>
      <c r="G66" s="178">
        <f>Angola_Calc!K309</f>
        <v>12096</v>
      </c>
      <c r="H66" s="178">
        <f>Angola_Calc!AC309</f>
        <v>106439773.42053664</v>
      </c>
      <c r="I66" s="178">
        <f>Angola_Calc!AF309</f>
        <v>2401743.8337917225</v>
      </c>
      <c r="J66" s="178">
        <f>Angola_Calc!AN309</f>
        <v>8422495.694342807</v>
      </c>
      <c r="K66" s="178">
        <f>Angola_Calc!AH309</f>
        <v>0</v>
      </c>
      <c r="L66" s="178">
        <f>Angola_Calc!AI309</f>
        <v>824132.1738724957</v>
      </c>
      <c r="M66" s="178">
        <f>Angola_Calc!AL309</f>
        <v>2890087.439113797</v>
      </c>
      <c r="N66" s="8"/>
      <c r="O66" s="8"/>
    </row>
    <row r="67" spans="1:15" ht="12.75">
      <c r="A67" s="179">
        <f>Angola_Calc!B310</f>
        <v>18</v>
      </c>
      <c r="B67" s="179">
        <f>Angola_Calc!C310</f>
        <v>-17</v>
      </c>
      <c r="C67" s="179">
        <f>Angola_Calc!E310</f>
        <v>1</v>
      </c>
      <c r="D67" s="180">
        <v>225</v>
      </c>
      <c r="E67" s="179" t="s">
        <v>33</v>
      </c>
      <c r="F67" s="178">
        <f>Angola_Calc!J310</f>
        <v>6083.147897787639</v>
      </c>
      <c r="G67" s="178">
        <f>Angola_Calc!K310</f>
        <v>12096</v>
      </c>
      <c r="H67" s="178">
        <f>Angola_Calc!AC310</f>
        <v>49734780.54934719</v>
      </c>
      <c r="I67" s="178">
        <f>Angola_Calc!AF310</f>
        <v>1122232.7770037532</v>
      </c>
      <c r="J67" s="178">
        <f>Angola_Calc!AN310</f>
        <v>3935474.133160262</v>
      </c>
      <c r="K67" s="178">
        <f>Angola_Calc!AH310</f>
        <v>0</v>
      </c>
      <c r="L67" s="178">
        <f>Angola_Calc!AI310</f>
        <v>1122232.7770037532</v>
      </c>
      <c r="M67" s="178">
        <f>Angola_Calc!AL310</f>
        <v>3935474.133160262</v>
      </c>
      <c r="N67" s="8"/>
      <c r="O67" s="8"/>
    </row>
    <row r="68" spans="1:15" ht="12.75">
      <c r="A68" s="179">
        <f>Angola_Calc!B311</f>
        <v>19</v>
      </c>
      <c r="B68" s="179">
        <f>Angola_Calc!C311</f>
        <v>-17</v>
      </c>
      <c r="C68" s="179">
        <f>Angola_Calc!E311</f>
        <v>1</v>
      </c>
      <c r="D68" s="180">
        <v>225</v>
      </c>
      <c r="E68" s="179" t="s">
        <v>33</v>
      </c>
      <c r="F68" s="178">
        <f>Angola_Calc!J311</f>
        <v>6083.147897787639</v>
      </c>
      <c r="G68" s="178">
        <f>Angola_Calc!K311</f>
        <v>12096</v>
      </c>
      <c r="H68" s="178">
        <f>Angola_Calc!AC311</f>
        <v>49734780.54934719</v>
      </c>
      <c r="I68" s="178">
        <f>Angola_Calc!AF311</f>
        <v>1122232.7770037532</v>
      </c>
      <c r="J68" s="178">
        <f>Angola_Calc!AN311</f>
        <v>3935474.133160262</v>
      </c>
      <c r="K68" s="178">
        <f>Angola_Calc!AH311</f>
        <v>0</v>
      </c>
      <c r="L68" s="178">
        <f>Angola_Calc!AI311</f>
        <v>1122232.7770037532</v>
      </c>
      <c r="M68" s="178">
        <f>Angola_Calc!AL311</f>
        <v>3935474.133160262</v>
      </c>
      <c r="N68" s="8"/>
      <c r="O68" s="8"/>
    </row>
    <row r="69" spans="1:15" ht="12.75">
      <c r="A69" s="179">
        <f>Angola_Calc!B312</f>
        <v>20</v>
      </c>
      <c r="B69" s="179">
        <f>Angola_Calc!C312</f>
        <v>-17</v>
      </c>
      <c r="C69" s="179">
        <f>Angola_Calc!E312</f>
        <v>1</v>
      </c>
      <c r="D69" s="180">
        <v>225</v>
      </c>
      <c r="E69" s="179" t="s">
        <v>33</v>
      </c>
      <c r="F69" s="178">
        <f>Angola_Calc!J312</f>
        <v>6083.147897787639</v>
      </c>
      <c r="G69" s="178">
        <f>Angola_Calc!K312</f>
        <v>12096</v>
      </c>
      <c r="H69" s="178">
        <f>Angola_Calc!AC312</f>
        <v>49734780.54934719</v>
      </c>
      <c r="I69" s="178">
        <f>Angola_Calc!AF312</f>
        <v>1122232.7770037532</v>
      </c>
      <c r="J69" s="178">
        <f>Angola_Calc!AN312</f>
        <v>3935474.133160262</v>
      </c>
      <c r="K69" s="178">
        <f>Angola_Calc!AH312</f>
        <v>0</v>
      </c>
      <c r="L69" s="178">
        <f>Angola_Calc!AI312</f>
        <v>1122232.7770037532</v>
      </c>
      <c r="M69" s="178">
        <f>Angola_Calc!AL312</f>
        <v>3935474.133160262</v>
      </c>
      <c r="N69" s="8"/>
      <c r="O69" s="8"/>
    </row>
    <row r="70" spans="1:15" ht="12.75">
      <c r="A70" s="179">
        <f>Angola_Calc!B313</f>
        <v>12</v>
      </c>
      <c r="B70" s="179">
        <f>Angola_Calc!C313</f>
        <v>-16</v>
      </c>
      <c r="C70" s="179">
        <f>Angola_Calc!E313</f>
        <v>0.963</v>
      </c>
      <c r="D70" s="180">
        <v>225</v>
      </c>
      <c r="E70" s="179" t="s">
        <v>33</v>
      </c>
      <c r="F70" s="178">
        <f>Angola_Calc!J313</f>
        <v>17448.56629362525</v>
      </c>
      <c r="G70" s="178">
        <f>Angola_Calc!K313</f>
        <v>11564</v>
      </c>
      <c r="H70" s="178">
        <f>Angola_Calc!AC313</f>
        <v>605984525.9787726</v>
      </c>
      <c r="I70" s="178">
        <f>Angola_Calc!AF313</f>
        <v>13673644.276678877</v>
      </c>
      <c r="J70" s="178">
        <f>Angola_Calc!AN313</f>
        <v>47951079.72213915</v>
      </c>
      <c r="K70" s="178">
        <f>Angola_Calc!AH313</f>
        <v>0</v>
      </c>
      <c r="L70" s="178">
        <f>Angola_Calc!AI313</f>
        <v>13673644.276678877</v>
      </c>
      <c r="M70" s="178">
        <f>Angola_Calc!AL313</f>
        <v>47951079.72213915</v>
      </c>
      <c r="N70" s="8"/>
      <c r="O70" s="8"/>
    </row>
    <row r="71" spans="1:15" ht="12.75">
      <c r="A71" s="179">
        <f>Angola_Calc!B314</f>
        <v>13</v>
      </c>
      <c r="B71" s="179">
        <f>Angola_Calc!C314</f>
        <v>-16</v>
      </c>
      <c r="C71" s="179">
        <f>Angola_Calc!E314</f>
        <v>1</v>
      </c>
      <c r="D71" s="180">
        <v>225</v>
      </c>
      <c r="E71" s="179" t="s">
        <v>33</v>
      </c>
      <c r="F71" s="178">
        <f>Angola_Calc!J314</f>
        <v>66040.70241638985</v>
      </c>
      <c r="G71" s="178">
        <f>Angola_Calc!K314</f>
        <v>12096</v>
      </c>
      <c r="H71" s="178">
        <f>Angola_Calc!AC314</f>
        <v>1245584343.5174398</v>
      </c>
      <c r="I71" s="178">
        <f>Angola_Calc!AF314</f>
        <v>28105795.609795272</v>
      </c>
      <c r="J71" s="178">
        <f>Angola_Calc!AN314</f>
        <v>98562111.07071292</v>
      </c>
      <c r="K71" s="178">
        <f>Angola_Calc!AH314</f>
        <v>0</v>
      </c>
      <c r="L71" s="178">
        <f>Angola_Calc!AI314</f>
        <v>23276827.033062376</v>
      </c>
      <c r="M71" s="178">
        <f>Angola_Calc!AL314</f>
        <v>81627762.58882709</v>
      </c>
      <c r="N71" s="8"/>
      <c r="O71" s="8"/>
    </row>
    <row r="72" spans="1:15" ht="12.75">
      <c r="A72" s="179">
        <f>Angola_Calc!B315</f>
        <v>14</v>
      </c>
      <c r="B72" s="179">
        <f>Angola_Calc!C315</f>
        <v>-16</v>
      </c>
      <c r="C72" s="179">
        <f>Angola_Calc!E315</f>
        <v>0.932</v>
      </c>
      <c r="D72" s="180">
        <v>225</v>
      </c>
      <c r="E72" s="179" t="s">
        <v>33</v>
      </c>
      <c r="F72" s="178">
        <f>Angola_Calc!J315</f>
        <v>99076.45511304126</v>
      </c>
      <c r="G72" s="178">
        <f>Angola_Calc!K315</f>
        <v>12096</v>
      </c>
      <c r="H72" s="178">
        <f>Angola_Calc!AC315</f>
        <v>1706868071.6920547</v>
      </c>
      <c r="I72" s="178">
        <f>Angola_Calc!AF315</f>
        <v>38514361.07521256</v>
      </c>
      <c r="J72" s="178">
        <f>Angola_Calc!AN315</f>
        <v>135063130.28155884</v>
      </c>
      <c r="K72" s="178">
        <f>Angola_Calc!AH315</f>
        <v>0</v>
      </c>
      <c r="L72" s="178">
        <f>Angola_Calc!AI315</f>
        <v>38514361.07521256</v>
      </c>
      <c r="M72" s="178">
        <f>Angola_Calc!AL315</f>
        <v>135063130.28155884</v>
      </c>
      <c r="N72" s="8"/>
      <c r="O72" s="8"/>
    </row>
    <row r="73" spans="1:15" ht="12.75">
      <c r="A73" s="179">
        <f>Angola_Calc!B316</f>
        <v>16</v>
      </c>
      <c r="B73" s="179">
        <f>Angola_Calc!C316</f>
        <v>-16</v>
      </c>
      <c r="C73" s="179">
        <f>Angola_Calc!E316</f>
        <v>0.8119999999999999</v>
      </c>
      <c r="D73" s="180">
        <v>225</v>
      </c>
      <c r="E73" s="179" t="s">
        <v>33</v>
      </c>
      <c r="F73" s="178">
        <f>Angola_Calc!J316</f>
        <v>40895.792319791086</v>
      </c>
      <c r="G73" s="178">
        <f>Angola_Calc!K316</f>
        <v>12096</v>
      </c>
      <c r="H73" s="178">
        <f>Angola_Calc!AC316</f>
        <v>324982348.63477296</v>
      </c>
      <c r="I73" s="178">
        <f>Angola_Calc!AF316</f>
        <v>7333014.030769465</v>
      </c>
      <c r="J73" s="178">
        <f>Angola_Calc!AN316</f>
        <v>25715598.071591508</v>
      </c>
      <c r="K73" s="178">
        <f>Angola_Calc!AH316</f>
        <v>0</v>
      </c>
      <c r="L73" s="178">
        <f>Angola_Calc!AI316</f>
        <v>228204.6900147304</v>
      </c>
      <c r="M73" s="178">
        <f>Angola_Calc!AL316</f>
        <v>800273.9476355748</v>
      </c>
      <c r="N73" s="8"/>
      <c r="O73" s="8"/>
    </row>
    <row r="74" spans="1:15" ht="12.75">
      <c r="A74" s="179">
        <f>Angola_Calc!B317</f>
        <v>17</v>
      </c>
      <c r="B74" s="179">
        <f>Angola_Calc!C317</f>
        <v>-16</v>
      </c>
      <c r="C74" s="179">
        <f>Angola_Calc!E317</f>
        <v>0.997</v>
      </c>
      <c r="D74" s="180">
        <v>225</v>
      </c>
      <c r="E74" s="179" t="s">
        <v>33</v>
      </c>
      <c r="F74" s="178">
        <f>Angola_Calc!J317</f>
        <v>9074.556998566022</v>
      </c>
      <c r="G74" s="178">
        <f>Angola_Calc!K317</f>
        <v>12096</v>
      </c>
      <c r="H74" s="178">
        <f>Angola_Calc!AC317</f>
        <v>73366276.43213233</v>
      </c>
      <c r="I74" s="178">
        <f>Angola_Calc!AF317</f>
        <v>1655462.0173133062</v>
      </c>
      <c r="J74" s="178">
        <f>Angola_Calc!AN317</f>
        <v>5805415.84693354</v>
      </c>
      <c r="K74" s="178">
        <f>Angola_Calc!AH317</f>
        <v>0</v>
      </c>
      <c r="L74" s="178">
        <f>Angola_Calc!AI317</f>
        <v>1029645.1583038047</v>
      </c>
      <c r="M74" s="178">
        <f>Angola_Calc!AL317</f>
        <v>3610785.5427793963</v>
      </c>
      <c r="N74" s="8"/>
      <c r="O74" s="8"/>
    </row>
    <row r="75" spans="1:15" ht="12.75">
      <c r="A75" s="179">
        <f>Angola_Calc!B318</f>
        <v>18</v>
      </c>
      <c r="B75" s="179">
        <f>Angola_Calc!C318</f>
        <v>-16</v>
      </c>
      <c r="C75" s="179">
        <f>Angola_Calc!E318</f>
        <v>1</v>
      </c>
      <c r="D75" s="180">
        <v>225</v>
      </c>
      <c r="E75" s="179" t="s">
        <v>33</v>
      </c>
      <c r="F75" s="178">
        <f>Angola_Calc!J318</f>
        <v>6083.147897787639</v>
      </c>
      <c r="G75" s="178">
        <f>Angola_Calc!K318</f>
        <v>12096</v>
      </c>
      <c r="H75" s="178">
        <f>Angola_Calc!AC318</f>
        <v>49734780.54934719</v>
      </c>
      <c r="I75" s="178">
        <f>Angola_Calc!AF318</f>
        <v>1122232.7770037532</v>
      </c>
      <c r="J75" s="178">
        <f>Angola_Calc!AN318</f>
        <v>3935474.133160262</v>
      </c>
      <c r="K75" s="178">
        <f>Angola_Calc!AH318</f>
        <v>0</v>
      </c>
      <c r="L75" s="178">
        <f>Angola_Calc!AI318</f>
        <v>1122232.7770037532</v>
      </c>
      <c r="M75" s="178">
        <f>Angola_Calc!AL318</f>
        <v>3935474.133160262</v>
      </c>
      <c r="N75" s="8"/>
      <c r="O75" s="8"/>
    </row>
    <row r="76" spans="1:15" ht="12.75">
      <c r="A76" s="179">
        <f>Angola_Calc!B319</f>
        <v>19</v>
      </c>
      <c r="B76" s="179">
        <f>Angola_Calc!C319</f>
        <v>-16</v>
      </c>
      <c r="C76" s="179">
        <f>Angola_Calc!E319</f>
        <v>1</v>
      </c>
      <c r="D76" s="180">
        <v>225</v>
      </c>
      <c r="E76" s="179" t="s">
        <v>33</v>
      </c>
      <c r="F76" s="178">
        <f>Angola_Calc!J319</f>
        <v>6083.147897787639</v>
      </c>
      <c r="G76" s="178">
        <f>Angola_Calc!K319</f>
        <v>12096</v>
      </c>
      <c r="H76" s="178">
        <f>Angola_Calc!AC319</f>
        <v>49734780.54934719</v>
      </c>
      <c r="I76" s="178">
        <f>Angola_Calc!AF319</f>
        <v>1122232.7770037532</v>
      </c>
      <c r="J76" s="178">
        <f>Angola_Calc!AN319</f>
        <v>3935474.133160262</v>
      </c>
      <c r="K76" s="178">
        <f>Angola_Calc!AH319</f>
        <v>0</v>
      </c>
      <c r="L76" s="178">
        <f>Angola_Calc!AI319</f>
        <v>1122232.7770037532</v>
      </c>
      <c r="M76" s="178">
        <f>Angola_Calc!AL319</f>
        <v>3935474.133160262</v>
      </c>
      <c r="N76" s="8"/>
      <c r="O76" s="8"/>
    </row>
    <row r="77" spans="1:15" ht="12.75">
      <c r="A77" s="179">
        <f>Angola_Calc!B320</f>
        <v>13</v>
      </c>
      <c r="B77" s="179">
        <f>Angola_Calc!C320</f>
        <v>-15</v>
      </c>
      <c r="C77" s="179">
        <f>Angola_Calc!E320</f>
        <v>0.557</v>
      </c>
      <c r="D77" s="180">
        <v>225</v>
      </c>
      <c r="E77" s="179" t="s">
        <v>33</v>
      </c>
      <c r="F77" s="178">
        <f>Angola_Calc!J320</f>
        <v>56961.74499255054</v>
      </c>
      <c r="G77" s="178">
        <f>Angola_Calc!K320</f>
        <v>12096</v>
      </c>
      <c r="H77" s="178">
        <f>Angola_Calc!AC320</f>
        <v>1978267753.1990368</v>
      </c>
      <c r="I77" s="178">
        <f>Angola_Calc!AF320</f>
        <v>44638317.28636573</v>
      </c>
      <c r="J77" s="178">
        <f>Angola_Calc!AN320</f>
        <v>156538773.97639525</v>
      </c>
      <c r="K77" s="178">
        <f>Angola_Calc!AH320</f>
        <v>0</v>
      </c>
      <c r="L77" s="178">
        <f>Angola_Calc!AI320</f>
        <v>44638317.28636573</v>
      </c>
      <c r="M77" s="178">
        <f>Angola_Calc!AL320</f>
        <v>156538773.97639525</v>
      </c>
      <c r="N77" s="8"/>
      <c r="O77" s="8"/>
    </row>
    <row r="78" spans="1:15" ht="12.75">
      <c r="A78" s="179">
        <f>Angola_Calc!B321</f>
        <v>14</v>
      </c>
      <c r="B78" s="179">
        <f>Angola_Calc!C321</f>
        <v>-15</v>
      </c>
      <c r="C78" s="179">
        <f>Angola_Calc!E321</f>
        <v>1</v>
      </c>
      <c r="D78" s="180">
        <v>225</v>
      </c>
      <c r="E78" s="179" t="s">
        <v>33</v>
      </c>
      <c r="F78" s="178">
        <f>Angola_Calc!J321</f>
        <v>104596.34857584856</v>
      </c>
      <c r="G78" s="178">
        <f>Angola_Calc!K321</f>
        <v>12096</v>
      </c>
      <c r="H78" s="178">
        <f>Angola_Calc!AC321</f>
        <v>1801963620.8824024</v>
      </c>
      <c r="I78" s="178">
        <f>Angola_Calc!AF321</f>
        <v>40660129.912831</v>
      </c>
      <c r="J78" s="178">
        <f>Angola_Calc!AN321</f>
        <v>142587966.4200425</v>
      </c>
      <c r="K78" s="178">
        <f>Angola_Calc!AH321</f>
        <v>0</v>
      </c>
      <c r="L78" s="178">
        <f>Angola_Calc!AI321</f>
        <v>40660129.912831</v>
      </c>
      <c r="M78" s="178">
        <f>Angola_Calc!AL321</f>
        <v>142587966.4200425</v>
      </c>
      <c r="N78" s="8"/>
      <c r="O78" s="8"/>
    </row>
    <row r="79" spans="1:15" ht="12.75">
      <c r="A79" s="179">
        <f>Angola_Calc!B322</f>
        <v>15</v>
      </c>
      <c r="B79" s="179">
        <f>Angola_Calc!C322</f>
        <v>-15</v>
      </c>
      <c r="C79" s="179">
        <f>Angola_Calc!E322</f>
        <v>1</v>
      </c>
      <c r="D79" s="180">
        <v>225</v>
      </c>
      <c r="E79" s="179" t="s">
        <v>33</v>
      </c>
      <c r="F79" s="178">
        <f>Angola_Calc!J322</f>
        <v>104596.34857584856</v>
      </c>
      <c r="G79" s="178">
        <f>Angola_Calc!K322</f>
        <v>12096</v>
      </c>
      <c r="H79" s="178">
        <f>Angola_Calc!AC322</f>
        <v>1801963620.8824024</v>
      </c>
      <c r="I79" s="178">
        <f>Angola_Calc!AF322</f>
        <v>40660129.912831</v>
      </c>
      <c r="J79" s="178">
        <f>Angola_Calc!AN322</f>
        <v>142587966.4200425</v>
      </c>
      <c r="K79" s="178">
        <f>Angola_Calc!AH322</f>
        <v>0</v>
      </c>
      <c r="L79" s="178">
        <f>Angola_Calc!AI322</f>
        <v>40660129.912831</v>
      </c>
      <c r="M79" s="178">
        <f>Angola_Calc!AL322</f>
        <v>142587966.4200425</v>
      </c>
      <c r="N79" s="8"/>
      <c r="O79" s="8"/>
    </row>
    <row r="80" spans="1:15" ht="12.75">
      <c r="A80" s="179">
        <f>Angola_Calc!B323</f>
        <v>16</v>
      </c>
      <c r="B80" s="179">
        <f>Angola_Calc!C323</f>
        <v>-15</v>
      </c>
      <c r="C80" s="179">
        <f>Angola_Calc!E323</f>
        <v>0.003</v>
      </c>
      <c r="D80" s="180">
        <v>225</v>
      </c>
      <c r="E80" s="179" t="s">
        <v>33</v>
      </c>
      <c r="F80" s="178">
        <f>Angola_Calc!J323</f>
        <v>59513.99165105519</v>
      </c>
      <c r="G80" s="178">
        <f>Angola_Calc!K323</f>
        <v>12096</v>
      </c>
      <c r="H80" s="178">
        <f>Angola_Calc!AC323</f>
        <v>800118114.3993975</v>
      </c>
      <c r="I80" s="178">
        <f>Angola_Calc!AF323</f>
        <v>18054141.659728877</v>
      </c>
      <c r="J80" s="178">
        <f>Angola_Calc!AN323</f>
        <v>63312718.14032611</v>
      </c>
      <c r="K80" s="178">
        <f>Angola_Calc!AH323</f>
        <v>0</v>
      </c>
      <c r="L80" s="178">
        <f>Angola_Calc!AI323</f>
        <v>18054141.659728877</v>
      </c>
      <c r="M80" s="178">
        <f>Angola_Calc!AL323</f>
        <v>63312718.14032611</v>
      </c>
      <c r="N80" s="8"/>
      <c r="O80" s="8"/>
    </row>
    <row r="81" spans="1:15" ht="12.75">
      <c r="A81" s="179">
        <f>Angola_Calc!B324</f>
        <v>19</v>
      </c>
      <c r="B81" s="179">
        <f>Angola_Calc!C324</f>
        <v>-15</v>
      </c>
      <c r="C81" s="179">
        <f>Angola_Calc!E324</f>
        <v>0.56</v>
      </c>
      <c r="D81" s="180">
        <v>225</v>
      </c>
      <c r="E81" s="179" t="s">
        <v>33</v>
      </c>
      <c r="F81" s="178">
        <f>Angola_Calc!J324</f>
        <v>9908.877630380646</v>
      </c>
      <c r="G81" s="178">
        <f>Angola_Calc!K324</f>
        <v>12096</v>
      </c>
      <c r="H81" s="178">
        <f>Angola_Calc!AC324</f>
        <v>81013294.87921008</v>
      </c>
      <c r="I81" s="178">
        <f>Angola_Calc!AF324</f>
        <v>1828011.9844162704</v>
      </c>
      <c r="J81" s="178">
        <f>Angola_Calc!AN324</f>
        <v>6410518.412218085</v>
      </c>
      <c r="K81" s="178">
        <f>Angola_Calc!AH324</f>
        <v>0</v>
      </c>
      <c r="L81" s="178">
        <f>Angola_Calc!AI324</f>
        <v>1828011.9844162704</v>
      </c>
      <c r="M81" s="178">
        <f>Angola_Calc!AL324</f>
        <v>6410518.412218085</v>
      </c>
      <c r="N81" s="8"/>
      <c r="O81" s="8"/>
    </row>
    <row r="82" spans="1:15" ht="12.75">
      <c r="A82" s="179">
        <f>Angola_Calc!B325</f>
        <v>20</v>
      </c>
      <c r="B82" s="179">
        <f>Angola_Calc!C325</f>
        <v>-15</v>
      </c>
      <c r="C82" s="179">
        <f>Angola_Calc!E325</f>
        <v>1</v>
      </c>
      <c r="D82" s="180">
        <v>225</v>
      </c>
      <c r="E82" s="179" t="s">
        <v>33</v>
      </c>
      <c r="F82" s="178">
        <f>Angola_Calc!J325</f>
        <v>14437.795321644418</v>
      </c>
      <c r="G82" s="178">
        <f>Angola_Calc!K325</f>
        <v>12096</v>
      </c>
      <c r="H82" s="178">
        <f>Angola_Calc!AC325</f>
        <v>165204856.44777846</v>
      </c>
      <c r="I82" s="178">
        <f>Angola_Calc!AF325</f>
        <v>3727739.476842436</v>
      </c>
      <c r="J82" s="178">
        <f>Angola_Calc!AN325</f>
        <v>13072530.571992649</v>
      </c>
      <c r="K82" s="178">
        <f>Angola_Calc!AH325</f>
        <v>0</v>
      </c>
      <c r="L82" s="178">
        <f>Angola_Calc!AI325</f>
        <v>3682544.615967941</v>
      </c>
      <c r="M82" s="178">
        <f>Angola_Calc!AL325</f>
        <v>12914040.096961053</v>
      </c>
      <c r="N82" s="8"/>
      <c r="O82" s="8"/>
    </row>
    <row r="83" spans="1:15" ht="12.75">
      <c r="A83" s="179">
        <f>Angola_Calc!B326</f>
        <v>21</v>
      </c>
      <c r="B83" s="179">
        <f>Angola_Calc!C326</f>
        <v>-15</v>
      </c>
      <c r="C83" s="179">
        <f>Angola_Calc!E326</f>
        <v>1</v>
      </c>
      <c r="D83" s="180">
        <v>225</v>
      </c>
      <c r="E83" s="179" t="s">
        <v>33</v>
      </c>
      <c r="F83" s="178">
        <f>Angola_Calc!J326</f>
        <v>14700.940752986793</v>
      </c>
      <c r="G83" s="178">
        <f>Angola_Calc!K326</f>
        <v>12096</v>
      </c>
      <c r="H83" s="178">
        <f>Angola_Calc!AC326</f>
        <v>169044839.0727939</v>
      </c>
      <c r="I83" s="178">
        <f>Angola_Calc!AF326</f>
        <v>3814386.171918158</v>
      </c>
      <c r="J83" s="178">
        <f>Angola_Calc!AN326</f>
        <v>13376385.381958859</v>
      </c>
      <c r="K83" s="178">
        <f>Angola_Calc!AH326</f>
        <v>0</v>
      </c>
      <c r="L83" s="178">
        <f>Angola_Calc!AI326</f>
        <v>3814386.171918158</v>
      </c>
      <c r="M83" s="178">
        <f>Angola_Calc!AL326</f>
        <v>13376385.381958859</v>
      </c>
      <c r="N83" s="8"/>
      <c r="O83" s="8"/>
    </row>
    <row r="84" spans="1:15" ht="12.75">
      <c r="A84" s="179">
        <f>Angola_Calc!B327</f>
        <v>13</v>
      </c>
      <c r="B84" s="179">
        <f>Angola_Calc!C327</f>
        <v>-14</v>
      </c>
      <c r="C84" s="179">
        <f>Angola_Calc!E327</f>
        <v>0.258</v>
      </c>
      <c r="D84" s="180">
        <v>225</v>
      </c>
      <c r="E84" s="179" t="s">
        <v>33</v>
      </c>
      <c r="F84" s="178">
        <f>Angola_Calc!J327</f>
        <v>125862.7238365749</v>
      </c>
      <c r="G84" s="178">
        <f>Angola_Calc!K327</f>
        <v>12096</v>
      </c>
      <c r="H84" s="178">
        <f>Angola_Calc!AC327</f>
        <v>2753272682.8445344</v>
      </c>
      <c r="I84" s="178">
        <f>Angola_Calc!AF327</f>
        <v>62125796.36601518</v>
      </c>
      <c r="J84" s="178">
        <f>Angola_Calc!AN327</f>
        <v>217864305.52599767</v>
      </c>
      <c r="K84" s="178">
        <f>Angola_Calc!AH327</f>
        <v>0</v>
      </c>
      <c r="L84" s="178">
        <f>Angola_Calc!AI327</f>
        <v>35935149.911902145</v>
      </c>
      <c r="M84" s="178">
        <f>Angola_Calc!AL327</f>
        <v>126018287.69171137</v>
      </c>
      <c r="N84" s="8"/>
      <c r="O84" s="8"/>
    </row>
    <row r="85" spans="1:15" ht="12.75">
      <c r="A85" s="179">
        <f>Angola_Calc!B328</f>
        <v>16</v>
      </c>
      <c r="B85" s="179">
        <f>Angola_Calc!C328</f>
        <v>-14</v>
      </c>
      <c r="C85" s="179">
        <f>Angola_Calc!E328</f>
        <v>0.6819999999999999</v>
      </c>
      <c r="D85" s="180">
        <v>225</v>
      </c>
      <c r="E85" s="179" t="s">
        <v>33</v>
      </c>
      <c r="F85" s="178">
        <f>Angola_Calc!J328</f>
        <v>192024.8779905074</v>
      </c>
      <c r="G85" s="178">
        <f>Angola_Calc!K328</f>
        <v>12096</v>
      </c>
      <c r="H85" s="178">
        <f>Angola_Calc!AC328</f>
        <v>2438602592.8209367</v>
      </c>
      <c r="I85" s="178">
        <f>Angola_Calc!AF328</f>
        <v>55025471.70253703</v>
      </c>
      <c r="J85" s="178">
        <f>Angola_Calc!AN328</f>
        <v>192964708.38113135</v>
      </c>
      <c r="K85" s="178">
        <f>Angola_Calc!AH328</f>
        <v>0</v>
      </c>
      <c r="L85" s="178">
        <f>Angola_Calc!AI328</f>
        <v>26862967.841573566</v>
      </c>
      <c r="M85" s="178">
        <f>Angola_Calc!AL328</f>
        <v>94203731.3886753</v>
      </c>
      <c r="N85" s="8"/>
      <c r="O85" s="8"/>
    </row>
    <row r="86" spans="1:15" ht="12.75">
      <c r="A86" s="179">
        <f>Angola_Calc!B329</f>
        <v>21</v>
      </c>
      <c r="B86" s="179">
        <f>Angola_Calc!C329</f>
        <v>-14</v>
      </c>
      <c r="C86" s="179">
        <f>Angola_Calc!E329</f>
        <v>1</v>
      </c>
      <c r="D86" s="180">
        <v>225</v>
      </c>
      <c r="E86" s="179" t="s">
        <v>33</v>
      </c>
      <c r="F86" s="178">
        <f>Angola_Calc!J329</f>
        <v>15144.50362053381</v>
      </c>
      <c r="G86" s="178">
        <f>Angola_Calc!K329</f>
        <v>12096</v>
      </c>
      <c r="H86" s="178">
        <f>Angola_Calc!AC329</f>
        <v>174145329.90688682</v>
      </c>
      <c r="I86" s="178">
        <f>Angola_Calc!AF329</f>
        <v>3929475.409863964</v>
      </c>
      <c r="J86" s="178">
        <f>Angola_Calc!AN329</f>
        <v>13779983.216759343</v>
      </c>
      <c r="K86" s="178">
        <f>Angola_Calc!AH329</f>
        <v>0</v>
      </c>
      <c r="L86" s="178">
        <f>Angola_Calc!AI329</f>
        <v>3929475.409863964</v>
      </c>
      <c r="M86" s="178">
        <f>Angola_Calc!AL329</f>
        <v>13779983.216759343</v>
      </c>
      <c r="N86" s="8"/>
      <c r="O86" s="8"/>
    </row>
    <row r="87" spans="1:15" ht="12.75">
      <c r="A87" s="179">
        <f>Angola_Calc!B330</f>
        <v>12</v>
      </c>
      <c r="B87" s="179">
        <f>Angola_Calc!C330</f>
        <v>-13</v>
      </c>
      <c r="C87" s="179">
        <f>Angola_Calc!E330</f>
        <v>0.012</v>
      </c>
      <c r="D87" s="180">
        <v>225</v>
      </c>
      <c r="E87" s="179" t="s">
        <v>33</v>
      </c>
      <c r="F87" s="178">
        <f>Angola_Calc!J330</f>
        <v>1337.7292830783</v>
      </c>
      <c r="G87" s="178">
        <f>Angola_Calc!K330</f>
        <v>103</v>
      </c>
      <c r="H87" s="178">
        <f>Angola_Calc!AC330</f>
        <v>32549397.756410543</v>
      </c>
      <c r="I87" s="178">
        <f>Angola_Calc!AF330</f>
        <v>734455.8602753461</v>
      </c>
      <c r="J87" s="178">
        <f>Angola_Calc!AN330</f>
        <v>2575608.286703896</v>
      </c>
      <c r="K87" s="178">
        <f>Angola_Calc!AH330</f>
        <v>0</v>
      </c>
      <c r="L87" s="178">
        <f>Angola_Calc!AI330</f>
        <v>734455.8602753461</v>
      </c>
      <c r="M87" s="178">
        <f>Angola_Calc!AL330</f>
        <v>2575608.286703896</v>
      </c>
      <c r="N87" s="8"/>
      <c r="O87" s="8"/>
    </row>
    <row r="88" spans="1:15" ht="12.75">
      <c r="A88" s="179">
        <f>Angola_Calc!B331</f>
        <v>13</v>
      </c>
      <c r="B88" s="179">
        <f>Angola_Calc!C331</f>
        <v>-13</v>
      </c>
      <c r="C88" s="179">
        <f>Angola_Calc!E331</f>
        <v>0.641</v>
      </c>
      <c r="D88" s="180">
        <v>225</v>
      </c>
      <c r="E88" s="179" t="s">
        <v>33</v>
      </c>
      <c r="F88" s="178">
        <f>Angola_Calc!J331</f>
        <v>98646.0935213141</v>
      </c>
      <c r="G88" s="178">
        <f>Angola_Calc!K331</f>
        <v>7646</v>
      </c>
      <c r="H88" s="178">
        <f>Angola_Calc!AC331</f>
        <v>2400239701.5281506</v>
      </c>
      <c r="I88" s="178">
        <f>Angola_Calc!AF331</f>
        <v>54159838.16492285</v>
      </c>
      <c r="J88" s="178">
        <f>Angola_Calc!AN331</f>
        <v>189929082.91564447</v>
      </c>
      <c r="K88" s="178">
        <f>Angola_Calc!AH331</f>
        <v>0</v>
      </c>
      <c r="L88" s="178">
        <f>Angola_Calc!AI331</f>
        <v>54159838.16492285</v>
      </c>
      <c r="M88" s="178">
        <f>Angola_Calc!AL331</f>
        <v>189929082.91564447</v>
      </c>
      <c r="N88" s="8"/>
      <c r="O88" s="8"/>
    </row>
    <row r="89" spans="1:15" ht="12.75">
      <c r="A89" s="179">
        <f>Angola_Calc!B332</f>
        <v>14</v>
      </c>
      <c r="B89" s="179">
        <f>Angola_Calc!C332</f>
        <v>-13</v>
      </c>
      <c r="C89" s="179">
        <f>Angola_Calc!E332</f>
        <v>0.039</v>
      </c>
      <c r="D89" s="180">
        <v>225</v>
      </c>
      <c r="E89" s="179" t="s">
        <v>33</v>
      </c>
      <c r="F89" s="178">
        <f>Angola_Calc!J332</f>
        <v>173457.7235924134</v>
      </c>
      <c r="G89" s="178">
        <f>Angola_Calc!K332</f>
        <v>12096</v>
      </c>
      <c r="H89" s="178">
        <f>Angola_Calc!AC332</f>
        <v>1715157471.3867433</v>
      </c>
      <c r="I89" s="178">
        <f>Angola_Calc!AF332</f>
        <v>38701405.954798065</v>
      </c>
      <c r="J89" s="178">
        <f>Angola_Calc!AN332</f>
        <v>135719063.97056955</v>
      </c>
      <c r="K89" s="178">
        <f>Angola_Calc!AH332</f>
        <v>0</v>
      </c>
      <c r="L89" s="178">
        <f>Angola_Calc!AI332</f>
        <v>38701405.954798065</v>
      </c>
      <c r="M89" s="178">
        <f>Angola_Calc!AL332</f>
        <v>135719063.97056955</v>
      </c>
      <c r="N89" s="8"/>
      <c r="O89" s="8"/>
    </row>
    <row r="90" spans="1:15" ht="12.75">
      <c r="A90" s="179">
        <f>Angola_Calc!B333</f>
        <v>15</v>
      </c>
      <c r="B90" s="179">
        <f>Angola_Calc!C333</f>
        <v>-13</v>
      </c>
      <c r="C90" s="179">
        <f>Angola_Calc!E333</f>
        <v>0.981</v>
      </c>
      <c r="D90" s="180">
        <v>225</v>
      </c>
      <c r="E90" s="179" t="s">
        <v>33</v>
      </c>
      <c r="F90" s="178">
        <f>Angola_Calc!J333</f>
        <v>427933.43706136564</v>
      </c>
      <c r="G90" s="178">
        <f>Angola_Calc!K333</f>
        <v>12096</v>
      </c>
      <c r="H90" s="178">
        <f>Angola_Calc!AC333</f>
        <v>5188796519.702658</v>
      </c>
      <c r="I90" s="178">
        <f>Angola_Calc!AF333</f>
        <v>117081797.95496766</v>
      </c>
      <c r="J90" s="178">
        <f>Angola_Calc!AN333</f>
        <v>410585394.36522824</v>
      </c>
      <c r="K90" s="178">
        <f>Angola_Calc!AH333</f>
        <v>0</v>
      </c>
      <c r="L90" s="178">
        <f>Angola_Calc!AI333</f>
        <v>115871244.69120325</v>
      </c>
      <c r="M90" s="178">
        <f>Angola_Calc!AL333</f>
        <v>406340195.7273153</v>
      </c>
      <c r="N90" s="8"/>
      <c r="O90" s="8"/>
    </row>
    <row r="91" spans="1:15" ht="12.75">
      <c r="A91" s="179">
        <f>Angola_Calc!B334</f>
        <v>16</v>
      </c>
      <c r="B91" s="179">
        <f>Angola_Calc!C334</f>
        <v>-13</v>
      </c>
      <c r="C91" s="179">
        <f>Angola_Calc!E334</f>
        <v>1</v>
      </c>
      <c r="D91" s="180">
        <v>225</v>
      </c>
      <c r="E91" s="179" t="s">
        <v>33</v>
      </c>
      <c r="F91" s="178">
        <f>Angola_Calc!J334</f>
        <v>271307.3401392631</v>
      </c>
      <c r="G91" s="178">
        <f>Angola_Calc!K334</f>
        <v>12096</v>
      </c>
      <c r="H91" s="178">
        <f>Angola_Calc!AC334</f>
        <v>3393537617.484848</v>
      </c>
      <c r="I91" s="178">
        <f>Angola_Calc!AF334</f>
        <v>76572955.63128224</v>
      </c>
      <c r="J91" s="178">
        <f>Angola_Calc!AN334</f>
        <v>268527967.0685753</v>
      </c>
      <c r="K91" s="178">
        <f>Angola_Calc!AH334</f>
        <v>0</v>
      </c>
      <c r="L91" s="178">
        <f>Angola_Calc!AI334</f>
        <v>26561872.703308698</v>
      </c>
      <c r="M91" s="178">
        <f>Angola_Calc!AL334</f>
        <v>93147843.3834921</v>
      </c>
      <c r="N91" s="8"/>
      <c r="O91" s="8"/>
    </row>
    <row r="92" spans="1:15" ht="12.75">
      <c r="A92" s="179">
        <f>Angola_Calc!B335</f>
        <v>17</v>
      </c>
      <c r="B92" s="179">
        <f>Angola_Calc!C335</f>
        <v>-13</v>
      </c>
      <c r="C92" s="179">
        <f>Angola_Calc!E335</f>
        <v>1</v>
      </c>
      <c r="D92" s="180">
        <v>225</v>
      </c>
      <c r="E92" s="179" t="s">
        <v>33</v>
      </c>
      <c r="F92" s="178">
        <f>Angola_Calc!J335</f>
        <v>148213.3638846384</v>
      </c>
      <c r="G92" s="178">
        <f>Angola_Calc!K335</f>
        <v>12096</v>
      </c>
      <c r="H92" s="178">
        <f>Angola_Calc!AC335</f>
        <v>1992610375.3127446</v>
      </c>
      <c r="I92" s="178">
        <f>Angola_Calc!AF335</f>
        <v>44961949.16865003</v>
      </c>
      <c r="J92" s="178">
        <f>Angola_Calc!AN335</f>
        <v>157673694.40243763</v>
      </c>
      <c r="K92" s="178">
        <f>Angola_Calc!AH335</f>
        <v>0</v>
      </c>
      <c r="L92" s="178">
        <f>Angola_Calc!AI335</f>
        <v>44961949.16865003</v>
      </c>
      <c r="M92" s="178">
        <f>Angola_Calc!AL335</f>
        <v>157673694.40243763</v>
      </c>
      <c r="N92" s="8"/>
      <c r="O92" s="8"/>
    </row>
    <row r="93" spans="1:15" ht="12.75">
      <c r="A93" s="179">
        <f>Angola_Calc!B336</f>
        <v>18</v>
      </c>
      <c r="B93" s="179">
        <f>Angola_Calc!C336</f>
        <v>-13</v>
      </c>
      <c r="C93" s="179">
        <f>Angola_Calc!E336</f>
        <v>0.475</v>
      </c>
      <c r="D93" s="180">
        <v>225</v>
      </c>
      <c r="E93" s="179" t="s">
        <v>33</v>
      </c>
      <c r="F93" s="178">
        <f>Angola_Calc!J336</f>
        <v>77525.81237966078</v>
      </c>
      <c r="G93" s="178">
        <f>Angola_Calc!K336</f>
        <v>12096</v>
      </c>
      <c r="H93" s="178">
        <f>Angola_Calc!AC336</f>
        <v>1042272667.2778274</v>
      </c>
      <c r="I93" s="178">
        <f>Angola_Calc!AF336</f>
        <v>23518200.68118624</v>
      </c>
      <c r="J93" s="178">
        <f>Angola_Calc!AN336</f>
        <v>82474217.77003662</v>
      </c>
      <c r="K93" s="178">
        <f>Angola_Calc!AH336</f>
        <v>0</v>
      </c>
      <c r="L93" s="178">
        <f>Angola_Calc!AI336</f>
        <v>23518200.68118624</v>
      </c>
      <c r="M93" s="178">
        <f>Angola_Calc!AL336</f>
        <v>82474217.77003662</v>
      </c>
      <c r="N93" s="8"/>
      <c r="O93" s="8"/>
    </row>
    <row r="94" spans="1:15" ht="12.75">
      <c r="A94" s="179">
        <f>Angola_Calc!B337</f>
        <v>21</v>
      </c>
      <c r="B94" s="179">
        <f>Angola_Calc!C337</f>
        <v>-13</v>
      </c>
      <c r="C94" s="179">
        <f>Angola_Calc!E337</f>
        <v>1</v>
      </c>
      <c r="D94" s="180">
        <v>225</v>
      </c>
      <c r="E94" s="179" t="s">
        <v>33</v>
      </c>
      <c r="F94" s="178">
        <f>Angola_Calc!J337</f>
        <v>15207.869744469097</v>
      </c>
      <c r="G94" s="178">
        <f>Angola_Calc!K337</f>
        <v>12096</v>
      </c>
      <c r="H94" s="178">
        <f>Angola_Calc!AC337</f>
        <v>174873971.4546144</v>
      </c>
      <c r="I94" s="178">
        <f>Angola_Calc!AF337</f>
        <v>3945916.7295705085</v>
      </c>
      <c r="J94" s="178">
        <f>Angola_Calc!AN337</f>
        <v>13837640.050302269</v>
      </c>
      <c r="K94" s="178">
        <f>Angola_Calc!AH337</f>
        <v>0</v>
      </c>
      <c r="L94" s="178">
        <f>Angola_Calc!AI337</f>
        <v>3945916.7295705085</v>
      </c>
      <c r="M94" s="178">
        <f>Angola_Calc!AL337</f>
        <v>13837640.050302269</v>
      </c>
      <c r="N94" s="8"/>
      <c r="O94" s="8"/>
    </row>
    <row r="95" spans="1:15" ht="12.75">
      <c r="A95" s="179">
        <f>Angola_Calc!B338</f>
        <v>22</v>
      </c>
      <c r="B95" s="179">
        <f>Angola_Calc!C338</f>
        <v>-13</v>
      </c>
      <c r="C95" s="179">
        <f>Angola_Calc!E338</f>
        <v>1</v>
      </c>
      <c r="D95" s="180">
        <v>225</v>
      </c>
      <c r="E95" s="179" t="s">
        <v>33</v>
      </c>
      <c r="F95" s="178">
        <f>Angola_Calc!J338</f>
        <v>15206.109574359783</v>
      </c>
      <c r="G95" s="178">
        <f>Angola_Calc!K338</f>
        <v>12096</v>
      </c>
      <c r="H95" s="178">
        <f>Angola_Calc!AC338</f>
        <v>174853731.41162196</v>
      </c>
      <c r="I95" s="178">
        <f>Angola_Calc!AF338</f>
        <v>3945460.0262453263</v>
      </c>
      <c r="J95" s="178">
        <f>Angola_Calc!AN338</f>
        <v>13836038.471592743</v>
      </c>
      <c r="K95" s="178">
        <f>Angola_Calc!AH338</f>
        <v>0</v>
      </c>
      <c r="L95" s="178">
        <f>Angola_Calc!AI338</f>
        <v>3945460.0262453263</v>
      </c>
      <c r="M95" s="178">
        <f>Angola_Calc!AL338</f>
        <v>13836038.471592743</v>
      </c>
      <c r="N95" s="8"/>
      <c r="O95" s="8"/>
    </row>
    <row r="96" spans="1:15" ht="12.75">
      <c r="A96" s="179">
        <f>Angola_Calc!B339</f>
        <v>23</v>
      </c>
      <c r="B96" s="179">
        <f>Angola_Calc!C339</f>
        <v>-13</v>
      </c>
      <c r="C96" s="179">
        <f>Angola_Calc!E339</f>
        <v>0.966</v>
      </c>
      <c r="D96" s="180">
        <v>225</v>
      </c>
      <c r="E96" s="179" t="s">
        <v>33</v>
      </c>
      <c r="F96" s="178">
        <f>Angola_Calc!J339</f>
        <v>14695.660242658852</v>
      </c>
      <c r="G96" s="178">
        <f>Angola_Calc!K339</f>
        <v>11698</v>
      </c>
      <c r="H96" s="178">
        <f>Angola_Calc!AC339</f>
        <v>168984118.9438166</v>
      </c>
      <c r="I96" s="178">
        <f>Angola_Calc!AF339</f>
        <v>3813016.0619426123</v>
      </c>
      <c r="J96" s="178">
        <f>Angola_Calc!AN339</f>
        <v>13371580.645830281</v>
      </c>
      <c r="K96" s="178">
        <f>Angola_Calc!AH339</f>
        <v>0</v>
      </c>
      <c r="L96" s="178">
        <f>Angola_Calc!AI339</f>
        <v>3813016.0619426123</v>
      </c>
      <c r="M96" s="178">
        <f>Angola_Calc!AL339</f>
        <v>13371580.645830281</v>
      </c>
      <c r="N96" s="8"/>
      <c r="O96" s="8"/>
    </row>
    <row r="97" spans="1:15" ht="12.75">
      <c r="A97" s="179">
        <f>Angola_Calc!B340</f>
        <v>24</v>
      </c>
      <c r="B97" s="179">
        <f>Angola_Calc!C340</f>
        <v>-13</v>
      </c>
      <c r="C97" s="179">
        <f>Angola_Calc!E340</f>
        <v>0.008</v>
      </c>
      <c r="D97" s="180">
        <v>225</v>
      </c>
      <c r="E97" s="179" t="s">
        <v>33</v>
      </c>
      <c r="F97" s="178">
        <f>Angola_Calc!J340</f>
        <v>257.8649210144355</v>
      </c>
      <c r="G97" s="178">
        <f>Angola_Calc!K340</f>
        <v>206</v>
      </c>
      <c r="H97" s="178">
        <f>Angola_Calc!AC340</f>
        <v>2965166.29839132</v>
      </c>
      <c r="I97" s="178">
        <f>Angola_Calc!AF340</f>
        <v>66907.03713912955</v>
      </c>
      <c r="J97" s="178">
        <f>Angola_Calc!AN340</f>
        <v>234631.28094551872</v>
      </c>
      <c r="K97" s="178">
        <f>Angola_Calc!AH340</f>
        <v>0</v>
      </c>
      <c r="L97" s="178">
        <f>Angola_Calc!AI340</f>
        <v>66907.03713912955</v>
      </c>
      <c r="M97" s="178">
        <f>Angola_Calc!AL340</f>
        <v>234631.28094551872</v>
      </c>
      <c r="N97" s="8"/>
      <c r="O97" s="8"/>
    </row>
    <row r="98" spans="1:15" ht="12.75">
      <c r="A98" s="179">
        <f>Angola_Calc!B341</f>
        <v>18</v>
      </c>
      <c r="B98" s="179">
        <f>Angola_Calc!C341</f>
        <v>-12</v>
      </c>
      <c r="C98" s="179">
        <f>Angola_Calc!E341</f>
        <v>0.616</v>
      </c>
      <c r="D98" s="180">
        <v>225</v>
      </c>
      <c r="E98" s="179" t="s">
        <v>33</v>
      </c>
      <c r="F98" s="178">
        <f>Angola_Calc!J341</f>
        <v>124952.7158900598</v>
      </c>
      <c r="G98" s="178">
        <f>Angola_Calc!K341</f>
        <v>12096</v>
      </c>
      <c r="H98" s="178">
        <f>Angola_Calc!AC341</f>
        <v>1681573854.450743</v>
      </c>
      <c r="I98" s="178">
        <f>Angola_Calc!AF341</f>
        <v>37943613.61552107</v>
      </c>
      <c r="J98" s="178">
        <f>Angola_Calc!AN341</f>
        <v>133061618.73225279</v>
      </c>
      <c r="K98" s="178">
        <f>Angola_Calc!AH341</f>
        <v>0</v>
      </c>
      <c r="L98" s="178">
        <f>Angola_Calc!AI341</f>
        <v>134589.95446323755</v>
      </c>
      <c r="M98" s="178">
        <f>Angola_Calc!AL341</f>
        <v>471983.43804167595</v>
      </c>
      <c r="N98" s="8"/>
      <c r="O98" s="8"/>
    </row>
    <row r="99" spans="1:15" ht="12.75">
      <c r="A99" s="179">
        <f>Angola_Calc!B342</f>
        <v>19</v>
      </c>
      <c r="B99" s="179">
        <f>Angola_Calc!C342</f>
        <v>-12</v>
      </c>
      <c r="C99" s="179">
        <f>Angola_Calc!E342</f>
        <v>0.999</v>
      </c>
      <c r="D99" s="180">
        <v>225</v>
      </c>
      <c r="E99" s="179" t="s">
        <v>33</v>
      </c>
      <c r="F99" s="178">
        <f>Angola_Calc!J342</f>
        <v>27085.497642116952</v>
      </c>
      <c r="G99" s="178">
        <f>Angola_Calc!K342</f>
        <v>12096</v>
      </c>
      <c r="H99" s="178">
        <f>Angola_Calc!AC342</f>
        <v>417240410.5832644</v>
      </c>
      <c r="I99" s="178">
        <f>Angola_Calc!AF342</f>
        <v>9414756.825607207</v>
      </c>
      <c r="J99" s="178">
        <f>Angola_Calc!AN342</f>
        <v>33015906.07261978</v>
      </c>
      <c r="K99" s="178">
        <f>Angola_Calc!AH342</f>
        <v>0</v>
      </c>
      <c r="L99" s="178">
        <f>Angola_Calc!AI342</f>
        <v>3303050.802052265</v>
      </c>
      <c r="M99" s="178">
        <f>Angola_Calc!AL342</f>
        <v>11583221.64381719</v>
      </c>
      <c r="N99" s="8"/>
      <c r="O99" s="8"/>
    </row>
    <row r="100" spans="1:15" ht="12.75">
      <c r="A100" s="179">
        <f>Angola_Calc!B343</f>
        <v>19</v>
      </c>
      <c r="B100" s="179">
        <f>Angola_Calc!C343</f>
        <v>-12</v>
      </c>
      <c r="C100" s="179">
        <f>Angola_Calc!E343</f>
        <v>0.617</v>
      </c>
      <c r="D100" s="180">
        <v>225</v>
      </c>
      <c r="E100" s="179" t="s">
        <v>33</v>
      </c>
      <c r="F100" s="178">
        <f>Angola_Calc!J343</f>
        <v>27085.497642116952</v>
      </c>
      <c r="G100" s="178">
        <f>Angola_Calc!K343</f>
        <v>12096</v>
      </c>
      <c r="H100" s="178">
        <f>Angola_Calc!AC343</f>
        <v>0</v>
      </c>
      <c r="I100" s="178">
        <f>Angola_Calc!AF343</f>
        <v>0</v>
      </c>
      <c r="J100" s="178">
        <f>Angola_Calc!AN343</f>
        <v>0</v>
      </c>
      <c r="K100" s="178">
        <f>Angola_Calc!AH343</f>
        <v>0</v>
      </c>
      <c r="L100" s="178">
        <f>Angola_Calc!AI343</f>
        <v>2287047.2813630076</v>
      </c>
      <c r="M100" s="178">
        <f>Angola_Calc!AL343</f>
        <v>8020274.938992014</v>
      </c>
      <c r="N100" s="8"/>
      <c r="O100" s="8"/>
    </row>
    <row r="101" spans="1:15" ht="12.75">
      <c r="A101" s="179">
        <f>Angola_Calc!B344</f>
        <v>20</v>
      </c>
      <c r="B101" s="179">
        <f>Angola_Calc!C344</f>
        <v>-12</v>
      </c>
      <c r="C101" s="179">
        <f>Angola_Calc!E344</f>
        <v>1</v>
      </c>
      <c r="D101" s="180">
        <v>225</v>
      </c>
      <c r="E101" s="179" t="s">
        <v>33</v>
      </c>
      <c r="F101" s="178">
        <f>Angola_Calc!J344</f>
        <v>16601.044385990775</v>
      </c>
      <c r="G101" s="178">
        <f>Angola_Calc!K344</f>
        <v>12096</v>
      </c>
      <c r="H101" s="178">
        <f>Angola_Calc!AC344</f>
        <v>289282836.53248143</v>
      </c>
      <c r="I101" s="178">
        <f>Angola_Calc!AF344</f>
        <v>6527477.901692092</v>
      </c>
      <c r="J101" s="178">
        <f>Angola_Calc!AN344</f>
        <v>22890723.710165292</v>
      </c>
      <c r="K101" s="178">
        <f>Angola_Calc!AH344</f>
        <v>0</v>
      </c>
      <c r="L101" s="178">
        <f>Angola_Calc!AI344</f>
        <v>3999251.5556020937</v>
      </c>
      <c r="M101" s="178">
        <f>Angola_Calc!AL344</f>
        <v>14024675.959914813</v>
      </c>
      <c r="N101" s="8"/>
      <c r="O101" s="8"/>
    </row>
    <row r="102" spans="1:15" ht="12.75">
      <c r="A102" s="179">
        <f>Angola_Calc!B345</f>
        <v>21</v>
      </c>
      <c r="B102" s="179">
        <f>Angola_Calc!C345</f>
        <v>-12</v>
      </c>
      <c r="C102" s="179">
        <f>Angola_Calc!E345</f>
        <v>1</v>
      </c>
      <c r="D102" s="180">
        <v>225</v>
      </c>
      <c r="E102" s="179" t="s">
        <v>33</v>
      </c>
      <c r="F102" s="178">
        <f>Angola_Calc!J345</f>
        <v>15939.220424888877</v>
      </c>
      <c r="G102" s="178">
        <f>Angola_Calc!K345</f>
        <v>12096</v>
      </c>
      <c r="H102" s="178">
        <f>Angola_Calc!AC345</f>
        <v>235518083.3800592</v>
      </c>
      <c r="I102" s="178">
        <f>Angola_Calc!AF345</f>
        <v>5314311.430085814</v>
      </c>
      <c r="J102" s="178">
        <f>Angola_Calc!AN345</f>
        <v>18636361.009254936</v>
      </c>
      <c r="K102" s="178">
        <f>Angola_Calc!AH345</f>
        <v>0</v>
      </c>
      <c r="L102" s="178">
        <f>Angola_Calc!AI345</f>
        <v>2123191.3680452514</v>
      </c>
      <c r="M102" s="178">
        <f>Angola_Calc!AL345</f>
        <v>7445660.900228091</v>
      </c>
      <c r="N102" s="8"/>
      <c r="O102" s="8"/>
    </row>
    <row r="103" spans="1:15" ht="12.75">
      <c r="A103" s="179">
        <f>Angola_Calc!B346</f>
        <v>13</v>
      </c>
      <c r="B103" s="179">
        <f>Angola_Calc!C346</f>
        <v>-11</v>
      </c>
      <c r="C103" s="179">
        <f>Angola_Calc!E346</f>
        <v>0.201</v>
      </c>
      <c r="D103" s="180">
        <v>225</v>
      </c>
      <c r="E103" s="179" t="s">
        <v>33</v>
      </c>
      <c r="F103" s="178">
        <f>Angola_Calc!J346</f>
        <v>30427.180594648733</v>
      </c>
      <c r="G103" s="178">
        <f>Angola_Calc!K346</f>
        <v>4510</v>
      </c>
      <c r="H103" s="178">
        <f>Angola_Calc!AC346</f>
        <v>300865277.4250293</v>
      </c>
      <c r="I103" s="178">
        <f>Angola_Calc!AF346</f>
        <v>6788828.100964187</v>
      </c>
      <c r="J103" s="178">
        <f>Angola_Calc!AN346</f>
        <v>23807233.16346935</v>
      </c>
      <c r="K103" s="178">
        <f>Angola_Calc!AH346</f>
        <v>0</v>
      </c>
      <c r="L103" s="178">
        <f>Angola_Calc!AI346</f>
        <v>6788828.100964187</v>
      </c>
      <c r="M103" s="178">
        <f>Angola_Calc!AL346</f>
        <v>23807233.16346935</v>
      </c>
      <c r="N103" s="8"/>
      <c r="O103" s="8"/>
    </row>
    <row r="104" spans="1:15" ht="12.75">
      <c r="A104" s="179">
        <f>Angola_Calc!B347</f>
        <v>14</v>
      </c>
      <c r="B104" s="179">
        <f>Angola_Calc!C347</f>
        <v>-11</v>
      </c>
      <c r="C104" s="179">
        <f>Angola_Calc!E347</f>
        <v>1</v>
      </c>
      <c r="D104" s="180">
        <v>225</v>
      </c>
      <c r="E104" s="179" t="s">
        <v>33</v>
      </c>
      <c r="F104" s="178">
        <f>Angola_Calc!J347</f>
        <v>101069.84776183886</v>
      </c>
      <c r="G104" s="178">
        <f>Angola_Calc!K347</f>
        <v>12096</v>
      </c>
      <c r="H104" s="178">
        <f>Angola_Calc!AC347</f>
        <v>1010402642.8493328</v>
      </c>
      <c r="I104" s="178">
        <f>Angola_Calc!AF347</f>
        <v>22799074.435478166</v>
      </c>
      <c r="J104" s="178">
        <f>Angola_Calc!AN347</f>
        <v>79952367.76132733</v>
      </c>
      <c r="K104" s="178">
        <f>Angola_Calc!AH347</f>
        <v>0</v>
      </c>
      <c r="L104" s="178">
        <f>Angola_Calc!AI347</f>
        <v>2389027.630557258</v>
      </c>
      <c r="M104" s="178">
        <f>Angola_Calc!AL347</f>
        <v>8377902.192952787</v>
      </c>
      <c r="N104" s="8"/>
      <c r="O104" s="8"/>
    </row>
    <row r="105" spans="1:15" ht="12.75">
      <c r="A105" s="179">
        <f>Angola_Calc!B348</f>
        <v>15</v>
      </c>
      <c r="B105" s="179">
        <f>Angola_Calc!C348</f>
        <v>-11</v>
      </c>
      <c r="C105" s="179">
        <f>Angola_Calc!E348</f>
        <v>0.998</v>
      </c>
      <c r="D105" s="180">
        <v>225</v>
      </c>
      <c r="E105" s="179" t="s">
        <v>33</v>
      </c>
      <c r="F105" s="178">
        <f>Angola_Calc!J348</f>
        <v>114501.70586601058</v>
      </c>
      <c r="G105" s="178">
        <f>Angola_Calc!K348</f>
        <v>12096</v>
      </c>
      <c r="H105" s="178">
        <f>Angola_Calc!AC348</f>
        <v>1133236981.4202573</v>
      </c>
      <c r="I105" s="178">
        <f>Angola_Calc!AF348</f>
        <v>25570750.90339971</v>
      </c>
      <c r="J105" s="178">
        <f>Angola_Calc!AN348</f>
        <v>89672152.52302098</v>
      </c>
      <c r="K105" s="178">
        <f>Angola_Calc!AH348</f>
        <v>0</v>
      </c>
      <c r="L105" s="178">
        <f>Angola_Calc!AI348</f>
        <v>25482104.693725646</v>
      </c>
      <c r="M105" s="178">
        <f>Angola_Calc!AL348</f>
        <v>89361285.76496173</v>
      </c>
      <c r="N105" s="8"/>
      <c r="O105" s="8"/>
    </row>
    <row r="106" spans="1:15" ht="12.75">
      <c r="A106" s="179">
        <f>Angola_Calc!B349</f>
        <v>16</v>
      </c>
      <c r="B106" s="179">
        <f>Angola_Calc!C349</f>
        <v>-11</v>
      </c>
      <c r="C106" s="179">
        <f>Angola_Calc!E349</f>
        <v>1.0010000000000001</v>
      </c>
      <c r="D106" s="180">
        <v>225</v>
      </c>
      <c r="E106" s="179" t="s">
        <v>33</v>
      </c>
      <c r="F106" s="178">
        <f>Angola_Calc!J349</f>
        <v>115751.42664362321</v>
      </c>
      <c r="G106" s="178">
        <f>Angola_Calc!K349</f>
        <v>12096</v>
      </c>
      <c r="H106" s="178">
        <f>Angola_Calc!AC349</f>
        <v>1397218810.5535727</v>
      </c>
      <c r="I106" s="178">
        <f>Angola_Calc!AF349</f>
        <v>31527328.12993177</v>
      </c>
      <c r="J106" s="178">
        <f>Angola_Calc!AN349</f>
        <v>110560827.3840209</v>
      </c>
      <c r="K106" s="178">
        <f>Angola_Calc!AH349</f>
        <v>0</v>
      </c>
      <c r="L106" s="178">
        <f>Angola_Calc!AI349</f>
        <v>11123203.486029755</v>
      </c>
      <c r="M106" s="178">
        <f>Angola_Calc!AL349</f>
        <v>39007129.79888463</v>
      </c>
      <c r="N106" s="8"/>
      <c r="O106" s="8"/>
    </row>
    <row r="107" spans="1:15" ht="12.75">
      <c r="A107" s="179">
        <f>Angola_Calc!B350</f>
        <v>16</v>
      </c>
      <c r="B107" s="179">
        <f>Angola_Calc!C350</f>
        <v>-11</v>
      </c>
      <c r="C107" s="179">
        <f>Angola_Calc!E350</f>
        <v>0</v>
      </c>
      <c r="D107" s="180">
        <v>225</v>
      </c>
      <c r="E107" s="179" t="s">
        <v>33</v>
      </c>
      <c r="F107" s="178">
        <f>Angola_Calc!J350</f>
        <v>115751.42664362321</v>
      </c>
      <c r="G107" s="178">
        <f>Angola_Calc!K350</f>
        <v>12096</v>
      </c>
      <c r="H107" s="178">
        <f>Angola_Calc!AC350</f>
        <v>0</v>
      </c>
      <c r="I107" s="178">
        <f>Angola_Calc!AF350</f>
        <v>0</v>
      </c>
      <c r="J107" s="178">
        <f>Angola_Calc!AN350</f>
        <v>0</v>
      </c>
      <c r="K107" s="178">
        <f>Angola_Calc!AH350</f>
        <v>0</v>
      </c>
      <c r="L107" s="178">
        <f>Angola_Calc!AI350</f>
        <v>8909049.330373274</v>
      </c>
      <c r="M107" s="178">
        <f>Angola_Calc!AL350</f>
        <v>31242478.306811664</v>
      </c>
      <c r="N107" s="8"/>
      <c r="O107" s="8"/>
    </row>
    <row r="108" spans="1:15" ht="12.75">
      <c r="A108" s="179">
        <f>Angola_Calc!B351</f>
        <v>18</v>
      </c>
      <c r="B108" s="179">
        <f>Angola_Calc!C351</f>
        <v>-11</v>
      </c>
      <c r="C108" s="179">
        <f>Angola_Calc!E351</f>
        <v>0.752</v>
      </c>
      <c r="D108" s="180">
        <v>225</v>
      </c>
      <c r="E108" s="179" t="s">
        <v>33</v>
      </c>
      <c r="F108" s="178">
        <f>Angola_Calc!J351</f>
        <v>60127.41093415097</v>
      </c>
      <c r="G108" s="178">
        <f>Angola_Calc!K351</f>
        <v>12096</v>
      </c>
      <c r="H108" s="178">
        <f>Angola_Calc!AC351</f>
        <v>822764328.9880584</v>
      </c>
      <c r="I108" s="178">
        <f>Angola_Calc!AF351</f>
        <v>18565138.672397703</v>
      </c>
      <c r="J108" s="178">
        <f>Angola_Calc!AN351</f>
        <v>65104695.31893742</v>
      </c>
      <c r="K108" s="178">
        <f>Angola_Calc!AH351</f>
        <v>0</v>
      </c>
      <c r="L108" s="178">
        <f>Angola_Calc!AI351</f>
        <v>2534230.2536606546</v>
      </c>
      <c r="M108" s="178">
        <f>Angola_Calc!AL351</f>
        <v>8887102.404352888</v>
      </c>
      <c r="N108" s="8"/>
      <c r="O108" s="8"/>
    </row>
    <row r="109" spans="1:15" ht="12.75">
      <c r="A109" s="179">
        <f>Angola_Calc!B352</f>
        <v>22</v>
      </c>
      <c r="B109" s="179">
        <f>Angola_Calc!C352</f>
        <v>-11</v>
      </c>
      <c r="C109" s="179">
        <f>Angola_Calc!E352</f>
        <v>0.095</v>
      </c>
      <c r="D109" s="180">
        <v>225</v>
      </c>
      <c r="E109" s="179" t="s">
        <v>33</v>
      </c>
      <c r="F109" s="178">
        <f>Angola_Calc!J352</f>
        <v>4745.418614709339</v>
      </c>
      <c r="G109" s="178">
        <f>Angola_Calc!K352</f>
        <v>3238</v>
      </c>
      <c r="H109" s="178">
        <f>Angola_Calc!AC352</f>
        <v>54567155.907597266</v>
      </c>
      <c r="I109" s="178">
        <f>Angola_Calc!AF352</f>
        <v>1231272.1646900566</v>
      </c>
      <c r="J109" s="178">
        <f>Angola_Calc!AN352</f>
        <v>4317856.200881355</v>
      </c>
      <c r="K109" s="178">
        <f>Angola_Calc!AH352</f>
        <v>0</v>
      </c>
      <c r="L109" s="178">
        <f>Angola_Calc!AI352</f>
        <v>1231272.1646900566</v>
      </c>
      <c r="M109" s="178">
        <f>Angola_Calc!AL352</f>
        <v>4317856.200881355</v>
      </c>
      <c r="N109" s="8"/>
      <c r="O109" s="8"/>
    </row>
    <row r="110" spans="1:15" ht="12.75">
      <c r="A110" s="179">
        <f>Angola_Calc!B353</f>
        <v>23</v>
      </c>
      <c r="B110" s="179">
        <f>Angola_Calc!C353</f>
        <v>-11</v>
      </c>
      <c r="C110" s="179">
        <f>Angola_Calc!E353</f>
        <v>0.014</v>
      </c>
      <c r="D110" s="180">
        <v>225</v>
      </c>
      <c r="E110" s="179" t="s">
        <v>33</v>
      </c>
      <c r="F110" s="178">
        <f>Angola_Calc!J353</f>
        <v>250.82424057718129</v>
      </c>
      <c r="G110" s="178">
        <f>Angola_Calc!K353</f>
        <v>202</v>
      </c>
      <c r="H110" s="178">
        <f>Angola_Calc!AC353</f>
        <v>2884206.1264215913</v>
      </c>
      <c r="I110" s="178">
        <f>Angola_Calc!AF353</f>
        <v>65080.223838402475</v>
      </c>
      <c r="J110" s="178">
        <f>Angola_Calc!AN353</f>
        <v>228224.96610741588</v>
      </c>
      <c r="K110" s="178">
        <f>Angola_Calc!AH353</f>
        <v>0</v>
      </c>
      <c r="L110" s="178">
        <f>Angola_Calc!AI353</f>
        <v>65080.223838402475</v>
      </c>
      <c r="M110" s="178">
        <f>Angola_Calc!AL353</f>
        <v>228224.96610741588</v>
      </c>
      <c r="N110" s="8"/>
      <c r="O110" s="8"/>
    </row>
    <row r="111" spans="1:15" ht="12.75">
      <c r="A111" s="179">
        <f>Angola_Calc!B354</f>
        <v>14</v>
      </c>
      <c r="B111" s="179">
        <f>Angola_Calc!C354</f>
        <v>-10</v>
      </c>
      <c r="C111" s="179">
        <f>Angola_Calc!E354</f>
        <v>0.891</v>
      </c>
      <c r="D111" s="180">
        <v>225</v>
      </c>
      <c r="E111" s="179" t="s">
        <v>33</v>
      </c>
      <c r="F111" s="178">
        <f>Angola_Calc!J354</f>
        <v>119910.70861193113</v>
      </c>
      <c r="G111" s="178">
        <f>Angola_Calc!K354</f>
        <v>12096</v>
      </c>
      <c r="H111" s="178">
        <f>Angola_Calc!AC354</f>
        <v>1090614506.320962</v>
      </c>
      <c r="I111" s="178">
        <f>Angola_Calc!AF354</f>
        <v>24609002.644633472</v>
      </c>
      <c r="J111" s="178">
        <f>Angola_Calc!AN354</f>
        <v>86299469.53554682</v>
      </c>
      <c r="K111" s="178">
        <f>Angola_Calc!AH354</f>
        <v>0</v>
      </c>
      <c r="L111" s="178">
        <f>Angola_Calc!AI354</f>
        <v>3808098.0294673494</v>
      </c>
      <c r="M111" s="178">
        <f>Angola_Calc!AL354</f>
        <v>13354333.96582855</v>
      </c>
      <c r="N111" s="8"/>
      <c r="O111" s="8"/>
    </row>
    <row r="112" spans="1:15" ht="12.75">
      <c r="A112" s="179">
        <f>Angola_Calc!B355</f>
        <v>16</v>
      </c>
      <c r="B112" s="179">
        <f>Angola_Calc!C355</f>
        <v>-10</v>
      </c>
      <c r="C112" s="179">
        <f>Angola_Calc!E355</f>
        <v>0.075</v>
      </c>
      <c r="D112" s="180">
        <v>225</v>
      </c>
      <c r="E112" s="179" t="s">
        <v>33</v>
      </c>
      <c r="F112" s="178">
        <f>Angola_Calc!J355</f>
        <v>102072.26463909293</v>
      </c>
      <c r="G112" s="178">
        <f>Angola_Calc!K355</f>
        <v>12096</v>
      </c>
      <c r="H112" s="178">
        <f>Angola_Calc!AC355</f>
        <v>1009294966.4696409</v>
      </c>
      <c r="I112" s="178">
        <f>Angola_Calc!AF355</f>
        <v>22774080.44282609</v>
      </c>
      <c r="J112" s="178">
        <f>Angola_Calc!AN355</f>
        <v>79864718.19914891</v>
      </c>
      <c r="K112" s="178">
        <f>Angola_Calc!AH355</f>
        <v>0</v>
      </c>
      <c r="L112" s="178">
        <f>Angola_Calc!AI355</f>
        <v>22774080.44282609</v>
      </c>
      <c r="M112" s="178">
        <f>Angola_Calc!AL355</f>
        <v>79864718.19914891</v>
      </c>
      <c r="N112" s="8"/>
      <c r="O112" s="8"/>
    </row>
    <row r="113" spans="1:15" ht="12.75">
      <c r="A113" s="179">
        <f>Angola_Calc!B356</f>
        <v>17</v>
      </c>
      <c r="B113" s="179">
        <f>Angola_Calc!C356</f>
        <v>-10</v>
      </c>
      <c r="C113" s="179">
        <f>Angola_Calc!E356</f>
        <v>1</v>
      </c>
      <c r="D113" s="180">
        <v>225</v>
      </c>
      <c r="E113" s="179" t="s">
        <v>33</v>
      </c>
      <c r="F113" s="178">
        <f>Angola_Calc!J356</f>
        <v>69004.82888047387</v>
      </c>
      <c r="G113" s="178">
        <f>Angola_Calc!K356</f>
        <v>12096</v>
      </c>
      <c r="H113" s="178">
        <f>Angola_Calc!AC356</f>
        <v>937150714.8981825</v>
      </c>
      <c r="I113" s="178">
        <f>Angola_Calc!AF356</f>
        <v>21146192.616809376</v>
      </c>
      <c r="J113" s="178">
        <f>Angola_Calc!AN356</f>
        <v>74156000.21990757</v>
      </c>
      <c r="K113" s="178">
        <f>Angola_Calc!AH356</f>
        <v>0</v>
      </c>
      <c r="L113" s="178">
        <f>Angola_Calc!AI356</f>
        <v>3563608.733163396</v>
      </c>
      <c r="M113" s="178">
        <f>Angola_Calc!AL356</f>
        <v>12496952.751204174</v>
      </c>
      <c r="N113" s="8"/>
      <c r="O113" s="8"/>
    </row>
    <row r="114" spans="1:15" ht="12.75">
      <c r="A114" s="179">
        <f>Angola_Calc!B357</f>
        <v>18</v>
      </c>
      <c r="B114" s="179">
        <f>Angola_Calc!C357</f>
        <v>-10</v>
      </c>
      <c r="C114" s="179">
        <f>Angola_Calc!E357</f>
        <v>0.992</v>
      </c>
      <c r="D114" s="180">
        <v>225</v>
      </c>
      <c r="E114" s="179" t="s">
        <v>33</v>
      </c>
      <c r="F114" s="178">
        <f>Angola_Calc!J357</f>
        <v>27495.61727758701</v>
      </c>
      <c r="G114" s="178">
        <f>Angola_Calc!K357</f>
        <v>12096</v>
      </c>
      <c r="H114" s="178">
        <f>Angola_Calc!AC357</f>
        <v>312488100.94305974</v>
      </c>
      <c r="I114" s="178">
        <f>Angola_Calc!AF357</f>
        <v>7051089.507754189</v>
      </c>
      <c r="J114" s="178">
        <f>Angola_Calc!AN357</f>
        <v>24726938.062219445</v>
      </c>
      <c r="K114" s="178">
        <f>Angola_Calc!AH357</f>
        <v>0</v>
      </c>
      <c r="L114" s="178">
        <f>Angola_Calc!AI357</f>
        <v>7051089.507754189</v>
      </c>
      <c r="M114" s="178">
        <f>Angola_Calc!AL357</f>
        <v>24726938.062219445</v>
      </c>
      <c r="N114" s="8"/>
      <c r="O114" s="8"/>
    </row>
    <row r="115" spans="1:15" ht="12.75">
      <c r="A115" s="179">
        <f>Angola_Calc!B358</f>
        <v>21</v>
      </c>
      <c r="B115" s="179">
        <f>Angola_Calc!C358</f>
        <v>-10</v>
      </c>
      <c r="C115" s="179">
        <f>Angola_Calc!E358</f>
        <v>0.876</v>
      </c>
      <c r="D115" s="180">
        <v>225</v>
      </c>
      <c r="E115" s="179" t="s">
        <v>33</v>
      </c>
      <c r="F115" s="178">
        <f>Angola_Calc!J358</f>
        <v>17159.01831064317</v>
      </c>
      <c r="G115" s="178">
        <f>Angola_Calc!K358</f>
        <v>10774</v>
      </c>
      <c r="H115" s="178">
        <f>Angola_Calc!AC358</f>
        <v>443516970.4595034</v>
      </c>
      <c r="I115" s="178">
        <f>Angola_Calc!AF358</f>
        <v>10007670.204017684</v>
      </c>
      <c r="J115" s="178">
        <f>Angola_Calc!AN358</f>
        <v>35095149.62329295</v>
      </c>
      <c r="K115" s="178">
        <f>Angola_Calc!AH358</f>
        <v>0</v>
      </c>
      <c r="L115" s="178">
        <f>Angola_Calc!AI358</f>
        <v>10007670.204017684</v>
      </c>
      <c r="M115" s="178">
        <f>Angola_Calc!AL358</f>
        <v>35095149.62329295</v>
      </c>
      <c r="N115" s="8"/>
      <c r="O115" s="8"/>
    </row>
    <row r="116" spans="1:15" ht="12.75">
      <c r="A116" s="179">
        <f>Angola_Calc!B359</f>
        <v>22</v>
      </c>
      <c r="B116" s="179">
        <f>Angola_Calc!C359</f>
        <v>-10</v>
      </c>
      <c r="C116" s="179">
        <f>Angola_Calc!E359</f>
        <v>0.02</v>
      </c>
      <c r="D116" s="180">
        <v>225</v>
      </c>
      <c r="E116" s="179" t="s">
        <v>33</v>
      </c>
      <c r="F116" s="178">
        <f>Angola_Calc!J359</f>
        <v>490.2073754438245</v>
      </c>
      <c r="G116" s="178">
        <f>Angola_Calc!K359</f>
        <v>310</v>
      </c>
      <c r="H116" s="178">
        <f>Angola_Calc!AC359</f>
        <v>12670613.558288118</v>
      </c>
      <c r="I116" s="178">
        <f>Angola_Calc!AF359</f>
        <v>285904.10338194855</v>
      </c>
      <c r="J116" s="178">
        <f>Angola_Calc!AN359</f>
        <v>1002615.7019117904</v>
      </c>
      <c r="K116" s="178">
        <f>Angola_Calc!AH359</f>
        <v>0</v>
      </c>
      <c r="L116" s="178">
        <f>Angola_Calc!AI359</f>
        <v>285904.10338194855</v>
      </c>
      <c r="M116" s="178">
        <f>Angola_Calc!AL359</f>
        <v>1002615.7019117904</v>
      </c>
      <c r="N116" s="8"/>
      <c r="O116" s="8"/>
    </row>
    <row r="117" spans="1:15" ht="12.75">
      <c r="A117" s="179">
        <f>Angola_Calc!B360</f>
        <v>15</v>
      </c>
      <c r="B117" s="179">
        <f>Angola_Calc!C360</f>
        <v>-9</v>
      </c>
      <c r="C117" s="179">
        <f>Angola_Calc!E360</f>
        <v>1</v>
      </c>
      <c r="D117" s="180">
        <v>225</v>
      </c>
      <c r="E117" s="179" t="s">
        <v>33</v>
      </c>
      <c r="F117" s="178">
        <f>Angola_Calc!J360</f>
        <v>138622.19695898885</v>
      </c>
      <c r="G117" s="178">
        <f>Angola_Calc!K360</f>
        <v>12096</v>
      </c>
      <c r="H117" s="178">
        <f>Angola_Calc!AC360</f>
        <v>1432271420.203438</v>
      </c>
      <c r="I117" s="178">
        <f>Angola_Calc!AF360</f>
        <v>32318267.32849858</v>
      </c>
      <c r="J117" s="178">
        <f>Angola_Calc!AN360</f>
        <v>113334512.8623339</v>
      </c>
      <c r="K117" s="178">
        <f>Angola_Calc!AH360</f>
        <v>0</v>
      </c>
      <c r="L117" s="178">
        <f>Angola_Calc!AI360</f>
        <v>5199768.884284313</v>
      </c>
      <c r="M117" s="178">
        <f>Angola_Calc!AL360</f>
        <v>18234680.328218635</v>
      </c>
      <c r="N117" s="8"/>
      <c r="O117" s="8"/>
    </row>
    <row r="118" spans="1:15" ht="12.75">
      <c r="A118" s="179">
        <f>Angola_Calc!B361</f>
        <v>15</v>
      </c>
      <c r="B118" s="179">
        <f>Angola_Calc!C361</f>
        <v>-9</v>
      </c>
      <c r="C118" s="179">
        <f>Angola_Calc!E361</f>
        <v>0</v>
      </c>
      <c r="D118" s="180">
        <v>225</v>
      </c>
      <c r="E118" s="179" t="s">
        <v>33</v>
      </c>
      <c r="F118" s="178">
        <f>Angola_Calc!J361</f>
        <v>138622.19695898885</v>
      </c>
      <c r="G118" s="178">
        <f>Angola_Calc!K361</f>
        <v>12096</v>
      </c>
      <c r="H118" s="178">
        <f>Angola_Calc!AC361</f>
        <v>0</v>
      </c>
      <c r="I118" s="178">
        <f>Angola_Calc!AF361</f>
        <v>0</v>
      </c>
      <c r="J118" s="178">
        <f>Angola_Calc!AN361</f>
        <v>0</v>
      </c>
      <c r="K118" s="178">
        <f>Angola_Calc!AH361</f>
        <v>0</v>
      </c>
      <c r="L118" s="178">
        <f>Angola_Calc!AI361</f>
        <v>20849297.096421946</v>
      </c>
      <c r="M118" s="178">
        <f>Angola_Calc!AL361</f>
        <v>73114839.54034209</v>
      </c>
      <c r="N118" s="8"/>
      <c r="O118" s="8"/>
    </row>
    <row r="119" spans="1:15" ht="12.75">
      <c r="A119" s="179">
        <f>Angola_Calc!B362</f>
        <v>16</v>
      </c>
      <c r="B119" s="179">
        <f>Angola_Calc!C362</f>
        <v>-9</v>
      </c>
      <c r="C119" s="179">
        <f>Angola_Calc!E362</f>
        <v>0.017</v>
      </c>
      <c r="D119" s="180">
        <v>225</v>
      </c>
      <c r="E119" s="179" t="s">
        <v>33</v>
      </c>
      <c r="F119" s="178">
        <f>Angola_Calc!J362</f>
        <v>101822.32048357041</v>
      </c>
      <c r="G119" s="178">
        <f>Angola_Calc!K362</f>
        <v>12096</v>
      </c>
      <c r="H119" s="178">
        <f>Angola_Calc!AC362</f>
        <v>1662941734.2360451</v>
      </c>
      <c r="I119" s="178">
        <f>Angola_Calc!AF362</f>
        <v>37523192.015605465</v>
      </c>
      <c r="J119" s="178">
        <f>Angola_Calc!AN362</f>
        <v>131587273.68958953</v>
      </c>
      <c r="K119" s="178">
        <f>Angola_Calc!AH362</f>
        <v>0</v>
      </c>
      <c r="L119" s="178">
        <f>Angola_Calc!AI362</f>
        <v>37523192.015605465</v>
      </c>
      <c r="M119" s="178">
        <f>Angola_Calc!AL362</f>
        <v>131587273.68958953</v>
      </c>
      <c r="N119" s="8"/>
      <c r="O119" s="8"/>
    </row>
    <row r="120" spans="1:15" ht="12.75">
      <c r="A120" s="179">
        <f>Angola_Calc!B363</f>
        <v>17</v>
      </c>
      <c r="B120" s="179">
        <f>Angola_Calc!C363</f>
        <v>-9</v>
      </c>
      <c r="C120" s="179">
        <f>Angola_Calc!E363</f>
        <v>0.9660000000000001</v>
      </c>
      <c r="D120" s="180">
        <v>225</v>
      </c>
      <c r="E120" s="179" t="s">
        <v>33</v>
      </c>
      <c r="F120" s="178">
        <f>Angola_Calc!J363</f>
        <v>67211.21553908337</v>
      </c>
      <c r="G120" s="178">
        <f>Angola_Calc!K363</f>
        <v>11495</v>
      </c>
      <c r="H120" s="178">
        <f>Angola_Calc!AC363</f>
        <v>914207519.8772554</v>
      </c>
      <c r="I120" s="178">
        <f>Angola_Calc!AF363</f>
        <v>20628494.43502838</v>
      </c>
      <c r="J120" s="178">
        <f>Angola_Calc!AN363</f>
        <v>72340523.21287984</v>
      </c>
      <c r="K120" s="178">
        <f>Angola_Calc!AH363</f>
        <v>0</v>
      </c>
      <c r="L120" s="178">
        <f>Angola_Calc!AI363</f>
        <v>3340132.9046858097</v>
      </c>
      <c r="M120" s="178">
        <f>Angola_Calc!AL363</f>
        <v>11713262.094165774</v>
      </c>
      <c r="N120" s="8"/>
      <c r="O120" s="8"/>
    </row>
    <row r="121" spans="1:15" ht="12.75">
      <c r="A121" s="179">
        <f>Angola_Calc!B364</f>
        <v>20</v>
      </c>
      <c r="B121" s="179">
        <f>Angola_Calc!C364</f>
        <v>-9</v>
      </c>
      <c r="C121" s="179">
        <f>Angola_Calc!E364</f>
        <v>1.0030000000000001</v>
      </c>
      <c r="D121" s="180">
        <v>225</v>
      </c>
      <c r="E121" s="179" t="s">
        <v>33</v>
      </c>
      <c r="F121" s="178">
        <f>Angola_Calc!J364</f>
        <v>26317.183389401587</v>
      </c>
      <c r="G121" s="178">
        <f>Angola_Calc!K364</f>
        <v>12096</v>
      </c>
      <c r="H121" s="178">
        <f>Angola_Calc!AC364</f>
        <v>317846235.61814404</v>
      </c>
      <c r="I121" s="178">
        <f>Angola_Calc!AF364</f>
        <v>7171992.31037164</v>
      </c>
      <c r="J121" s="178">
        <f>Angola_Calc!AN364</f>
        <v>25150923.05185584</v>
      </c>
      <c r="K121" s="178">
        <f>Angola_Calc!AH364</f>
        <v>0</v>
      </c>
      <c r="L121" s="178">
        <f>Angola_Calc!AI364</f>
        <v>6416857.5730864955</v>
      </c>
      <c r="M121" s="178">
        <f>Angola_Calc!AL364</f>
        <v>22502797.559058443</v>
      </c>
      <c r="N121" s="8"/>
      <c r="O121" s="8"/>
    </row>
    <row r="122" spans="1:15" ht="12.75">
      <c r="A122" s="179">
        <f>Angola_Calc!B365</f>
        <v>21</v>
      </c>
      <c r="B122" s="179">
        <f>Angola_Calc!C365</f>
        <v>-9</v>
      </c>
      <c r="C122" s="179">
        <f>Angola_Calc!E365</f>
        <v>0.877</v>
      </c>
      <c r="D122" s="180">
        <v>225</v>
      </c>
      <c r="E122" s="179" t="s">
        <v>33</v>
      </c>
      <c r="F122" s="178">
        <f>Angola_Calc!J365</f>
        <v>20679.358529270277</v>
      </c>
      <c r="G122" s="178">
        <f>Angola_Calc!K365</f>
        <v>10806</v>
      </c>
      <c r="H122" s="178">
        <f>Angola_Calc!AC365</f>
        <v>349169510.26945376</v>
      </c>
      <c r="I122" s="178">
        <f>Angola_Calc!AF365</f>
        <v>7878781.505146764</v>
      </c>
      <c r="J122" s="178">
        <f>Angola_Calc!AN365</f>
        <v>27629509.180003986</v>
      </c>
      <c r="K122" s="178">
        <f>Angola_Calc!AH365</f>
        <v>0</v>
      </c>
      <c r="L122" s="178">
        <f>Angola_Calc!AI365</f>
        <v>3281848.285566748</v>
      </c>
      <c r="M122" s="178">
        <f>Angola_Calc!AL365</f>
        <v>11508868.125637623</v>
      </c>
      <c r="N122" s="8"/>
      <c r="O122" s="8"/>
    </row>
    <row r="123" spans="1:15" ht="12.75">
      <c r="A123" s="179">
        <f>Angola_Calc!B366</f>
        <v>14</v>
      </c>
      <c r="B123" s="179">
        <f>Angola_Calc!C366</f>
        <v>-8</v>
      </c>
      <c r="C123" s="179">
        <f>Angola_Calc!E366</f>
        <v>1</v>
      </c>
      <c r="D123" s="180">
        <v>225</v>
      </c>
      <c r="E123" s="179" t="s">
        <v>33</v>
      </c>
      <c r="F123" s="178">
        <f>Angola_Calc!J366</f>
        <v>117705.21546496125</v>
      </c>
      <c r="G123" s="178">
        <f>Angola_Calc!K366</f>
        <v>12096</v>
      </c>
      <c r="H123" s="178">
        <f>Angola_Calc!AC366</f>
        <v>1883547254.453016</v>
      </c>
      <c r="I123" s="178">
        <f>Angola_Calc!AF366</f>
        <v>42501011.21659314</v>
      </c>
      <c r="J123" s="178">
        <f>Angola_Calc!AN366</f>
        <v>149043615.28508186</v>
      </c>
      <c r="K123" s="178">
        <f>Angola_Calc!AH366</f>
        <v>0</v>
      </c>
      <c r="L123" s="178">
        <f>Angola_Calc!AI366</f>
        <v>40676603.07133964</v>
      </c>
      <c r="M123" s="178">
        <f>Angola_Calc!AL366</f>
        <v>142645734.90669754</v>
      </c>
      <c r="N123" s="8"/>
      <c r="O123" s="8"/>
    </row>
    <row r="124" spans="1:15" ht="12.75">
      <c r="A124" s="179">
        <f>Angola_Calc!B367</f>
        <v>15</v>
      </c>
      <c r="B124" s="179">
        <f>Angola_Calc!C367</f>
        <v>-8</v>
      </c>
      <c r="C124" s="179">
        <f>Angola_Calc!E367</f>
        <v>0.015</v>
      </c>
      <c r="D124" s="180">
        <v>225</v>
      </c>
      <c r="E124" s="179" t="s">
        <v>33</v>
      </c>
      <c r="F124" s="178">
        <f>Angola_Calc!J367</f>
        <v>129559.96115118804</v>
      </c>
      <c r="G124" s="178">
        <f>Angola_Calc!K367</f>
        <v>12096</v>
      </c>
      <c r="H124" s="178">
        <f>Angola_Calc!AC367</f>
        <v>1141610595.720457</v>
      </c>
      <c r="I124" s="178">
        <f>Angola_Calc!AF367</f>
        <v>25759696.030449133</v>
      </c>
      <c r="J124" s="178">
        <f>Angola_Calc!AN367</f>
        <v>90334750.04764059</v>
      </c>
      <c r="K124" s="178">
        <f>Angola_Calc!AH367</f>
        <v>0</v>
      </c>
      <c r="L124" s="178">
        <f>Angola_Calc!AI367</f>
        <v>25759696.030449133</v>
      </c>
      <c r="M124" s="178">
        <f>Angola_Calc!AL367</f>
        <v>90334750.04764059</v>
      </c>
      <c r="N124" s="8"/>
      <c r="O124" s="8"/>
    </row>
    <row r="125" spans="1:15" ht="12.75">
      <c r="A125" s="179">
        <f>Angola_Calc!B368</f>
        <v>16</v>
      </c>
      <c r="B125" s="179">
        <f>Angola_Calc!C368</f>
        <v>-8</v>
      </c>
      <c r="C125" s="179">
        <f>Angola_Calc!E368</f>
        <v>0.987</v>
      </c>
      <c r="D125" s="180">
        <v>225</v>
      </c>
      <c r="E125" s="179" t="s">
        <v>33</v>
      </c>
      <c r="F125" s="178">
        <f>Angola_Calc!J368</f>
        <v>114923.26660719118</v>
      </c>
      <c r="G125" s="178">
        <f>Angola_Calc!K368</f>
        <v>11983</v>
      </c>
      <c r="H125" s="178">
        <f>Angola_Calc!AC368</f>
        <v>1782662238.8796659</v>
      </c>
      <c r="I125" s="178">
        <f>Angola_Calc!AF368</f>
        <v>40224606.85862853</v>
      </c>
      <c r="J125" s="178">
        <f>Angola_Calc!AN368</f>
        <v>141060663.21759552</v>
      </c>
      <c r="K125" s="178">
        <f>Angola_Calc!AH368</f>
        <v>0</v>
      </c>
      <c r="L125" s="178">
        <f>Angola_Calc!AI368</f>
        <v>26507947.400956385</v>
      </c>
      <c r="M125" s="178">
        <f>Angola_Calc!AL368</f>
        <v>92958736.77666406</v>
      </c>
      <c r="N125" s="8"/>
      <c r="O125" s="8"/>
    </row>
    <row r="126" spans="1:15" ht="12.75">
      <c r="A126" s="179">
        <f>Angola_Calc!B369</f>
        <v>17</v>
      </c>
      <c r="B126" s="179">
        <f>Angola_Calc!C369</f>
        <v>-8</v>
      </c>
      <c r="C126" s="179">
        <f>Angola_Calc!E369</f>
        <v>0.006</v>
      </c>
      <c r="D126" s="180">
        <v>225</v>
      </c>
      <c r="E126" s="179" t="s">
        <v>33</v>
      </c>
      <c r="F126" s="178">
        <f>Angola_Calc!J369</f>
        <v>20331.72493268085</v>
      </c>
      <c r="G126" s="178">
        <f>Angola_Calc!K369</f>
        <v>2403</v>
      </c>
      <c r="H126" s="178">
        <f>Angola_Calc!AC369</f>
        <v>332053657.3807316</v>
      </c>
      <c r="I126" s="178">
        <f>Angola_Calc!AF369</f>
        <v>7492573.485207073</v>
      </c>
      <c r="J126" s="178">
        <f>Angola_Calc!AN369</f>
        <v>26275145.180273283</v>
      </c>
      <c r="K126" s="178">
        <f>Angola_Calc!AH369</f>
        <v>0</v>
      </c>
      <c r="L126" s="178">
        <f>Angola_Calc!AI369</f>
        <v>7492573.485207073</v>
      </c>
      <c r="M126" s="178">
        <f>Angola_Calc!AL369</f>
        <v>26275145.180273283</v>
      </c>
      <c r="N126" s="8"/>
      <c r="O126" s="8"/>
    </row>
    <row r="127" spans="1:15" ht="12.75">
      <c r="A127" s="179">
        <f>Angola_Calc!B370</f>
        <v>20</v>
      </c>
      <c r="B127" s="179">
        <f>Angola_Calc!C370</f>
        <v>-8</v>
      </c>
      <c r="C127" s="179">
        <f>Angola_Calc!E370</f>
        <v>0.874</v>
      </c>
      <c r="D127" s="180">
        <v>225</v>
      </c>
      <c r="E127" s="179" t="s">
        <v>33</v>
      </c>
      <c r="F127" s="178">
        <f>Angola_Calc!J370</f>
        <v>23518.512915593037</v>
      </c>
      <c r="G127" s="178">
        <f>Angola_Calc!K370</f>
        <v>10590</v>
      </c>
      <c r="H127" s="178">
        <f>Angola_Calc!AC370</f>
        <v>267288250.48016724</v>
      </c>
      <c r="I127" s="178">
        <f>Angola_Calc!AF370</f>
        <v>6031184.460524781</v>
      </c>
      <c r="J127" s="178">
        <f>Angola_Calc!AN370</f>
        <v>21150309.3859769</v>
      </c>
      <c r="K127" s="178">
        <f>Angola_Calc!AH370</f>
        <v>0</v>
      </c>
      <c r="L127" s="178">
        <f>Angola_Calc!AI370</f>
        <v>6031184.460524781</v>
      </c>
      <c r="M127" s="178">
        <f>Angola_Calc!AL370</f>
        <v>21150309.3859769</v>
      </c>
      <c r="N127" s="8"/>
      <c r="O127" s="8"/>
    </row>
    <row r="128" spans="1:15" ht="12.75">
      <c r="A128" s="179">
        <f>Angola_Calc!B371</f>
        <v>21</v>
      </c>
      <c r="B128" s="179">
        <f>Angola_Calc!C371</f>
        <v>-8</v>
      </c>
      <c r="C128" s="179">
        <f>Angola_Calc!E371</f>
        <v>0.579</v>
      </c>
      <c r="D128" s="180">
        <v>225</v>
      </c>
      <c r="E128" s="179" t="s">
        <v>33</v>
      </c>
      <c r="F128" s="178">
        <f>Angola_Calc!J371</f>
        <v>15609.188529392586</v>
      </c>
      <c r="G128" s="178">
        <f>Angola_Calc!K371</f>
        <v>7030</v>
      </c>
      <c r="H128" s="178">
        <f>Angola_Calc!AC371</f>
        <v>177398660.7235807</v>
      </c>
      <c r="I128" s="178">
        <f>Angola_Calc!AF371</f>
        <v>4002884.690785747</v>
      </c>
      <c r="J128" s="178">
        <f>Angola_Calc!AN371</f>
        <v>14037416.729771594</v>
      </c>
      <c r="K128" s="178">
        <f>Angola_Calc!AH371</f>
        <v>0</v>
      </c>
      <c r="L128" s="178">
        <f>Angola_Calc!AI371</f>
        <v>4002884.690785747</v>
      </c>
      <c r="M128" s="178">
        <f>Angola_Calc!AL371</f>
        <v>14037416.729771594</v>
      </c>
      <c r="N128" s="8"/>
      <c r="O128" s="8"/>
    </row>
    <row r="129" spans="1:15" ht="12.75">
      <c r="A129" s="179">
        <f>Angola_Calc!B372</f>
        <v>12</v>
      </c>
      <c r="B129" s="179">
        <f>Angola_Calc!C372</f>
        <v>-7</v>
      </c>
      <c r="C129" s="179">
        <f>Angola_Calc!E372</f>
        <v>0.473</v>
      </c>
      <c r="D129" s="180">
        <v>225</v>
      </c>
      <c r="E129" s="179" t="s">
        <v>33</v>
      </c>
      <c r="F129" s="178">
        <f>Angola_Calc!J372</f>
        <v>22421.046852436037</v>
      </c>
      <c r="G129" s="178">
        <f>Angola_Calc!K372</f>
        <v>5530</v>
      </c>
      <c r="H129" s="178">
        <f>Angola_Calc!AC372</f>
        <v>4548992397.920724</v>
      </c>
      <c r="I129" s="178">
        <f>Angola_Calc!AF372</f>
        <v>102645036.63029723</v>
      </c>
      <c r="J129" s="178">
        <f>Angola_Calc!AN372</f>
        <v>138837573.28445262</v>
      </c>
      <c r="K129" s="178">
        <f>Angola_Calc!AH372</f>
        <v>88207437.51448809</v>
      </c>
      <c r="L129" s="178">
        <f>Angola_Calc!AI372</f>
        <v>14437599.115809148</v>
      </c>
      <c r="M129" s="178">
        <f>Angola_Calc!AL372</f>
        <v>50630135.769964546</v>
      </c>
      <c r="N129" s="8"/>
      <c r="O129" s="8"/>
    </row>
    <row r="130" spans="1:15" ht="12.75">
      <c r="A130" s="179">
        <f>Angola_Calc!B373</f>
        <v>13</v>
      </c>
      <c r="B130" s="179">
        <f>Angola_Calc!C373</f>
        <v>-7</v>
      </c>
      <c r="C130" s="179">
        <f>Angola_Calc!E373</f>
        <v>0.989</v>
      </c>
      <c r="D130" s="180">
        <v>225</v>
      </c>
      <c r="E130" s="179" t="s">
        <v>33</v>
      </c>
      <c r="F130" s="178">
        <f>Angola_Calc!J373</f>
        <v>49854.178091142414</v>
      </c>
      <c r="G130" s="178">
        <f>Angola_Calc!K373</f>
        <v>12096</v>
      </c>
      <c r="H130" s="178">
        <f>Angola_Calc!AC373</f>
        <v>1422714999.6826882</v>
      </c>
      <c r="I130" s="178">
        <f>Angola_Calc!AF373</f>
        <v>32102632.95310256</v>
      </c>
      <c r="J130" s="178">
        <f>Angola_Calc!AN373</f>
        <v>112578320.81022066</v>
      </c>
      <c r="K130" s="178">
        <f>Angola_Calc!AH373</f>
        <v>0</v>
      </c>
      <c r="L130" s="178">
        <f>Angola_Calc!AI373</f>
        <v>32102632.95310256</v>
      </c>
      <c r="M130" s="178">
        <f>Angola_Calc!AL373</f>
        <v>112578320.81022066</v>
      </c>
      <c r="N130" s="8"/>
      <c r="O130" s="8"/>
    </row>
    <row r="131" spans="1:15" ht="12.75">
      <c r="A131" s="179">
        <f>Angola_Calc!B374</f>
        <v>15</v>
      </c>
      <c r="B131" s="179">
        <f>Angola_Calc!C374</f>
        <v>-7</v>
      </c>
      <c r="C131" s="179">
        <f>Angola_Calc!E374</f>
        <v>1</v>
      </c>
      <c r="D131" s="180">
        <v>225</v>
      </c>
      <c r="E131" s="179" t="s">
        <v>33</v>
      </c>
      <c r="F131" s="178">
        <f>Angola_Calc!J374</f>
        <v>129266.89282798732</v>
      </c>
      <c r="G131" s="178">
        <f>Angola_Calc!K374</f>
        <v>12096</v>
      </c>
      <c r="H131" s="178">
        <f>Angola_Calc!AC374</f>
        <v>2111160990.2208402</v>
      </c>
      <c r="I131" s="178">
        <f>Angola_Calc!AF374</f>
        <v>47636966.21535862</v>
      </c>
      <c r="J131" s="178">
        <f>Angola_Calc!AN374</f>
        <v>167054511.47426802</v>
      </c>
      <c r="K131" s="178">
        <f>Angola_Calc!AH374</f>
        <v>0</v>
      </c>
      <c r="L131" s="178">
        <f>Angola_Calc!AI374</f>
        <v>47636966.21535862</v>
      </c>
      <c r="M131" s="178">
        <f>Angola_Calc!AL374</f>
        <v>167054511.47426802</v>
      </c>
      <c r="N131" s="8"/>
      <c r="O131" s="8"/>
    </row>
    <row r="132" spans="1:15" ht="12.75">
      <c r="A132" s="179">
        <f>Angola_Calc!B375</f>
        <v>16</v>
      </c>
      <c r="B132" s="179">
        <f>Angola_Calc!C375</f>
        <v>-7</v>
      </c>
      <c r="C132" s="179">
        <f>Angola_Calc!E375</f>
        <v>0.759</v>
      </c>
      <c r="D132" s="180">
        <v>225</v>
      </c>
      <c r="E132" s="179" t="s">
        <v>33</v>
      </c>
      <c r="F132" s="178">
        <f>Angola_Calc!J375</f>
        <v>99256.8725492459</v>
      </c>
      <c r="G132" s="178">
        <f>Angola_Calc!K375</f>
        <v>9291</v>
      </c>
      <c r="H132" s="178">
        <f>Angola_Calc!AC375</f>
        <v>1621043352.6558864</v>
      </c>
      <c r="I132" s="178">
        <f>Angola_Calc!AF375</f>
        <v>36577782.453256816</v>
      </c>
      <c r="J132" s="178">
        <f>Angola_Calc!AN375</f>
        <v>128271887.653727</v>
      </c>
      <c r="K132" s="178">
        <f>Angola_Calc!AH375</f>
        <v>0</v>
      </c>
      <c r="L132" s="178">
        <f>Angola_Calc!AI375</f>
        <v>36577782.453256816</v>
      </c>
      <c r="M132" s="178">
        <f>Angola_Calc!AL375</f>
        <v>128271887.653727</v>
      </c>
      <c r="N132" s="8"/>
      <c r="O132" s="8"/>
    </row>
    <row r="133" spans="1:15" ht="12.75">
      <c r="A133" s="179">
        <f>Angola_Calc!B376</f>
        <v>13</v>
      </c>
      <c r="B133" s="179">
        <f>Angola_Calc!C376</f>
        <v>-17</v>
      </c>
      <c r="C133" s="179">
        <f>Angola_Calc!E376</f>
        <v>0.532</v>
      </c>
      <c r="D133" s="180">
        <v>225</v>
      </c>
      <c r="E133" s="179" t="s">
        <v>33</v>
      </c>
      <c r="F133" s="178">
        <f>Angola_Calc!J376</f>
        <v>34571.501117027496</v>
      </c>
      <c r="G133" s="178">
        <f>Angola_Calc!K376</f>
        <v>11985</v>
      </c>
      <c r="H133" s="178">
        <f>Angola_Calc!AC376</f>
        <v>274478572.52843064</v>
      </c>
      <c r="I133" s="178">
        <f>Angola_Calc!AF376</f>
        <v>6193429.372247425</v>
      </c>
      <c r="J133" s="178">
        <f>Angola_Calc!AN376</f>
        <v>21719273.923820905</v>
      </c>
      <c r="K133" s="178">
        <f>Angola_Calc!AH376</f>
        <v>0</v>
      </c>
      <c r="L133" s="178">
        <f>Angola_Calc!AI376</f>
        <v>6193429.372247425</v>
      </c>
      <c r="M133" s="178">
        <f>Angola_Calc!AL376</f>
        <v>21719273.923820905</v>
      </c>
      <c r="N133" s="8"/>
      <c r="O133" s="8"/>
    </row>
    <row r="134" spans="1:15" ht="12.75">
      <c r="A134" s="179">
        <f>Angola_Calc!B377</f>
        <v>14</v>
      </c>
      <c r="B134" s="179">
        <f>Angola_Calc!C377</f>
        <v>-17</v>
      </c>
      <c r="C134" s="179">
        <f>Angola_Calc!E377</f>
        <v>1</v>
      </c>
      <c r="D134" s="180">
        <v>225</v>
      </c>
      <c r="E134" s="179" t="s">
        <v>33</v>
      </c>
      <c r="F134" s="178">
        <f>Angola_Calc!J377</f>
        <v>30706.16755697493</v>
      </c>
      <c r="G134" s="178">
        <f>Angola_Calc!K377</f>
        <v>12096</v>
      </c>
      <c r="H134" s="178">
        <f>Angola_Calc!AC377</f>
        <v>303892990.9532766</v>
      </c>
      <c r="I134" s="178">
        <f>Angola_Calc!AF377</f>
        <v>6857146.475414547</v>
      </c>
      <c r="J134" s="178">
        <f>Angola_Calc!AN377</f>
        <v>24046813.75760134</v>
      </c>
      <c r="K134" s="178">
        <f>Angola_Calc!AH377</f>
        <v>0</v>
      </c>
      <c r="L134" s="178">
        <f>Angola_Calc!AI377</f>
        <v>2515419.549803243</v>
      </c>
      <c r="M134" s="178">
        <f>Angola_Calc!AL377</f>
        <v>8821136.554865735</v>
      </c>
      <c r="N134" s="8"/>
      <c r="O134" s="8"/>
    </row>
    <row r="135" spans="1:15" ht="12.75">
      <c r="A135" s="179">
        <f>Angola_Calc!B378</f>
        <v>21</v>
      </c>
      <c r="B135" s="179">
        <f>Angola_Calc!C378</f>
        <v>-17</v>
      </c>
      <c r="C135" s="179">
        <f>Angola_Calc!E378</f>
        <v>0.982</v>
      </c>
      <c r="D135" s="180">
        <v>225</v>
      </c>
      <c r="E135" s="179" t="s">
        <v>33</v>
      </c>
      <c r="F135" s="178">
        <f>Angola_Calc!J378</f>
        <v>6260.044993773651</v>
      </c>
      <c r="G135" s="178">
        <f>Angola_Calc!K378</f>
        <v>12094</v>
      </c>
      <c r="H135" s="178">
        <f>Angola_Calc!AC378</f>
        <v>51181061.0601138</v>
      </c>
      <c r="I135" s="178">
        <f>Angola_Calc!AF378</f>
        <v>1154867.150293359</v>
      </c>
      <c r="J135" s="178">
        <f>Angola_Calc!AN378</f>
        <v>4049917.174358933</v>
      </c>
      <c r="K135" s="178">
        <f>Angola_Calc!AH378</f>
        <v>0</v>
      </c>
      <c r="L135" s="178">
        <f>Angola_Calc!AI378</f>
        <v>1154867.150293359</v>
      </c>
      <c r="M135" s="178">
        <f>Angola_Calc!AL378</f>
        <v>4049917.174358933</v>
      </c>
      <c r="N135" s="8"/>
      <c r="O135" s="8"/>
    </row>
    <row r="136" spans="1:15" ht="12.75">
      <c r="A136" s="179">
        <f>Angola_Calc!B379</f>
        <v>22</v>
      </c>
      <c r="B136" s="179">
        <f>Angola_Calc!C379</f>
        <v>-17</v>
      </c>
      <c r="C136" s="179">
        <f>Angola_Calc!E379</f>
        <v>0.254</v>
      </c>
      <c r="D136" s="180">
        <v>225</v>
      </c>
      <c r="E136" s="179" t="s">
        <v>33</v>
      </c>
      <c r="F136" s="178">
        <f>Angola_Calc!J379</f>
        <v>1437.1788942545159</v>
      </c>
      <c r="G136" s="178">
        <f>Angola_Calc!K379</f>
        <v>2846</v>
      </c>
      <c r="H136" s="178">
        <f>Angola_Calc!AC379</f>
        <v>11750129.72180034</v>
      </c>
      <c r="I136" s="178">
        <f>Angola_Calc!AF379</f>
        <v>265133.9879697814</v>
      </c>
      <c r="J136" s="178">
        <f>Angola_Calc!AN379</f>
        <v>929778.5386936787</v>
      </c>
      <c r="K136" s="178">
        <f>Angola_Calc!AH379</f>
        <v>0</v>
      </c>
      <c r="L136" s="178">
        <f>Angola_Calc!AI379</f>
        <v>265133.9879697814</v>
      </c>
      <c r="M136" s="178">
        <f>Angola_Calc!AL379</f>
        <v>929778.5386936787</v>
      </c>
      <c r="N136" s="8"/>
      <c r="O136" s="8"/>
    </row>
    <row r="137" spans="1:15" ht="12.75">
      <c r="A137" s="179">
        <f>Angola_Calc!B380</f>
        <v>11</v>
      </c>
      <c r="B137" s="179">
        <f>Angola_Calc!C380</f>
        <v>-16</v>
      </c>
      <c r="C137" s="179">
        <f>Angola_Calc!E380</f>
        <v>0.062</v>
      </c>
      <c r="D137" s="180">
        <v>225</v>
      </c>
      <c r="E137" s="179" t="s">
        <v>33</v>
      </c>
      <c r="F137" s="178">
        <f>Angola_Calc!J380</f>
        <v>1163.4724422562585</v>
      </c>
      <c r="G137" s="178">
        <f>Angola_Calc!K380</f>
        <v>767</v>
      </c>
      <c r="H137" s="178">
        <f>Angola_Calc!AC380</f>
        <v>40407119.10339643</v>
      </c>
      <c r="I137" s="178">
        <f>Angola_Calc!AF380</f>
        <v>911760.2004322343</v>
      </c>
      <c r="J137" s="178">
        <f>Angola_Calc!AN380</f>
        <v>3197383.6070144237</v>
      </c>
      <c r="K137" s="178">
        <f>Angola_Calc!AH380</f>
        <v>0</v>
      </c>
      <c r="L137" s="178">
        <f>Angola_Calc!AI380</f>
        <v>911760.2004322343</v>
      </c>
      <c r="M137" s="178">
        <f>Angola_Calc!AL380</f>
        <v>3197383.6070144237</v>
      </c>
      <c r="N137" s="8"/>
      <c r="O137" s="8"/>
    </row>
    <row r="138" spans="1:15" ht="12.75">
      <c r="A138" s="179">
        <f>Angola_Calc!B381</f>
        <v>14</v>
      </c>
      <c r="B138" s="179">
        <f>Angola_Calc!C381</f>
        <v>-16</v>
      </c>
      <c r="C138" s="179">
        <f>Angola_Calc!E381</f>
        <v>0.068</v>
      </c>
      <c r="D138" s="180">
        <v>225</v>
      </c>
      <c r="E138" s="179" t="s">
        <v>33</v>
      </c>
      <c r="F138" s="178">
        <f>Angola_Calc!J381</f>
        <v>99076.45511304126</v>
      </c>
      <c r="G138" s="178">
        <f>Angola_Calc!K381</f>
        <v>12096</v>
      </c>
      <c r="H138" s="178">
        <f>Angola_Calc!AC381</f>
        <v>786612183.2126826</v>
      </c>
      <c r="I138" s="178">
        <f>Angola_Calc!AF381</f>
        <v>17749389.160687488</v>
      </c>
      <c r="J138" s="178">
        <f>Angola_Calc!AN381</f>
        <v>62244004.41036764</v>
      </c>
      <c r="K138" s="178">
        <f>Angola_Calc!AH381</f>
        <v>0</v>
      </c>
      <c r="L138" s="178">
        <f>Angola_Calc!AI381</f>
        <v>17749389.160687488</v>
      </c>
      <c r="M138" s="178">
        <f>Angola_Calc!AL381</f>
        <v>62244004.41036764</v>
      </c>
      <c r="N138" s="8"/>
      <c r="O138" s="8"/>
    </row>
    <row r="139" spans="1:15" ht="12.75">
      <c r="A139" s="179">
        <f>Angola_Calc!B382</f>
        <v>15</v>
      </c>
      <c r="B139" s="179">
        <f>Angola_Calc!C382</f>
        <v>-16</v>
      </c>
      <c r="C139" s="179">
        <f>Angola_Calc!E382</f>
        <v>1</v>
      </c>
      <c r="D139" s="180">
        <v>225</v>
      </c>
      <c r="E139" s="179" t="s">
        <v>33</v>
      </c>
      <c r="F139" s="178">
        <f>Angola_Calc!J382</f>
        <v>76408.98444530134</v>
      </c>
      <c r="G139" s="178">
        <f>Angola_Calc!K382</f>
        <v>12096</v>
      </c>
      <c r="H139" s="178">
        <f>Angola_Calc!AC382</f>
        <v>1259845372.383488</v>
      </c>
      <c r="I139" s="178">
        <f>Angola_Calc!AF382</f>
        <v>28427586.39384018</v>
      </c>
      <c r="J139" s="178">
        <f>Angola_Calc!AN382</f>
        <v>99690575.08713494</v>
      </c>
      <c r="K139" s="178">
        <f>Angola_Calc!AH382</f>
        <v>0</v>
      </c>
      <c r="L139" s="178">
        <f>Angola_Calc!AI382</f>
        <v>27337607.452069964</v>
      </c>
      <c r="M139" s="178">
        <f>Angola_Calc!AL382</f>
        <v>95868209.51474556</v>
      </c>
      <c r="N139" s="8"/>
      <c r="O139" s="8"/>
    </row>
    <row r="140" spans="1:15" ht="12.75">
      <c r="A140" s="179">
        <f>Angola_Calc!B383</f>
        <v>20</v>
      </c>
      <c r="B140" s="179">
        <f>Angola_Calc!C383</f>
        <v>-16</v>
      </c>
      <c r="C140" s="179">
        <f>Angola_Calc!E383</f>
        <v>1</v>
      </c>
      <c r="D140" s="180">
        <v>225</v>
      </c>
      <c r="E140" s="179" t="s">
        <v>33</v>
      </c>
      <c r="F140" s="178">
        <f>Angola_Calc!J383</f>
        <v>6116.591129864596</v>
      </c>
      <c r="G140" s="178">
        <f>Angola_Calc!K383</f>
        <v>12096</v>
      </c>
      <c r="H140" s="178">
        <f>Angola_Calc!AC383</f>
        <v>50173305.98254855</v>
      </c>
      <c r="I140" s="178">
        <f>Angola_Calc!AF383</f>
        <v>1132127.8164359678</v>
      </c>
      <c r="J140" s="178">
        <f>Angola_Calc!AN383</f>
        <v>3970174.3063596687</v>
      </c>
      <c r="K140" s="178">
        <f>Angola_Calc!AH383</f>
        <v>0</v>
      </c>
      <c r="L140" s="178">
        <f>Angola_Calc!AI383</f>
        <v>12890.905688455909</v>
      </c>
      <c r="M140" s="178">
        <f>Angola_Calc!AL383</f>
        <v>45206.152350473574</v>
      </c>
      <c r="N140" s="8"/>
      <c r="O140" s="8"/>
    </row>
    <row r="141" spans="1:15" ht="12.75">
      <c r="A141" s="179">
        <f>Angola_Calc!B384</f>
        <v>21</v>
      </c>
      <c r="B141" s="179">
        <f>Angola_Calc!C384</f>
        <v>-16</v>
      </c>
      <c r="C141" s="179">
        <f>Angola_Calc!E384</f>
        <v>1</v>
      </c>
      <c r="D141" s="180">
        <v>225</v>
      </c>
      <c r="E141" s="179" t="s">
        <v>33</v>
      </c>
      <c r="F141" s="178">
        <f>Angola_Calc!J384</f>
        <v>11089.071688675383</v>
      </c>
      <c r="G141" s="178">
        <f>Angola_Calc!K384</f>
        <v>12096</v>
      </c>
      <c r="H141" s="178">
        <f>Angola_Calc!AC384</f>
        <v>117913719.89518051</v>
      </c>
      <c r="I141" s="178">
        <f>Angola_Calc!AF384</f>
        <v>2660645.927521802</v>
      </c>
      <c r="J141" s="178">
        <f>Angola_Calc!AN384</f>
        <v>9330420.069547858</v>
      </c>
      <c r="K141" s="178">
        <f>Angola_Calc!AH384</f>
        <v>0</v>
      </c>
      <c r="L141" s="178">
        <f>Angola_Calc!AI384</f>
        <v>2127778.710651445</v>
      </c>
      <c r="M141" s="178">
        <f>Angola_Calc!AL384</f>
        <v>7461747.908678174</v>
      </c>
      <c r="N141" s="8"/>
      <c r="O141" s="8"/>
    </row>
    <row r="142" spans="1:15" ht="12.75">
      <c r="A142" s="179">
        <f>Angola_Calc!B385</f>
        <v>12</v>
      </c>
      <c r="B142" s="179">
        <f>Angola_Calc!C385</f>
        <v>-15</v>
      </c>
      <c r="C142" s="179">
        <f>Angola_Calc!E385</f>
        <v>0.708</v>
      </c>
      <c r="D142" s="180">
        <v>225</v>
      </c>
      <c r="E142" s="179" t="s">
        <v>33</v>
      </c>
      <c r="F142" s="178">
        <f>Angola_Calc!J385</f>
        <v>12733.950655828898</v>
      </c>
      <c r="G142" s="178">
        <f>Angola_Calc!K385</f>
        <v>8357</v>
      </c>
      <c r="H142" s="178">
        <f>Angola_Calc!AC385</f>
        <v>442247054.6951912</v>
      </c>
      <c r="I142" s="178">
        <f>Angola_Calc!AF385</f>
        <v>9979015.385819966</v>
      </c>
      <c r="J142" s="178">
        <f>Angola_Calc!AN385</f>
        <v>34994662.18599976</v>
      </c>
      <c r="K142" s="178">
        <f>Angola_Calc!AH385</f>
        <v>0</v>
      </c>
      <c r="L142" s="178">
        <f>Angola_Calc!AI385</f>
        <v>9979015.385819966</v>
      </c>
      <c r="M142" s="178">
        <f>Angola_Calc!AL385</f>
        <v>34994662.18599976</v>
      </c>
      <c r="N142" s="8"/>
      <c r="O142" s="8"/>
    </row>
    <row r="143" spans="1:15" ht="12.75">
      <c r="A143" s="179">
        <f>Angola_Calc!B386</f>
        <v>13</v>
      </c>
      <c r="B143" s="179">
        <f>Angola_Calc!C386</f>
        <v>-15</v>
      </c>
      <c r="C143" s="179">
        <f>Angola_Calc!E386</f>
        <v>0.443</v>
      </c>
      <c r="D143" s="180">
        <v>225</v>
      </c>
      <c r="E143" s="179" t="s">
        <v>33</v>
      </c>
      <c r="F143" s="178">
        <f>Angola_Calc!J386</f>
        <v>56961.74499255054</v>
      </c>
      <c r="G143" s="178">
        <f>Angola_Calc!K386</f>
        <v>12096</v>
      </c>
      <c r="H143" s="178">
        <f>Angola_Calc!AC386</f>
        <v>981324813.4959927</v>
      </c>
      <c r="I143" s="178">
        <f>Angola_Calc!AF386</f>
        <v>22142952.24444804</v>
      </c>
      <c r="J143" s="178">
        <f>Angola_Calc!AN386</f>
        <v>77651461.95648567</v>
      </c>
      <c r="K143" s="178">
        <f>Angola_Calc!AH386</f>
        <v>0</v>
      </c>
      <c r="L143" s="178">
        <f>Angola_Calc!AI386</f>
        <v>22142952.24444804</v>
      </c>
      <c r="M143" s="178">
        <f>Angola_Calc!AL386</f>
        <v>77651461.95648567</v>
      </c>
      <c r="N143" s="8"/>
      <c r="O143" s="8"/>
    </row>
    <row r="144" spans="1:15" ht="12.75">
      <c r="A144" s="179">
        <f>Angola_Calc!B387</f>
        <v>16</v>
      </c>
      <c r="B144" s="179">
        <f>Angola_Calc!C387</f>
        <v>-15</v>
      </c>
      <c r="C144" s="179">
        <f>Angola_Calc!E387</f>
        <v>0.996</v>
      </c>
      <c r="D144" s="180">
        <v>225</v>
      </c>
      <c r="E144" s="179" t="s">
        <v>33</v>
      </c>
      <c r="F144" s="178">
        <f>Angola_Calc!J387</f>
        <v>59513.99165105519</v>
      </c>
      <c r="G144" s="178">
        <f>Angola_Calc!K387</f>
        <v>12096</v>
      </c>
      <c r="H144" s="178">
        <f>Angola_Calc!AC387</f>
        <v>1008706269.8893814</v>
      </c>
      <c r="I144" s="178">
        <f>Angola_Calc!AF387</f>
        <v>22760796.889731456</v>
      </c>
      <c r="J144" s="178">
        <f>Angola_Calc!AN387</f>
        <v>79818135.10099706</v>
      </c>
      <c r="K144" s="178">
        <f>Angola_Calc!AH387</f>
        <v>0</v>
      </c>
      <c r="L144" s="178">
        <f>Angola_Calc!AI387</f>
        <v>22422725.157405153</v>
      </c>
      <c r="M144" s="178">
        <f>Angola_Calc!AL387</f>
        <v>78632576.64558011</v>
      </c>
      <c r="N144" s="8"/>
      <c r="O144" s="8"/>
    </row>
    <row r="145" spans="1:15" ht="12.75">
      <c r="A145" s="179">
        <f>Angola_Calc!B388</f>
        <v>17</v>
      </c>
      <c r="B145" s="179">
        <f>Angola_Calc!C388</f>
        <v>-15</v>
      </c>
      <c r="C145" s="179">
        <f>Angola_Calc!E388</f>
        <v>1</v>
      </c>
      <c r="D145" s="180">
        <v>225</v>
      </c>
      <c r="E145" s="179" t="s">
        <v>33</v>
      </c>
      <c r="F145" s="178">
        <f>Angola_Calc!J388</f>
        <v>19510.605576686077</v>
      </c>
      <c r="G145" s="178">
        <f>Angola_Calc!K388</f>
        <v>12096</v>
      </c>
      <c r="H145" s="178">
        <f>Angola_Calc!AC388</f>
        <v>232458106.70286477</v>
      </c>
      <c r="I145" s="178">
        <f>Angola_Calc!AF388</f>
        <v>5245265.05879224</v>
      </c>
      <c r="J145" s="178">
        <f>Angola_Calc!AN388</f>
        <v>18394227.45747976</v>
      </c>
      <c r="K145" s="178">
        <f>Angola_Calc!AH388</f>
        <v>0</v>
      </c>
      <c r="L145" s="178">
        <f>Angola_Calc!AI388</f>
        <v>4200135.204423093</v>
      </c>
      <c r="M145" s="178">
        <f>Angola_Calc!AL388</f>
        <v>14729139.793007124</v>
      </c>
      <c r="N145" s="8"/>
      <c r="O145" s="8"/>
    </row>
    <row r="146" spans="1:15" ht="12.75">
      <c r="A146" s="179">
        <f>Angola_Calc!B389</f>
        <v>18</v>
      </c>
      <c r="B146" s="179">
        <f>Angola_Calc!C389</f>
        <v>-15</v>
      </c>
      <c r="C146" s="179">
        <f>Angola_Calc!E389</f>
        <v>1</v>
      </c>
      <c r="D146" s="180">
        <v>225</v>
      </c>
      <c r="E146" s="179" t="s">
        <v>33</v>
      </c>
      <c r="F146" s="178">
        <f>Angola_Calc!J389</f>
        <v>6710.648541757921</v>
      </c>
      <c r="G146" s="178">
        <f>Angola_Calc!K389</f>
        <v>12096</v>
      </c>
      <c r="H146" s="178">
        <f>Angola_Calc!AC389</f>
        <v>57950517.72847711</v>
      </c>
      <c r="I146" s="178">
        <f>Angola_Calc!AF389</f>
        <v>1307615.5101299172</v>
      </c>
      <c r="J146" s="178">
        <f>Angola_Calc!AN389</f>
        <v>4585578.965154605</v>
      </c>
      <c r="K146" s="178">
        <f>Angola_Calc!AH389</f>
        <v>0</v>
      </c>
      <c r="L146" s="178">
        <f>Angola_Calc!AI389</f>
        <v>240907.09977790824</v>
      </c>
      <c r="M146" s="178">
        <f>Angola_Calc!AL389</f>
        <v>844819.0777335006</v>
      </c>
      <c r="N146" s="8"/>
      <c r="O146" s="8"/>
    </row>
    <row r="147" spans="1:15" ht="12.75">
      <c r="A147" s="179">
        <f>Angola_Calc!B390</f>
        <v>14</v>
      </c>
      <c r="B147" s="179">
        <f>Angola_Calc!C390</f>
        <v>-14</v>
      </c>
      <c r="C147" s="179">
        <f>Angola_Calc!E390</f>
        <v>1.002</v>
      </c>
      <c r="D147" s="180">
        <v>225</v>
      </c>
      <c r="E147" s="179" t="s">
        <v>33</v>
      </c>
      <c r="F147" s="178">
        <f>Angola_Calc!J390</f>
        <v>147306.87627834192</v>
      </c>
      <c r="G147" s="178">
        <f>Angola_Calc!K390</f>
        <v>12096</v>
      </c>
      <c r="H147" s="178">
        <f>Angola_Calc!AC390</f>
        <v>3191009060.5100155</v>
      </c>
      <c r="I147" s="178">
        <f>Angola_Calc!AF390</f>
        <v>72003031.27641521</v>
      </c>
      <c r="J147" s="178">
        <f>Angola_Calc!AN390</f>
        <v>252502041.38041645</v>
      </c>
      <c r="K147" s="178">
        <f>Angola_Calc!AH390</f>
        <v>0</v>
      </c>
      <c r="L147" s="178">
        <f>Angola_Calc!AI390</f>
        <v>2120749.9951007036</v>
      </c>
      <c r="M147" s="178">
        <f>Angola_Calc!AL390</f>
        <v>7437099.432171243</v>
      </c>
      <c r="N147" s="8"/>
      <c r="O147" s="8"/>
    </row>
    <row r="148" spans="1:15" ht="12.75">
      <c r="A148" s="179">
        <f>Angola_Calc!B391</f>
        <v>14</v>
      </c>
      <c r="B148" s="179">
        <f>Angola_Calc!C391</f>
        <v>-14</v>
      </c>
      <c r="C148" s="179">
        <f>Angola_Calc!E391</f>
        <v>0</v>
      </c>
      <c r="D148" s="180">
        <v>225</v>
      </c>
      <c r="E148" s="179" t="s">
        <v>33</v>
      </c>
      <c r="F148" s="178">
        <f>Angola_Calc!J391</f>
        <v>147306.87627834192</v>
      </c>
      <c r="G148" s="178">
        <f>Angola_Calc!K391</f>
        <v>12096</v>
      </c>
      <c r="H148" s="178">
        <f>Angola_Calc!AC391</f>
        <v>0</v>
      </c>
      <c r="I148" s="178">
        <f>Angola_Calc!AF391</f>
        <v>0</v>
      </c>
      <c r="J148" s="178">
        <f>Angola_Calc!AN391</f>
        <v>0</v>
      </c>
      <c r="K148" s="178">
        <f>Angola_Calc!AH391</f>
        <v>0</v>
      </c>
      <c r="L148" s="178">
        <f>Angola_Calc!AI391</f>
        <v>16286374.594253052</v>
      </c>
      <c r="M148" s="178">
        <f>Angola_Calc!AL391</f>
        <v>57113468.12536289</v>
      </c>
      <c r="N148" s="8"/>
      <c r="O148" s="8"/>
    </row>
    <row r="149" spans="1:15" ht="12.75">
      <c r="A149" s="179">
        <f>Angola_Calc!B392</f>
        <v>15</v>
      </c>
      <c r="B149" s="179">
        <f>Angola_Calc!C392</f>
        <v>-14</v>
      </c>
      <c r="C149" s="179">
        <f>Angola_Calc!E392</f>
        <v>0.9990000000000001</v>
      </c>
      <c r="D149" s="180">
        <v>225</v>
      </c>
      <c r="E149" s="179" t="s">
        <v>33</v>
      </c>
      <c r="F149" s="178">
        <f>Angola_Calc!J392</f>
        <v>279001.9237721273</v>
      </c>
      <c r="G149" s="178">
        <f>Angola_Calc!K392</f>
        <v>12096</v>
      </c>
      <c r="H149" s="178">
        <f>Angola_Calc!AC392</f>
        <v>3774841887.6977625</v>
      </c>
      <c r="I149" s="178">
        <f>Angola_Calc!AF392</f>
        <v>85176836.96579121</v>
      </c>
      <c r="J149" s="178">
        <f>Angola_Calc!AN392</f>
        <v>298700274.57071775</v>
      </c>
      <c r="K149" s="178">
        <f>Angola_Calc!AH392</f>
        <v>0</v>
      </c>
      <c r="L149" s="178">
        <f>Angola_Calc!AI392</f>
        <v>55078678.44992005</v>
      </c>
      <c r="M149" s="178">
        <f>Angola_Calc!AL392</f>
        <v>193151295.14131716</v>
      </c>
      <c r="N149" s="8"/>
      <c r="O149" s="8"/>
    </row>
    <row r="150" spans="1:15" ht="12.75">
      <c r="A150" s="179">
        <f>Angola_Calc!B393</f>
        <v>16</v>
      </c>
      <c r="B150" s="179">
        <f>Angola_Calc!C393</f>
        <v>-14</v>
      </c>
      <c r="C150" s="179">
        <f>Angola_Calc!E393</f>
        <v>0.318</v>
      </c>
      <c r="D150" s="180">
        <v>225</v>
      </c>
      <c r="E150" s="179" t="s">
        <v>33</v>
      </c>
      <c r="F150" s="178">
        <f>Angola_Calc!J393</f>
        <v>192024.8779905074</v>
      </c>
      <c r="G150" s="178">
        <f>Angola_Calc!K393</f>
        <v>12096</v>
      </c>
      <c r="H150" s="178">
        <f>Angola_Calc!AC393</f>
        <v>3307551100.8561115</v>
      </c>
      <c r="I150" s="178">
        <f>Angola_Calc!AF393</f>
        <v>74632726.15252942</v>
      </c>
      <c r="J150" s="178">
        <f>Angola_Calc!AN393</f>
        <v>261723921.52428696</v>
      </c>
      <c r="K150" s="178">
        <f>Angola_Calc!AH393</f>
        <v>0</v>
      </c>
      <c r="L150" s="178">
        <f>Angola_Calc!AI393</f>
        <v>74620240.97357976</v>
      </c>
      <c r="M150" s="178">
        <f>Angola_Calc!AL393</f>
        <v>261680138.1846705</v>
      </c>
      <c r="N150" s="8"/>
      <c r="O150" s="8"/>
    </row>
    <row r="151" spans="1:15" ht="12.75">
      <c r="A151" s="179">
        <f>Angola_Calc!B394</f>
        <v>17</v>
      </c>
      <c r="B151" s="179">
        <f>Angola_Calc!C394</f>
        <v>-14</v>
      </c>
      <c r="C151" s="179">
        <f>Angola_Calc!E394</f>
        <v>1</v>
      </c>
      <c r="D151" s="180">
        <v>225</v>
      </c>
      <c r="E151" s="179" t="s">
        <v>33</v>
      </c>
      <c r="F151" s="178">
        <f>Angola_Calc!J394</f>
        <v>134880.07530658823</v>
      </c>
      <c r="G151" s="178">
        <f>Angola_Calc!K394</f>
        <v>12096</v>
      </c>
      <c r="H151" s="178">
        <f>Angola_Calc!AC394</f>
        <v>1810386260.1648126</v>
      </c>
      <c r="I151" s="178">
        <f>Angola_Calc!AF394</f>
        <v>40850181.2565224</v>
      </c>
      <c r="J151" s="178">
        <f>Angola_Calc!AN394</f>
        <v>143254443.25301003</v>
      </c>
      <c r="K151" s="178">
        <f>Angola_Calc!AH394</f>
        <v>0</v>
      </c>
      <c r="L151" s="178">
        <f>Angola_Calc!AI394</f>
        <v>40715560.98933598</v>
      </c>
      <c r="M151" s="178">
        <f>Angola_Calc!AL394</f>
        <v>142782353.51354817</v>
      </c>
      <c r="N151" s="8"/>
      <c r="O151" s="8"/>
    </row>
    <row r="152" spans="1:15" ht="12.75">
      <c r="A152" s="179">
        <f>Angola_Calc!B395</f>
        <v>18</v>
      </c>
      <c r="B152" s="179">
        <f>Angola_Calc!C395</f>
        <v>-14</v>
      </c>
      <c r="C152" s="179">
        <f>Angola_Calc!E395</f>
        <v>1</v>
      </c>
      <c r="D152" s="180">
        <v>225</v>
      </c>
      <c r="E152" s="179" t="s">
        <v>33</v>
      </c>
      <c r="F152" s="178">
        <f>Angola_Calc!J395</f>
        <v>16800.823693397862</v>
      </c>
      <c r="G152" s="178">
        <f>Angola_Calc!K395</f>
        <v>12096</v>
      </c>
      <c r="H152" s="178">
        <f>Angola_Calc!AC395</f>
        <v>196840939.56072032</v>
      </c>
      <c r="I152" s="178">
        <f>Angola_Calc!AF395</f>
        <v>4441586.989854622</v>
      </c>
      <c r="J152" s="178">
        <f>Angola_Calc!AN395</f>
        <v>15575868.988092791</v>
      </c>
      <c r="K152" s="178">
        <f>Angola_Calc!AH395</f>
        <v>0</v>
      </c>
      <c r="L152" s="178">
        <f>Angola_Calc!AI395</f>
        <v>1254220.7196586542</v>
      </c>
      <c r="M152" s="178">
        <f>Angola_Calc!AL395</f>
        <v>4398332.770736542</v>
      </c>
      <c r="N152" s="8"/>
      <c r="O152" s="8"/>
    </row>
    <row r="153" spans="1:15" ht="12.75">
      <c r="A153" s="179">
        <f>Angola_Calc!B396</f>
        <v>19</v>
      </c>
      <c r="B153" s="179">
        <f>Angola_Calc!C396</f>
        <v>-14</v>
      </c>
      <c r="C153" s="179">
        <f>Angola_Calc!E396</f>
        <v>1</v>
      </c>
      <c r="D153" s="180">
        <v>225</v>
      </c>
      <c r="E153" s="179" t="s">
        <v>33</v>
      </c>
      <c r="F153" s="178">
        <f>Angola_Calc!J396</f>
        <v>15144.50362053381</v>
      </c>
      <c r="G153" s="178">
        <f>Angola_Calc!K396</f>
        <v>12096</v>
      </c>
      <c r="H153" s="178">
        <f>Angola_Calc!AC396</f>
        <v>174145329.90688682</v>
      </c>
      <c r="I153" s="178">
        <f>Angola_Calc!AF396</f>
        <v>3929475.409863964</v>
      </c>
      <c r="J153" s="178">
        <f>Angola_Calc!AN396</f>
        <v>13779983.216759343</v>
      </c>
      <c r="K153" s="178">
        <f>Angola_Calc!AH396</f>
        <v>0</v>
      </c>
      <c r="L153" s="178">
        <f>Angola_Calc!AI396</f>
        <v>3929475.409863964</v>
      </c>
      <c r="M153" s="178">
        <f>Angola_Calc!AL396</f>
        <v>13779983.216759343</v>
      </c>
      <c r="N153" s="8"/>
      <c r="O153" s="8"/>
    </row>
    <row r="154" spans="1:15" ht="12.75">
      <c r="A154" s="179">
        <f>Angola_Calc!B397</f>
        <v>18</v>
      </c>
      <c r="B154" s="179">
        <f>Angola_Calc!C397</f>
        <v>-13</v>
      </c>
      <c r="C154" s="179">
        <f>Angola_Calc!E397</f>
        <v>0.525</v>
      </c>
      <c r="D154" s="180">
        <v>225</v>
      </c>
      <c r="E154" s="179" t="s">
        <v>33</v>
      </c>
      <c r="F154" s="178">
        <f>Angola_Calc!J397</f>
        <v>77525.81237966078</v>
      </c>
      <c r="G154" s="178">
        <f>Angola_Calc!K397</f>
        <v>12096</v>
      </c>
      <c r="H154" s="178">
        <f>Angola_Calc!AC397</f>
        <v>891462573.580181</v>
      </c>
      <c r="I154" s="178">
        <f>Angola_Calc!AF397</f>
        <v>20115269.60596855</v>
      </c>
      <c r="J154" s="178">
        <f>Angola_Calc!AN397</f>
        <v>70540733.47170582</v>
      </c>
      <c r="K154" s="178">
        <f>Angola_Calc!AH397</f>
        <v>0</v>
      </c>
      <c r="L154" s="178">
        <f>Angola_Calc!AI397</f>
        <v>20115269.60596855</v>
      </c>
      <c r="M154" s="178">
        <f>Angola_Calc!AL397</f>
        <v>70540733.47170582</v>
      </c>
      <c r="N154" s="8"/>
      <c r="O154" s="8"/>
    </row>
    <row r="155" spans="1:15" ht="12.75">
      <c r="A155" s="179">
        <f>Angola_Calc!B398</f>
        <v>19</v>
      </c>
      <c r="B155" s="179">
        <f>Angola_Calc!C398</f>
        <v>-13</v>
      </c>
      <c r="C155" s="179">
        <f>Angola_Calc!E398</f>
        <v>1</v>
      </c>
      <c r="D155" s="180">
        <v>225</v>
      </c>
      <c r="E155" s="179" t="s">
        <v>33</v>
      </c>
      <c r="F155" s="178">
        <f>Angola_Calc!J398</f>
        <v>15207.869744469097</v>
      </c>
      <c r="G155" s="178">
        <f>Angola_Calc!K398</f>
        <v>12096</v>
      </c>
      <c r="H155" s="178">
        <f>Angola_Calc!AC398</f>
        <v>174873971.4546144</v>
      </c>
      <c r="I155" s="178">
        <f>Angola_Calc!AF398</f>
        <v>3945916.7295705085</v>
      </c>
      <c r="J155" s="178">
        <f>Angola_Calc!AN398</f>
        <v>13837640.050302269</v>
      </c>
      <c r="K155" s="178">
        <f>Angola_Calc!AH398</f>
        <v>0</v>
      </c>
      <c r="L155" s="178">
        <f>Angola_Calc!AI398</f>
        <v>3945916.7295705085</v>
      </c>
      <c r="M155" s="178">
        <f>Angola_Calc!AL398</f>
        <v>13837640.050302269</v>
      </c>
      <c r="N155" s="8"/>
      <c r="O155" s="8"/>
    </row>
    <row r="156" spans="1:15" ht="12.75">
      <c r="A156" s="179">
        <f>Angola_Calc!B399</f>
        <v>20</v>
      </c>
      <c r="B156" s="179">
        <f>Angola_Calc!C399</f>
        <v>-13</v>
      </c>
      <c r="C156" s="179">
        <f>Angola_Calc!E399</f>
        <v>1</v>
      </c>
      <c r="D156" s="180">
        <v>225</v>
      </c>
      <c r="E156" s="179" t="s">
        <v>33</v>
      </c>
      <c r="F156" s="178">
        <f>Angola_Calc!J399</f>
        <v>15207.869744469097</v>
      </c>
      <c r="G156" s="178">
        <f>Angola_Calc!K399</f>
        <v>12096</v>
      </c>
      <c r="H156" s="178">
        <f>Angola_Calc!AC399</f>
        <v>174873971.4546144</v>
      </c>
      <c r="I156" s="178">
        <f>Angola_Calc!AF399</f>
        <v>3945916.7295705085</v>
      </c>
      <c r="J156" s="178">
        <f>Angola_Calc!AN399</f>
        <v>13837640.050302269</v>
      </c>
      <c r="K156" s="178">
        <f>Angola_Calc!AH399</f>
        <v>0</v>
      </c>
      <c r="L156" s="178">
        <f>Angola_Calc!AI399</f>
        <v>3945916.7295705085</v>
      </c>
      <c r="M156" s="178">
        <f>Angola_Calc!AL399</f>
        <v>13837640.050302269</v>
      </c>
      <c r="N156" s="8"/>
      <c r="O156" s="8"/>
    </row>
    <row r="157" spans="1:15" ht="12.75">
      <c r="A157" s="179">
        <f>Angola_Calc!B400</f>
        <v>15</v>
      </c>
      <c r="B157" s="179">
        <f>Angola_Calc!C400</f>
        <v>-12</v>
      </c>
      <c r="C157" s="179">
        <f>Angola_Calc!E400</f>
        <v>1.002</v>
      </c>
      <c r="D157" s="180">
        <v>225</v>
      </c>
      <c r="E157" s="179" t="s">
        <v>33</v>
      </c>
      <c r="F157" s="178">
        <f>Angola_Calc!J400</f>
        <v>219830.2852073336</v>
      </c>
      <c r="G157" s="178">
        <f>Angola_Calc!K400</f>
        <v>12096</v>
      </c>
      <c r="H157" s="178">
        <f>Angola_Calc!AC400</f>
        <v>2510647577.7789073</v>
      </c>
      <c r="I157" s="178">
        <f>Angola_Calc!AF400</f>
        <v>56651119.64237976</v>
      </c>
      <c r="J157" s="178">
        <f>Angola_Calc!AN400</f>
        <v>198665571.47119144</v>
      </c>
      <c r="K157" s="178">
        <f>Angola_Calc!AH400</f>
        <v>0</v>
      </c>
      <c r="L157" s="178">
        <f>Angola_Calc!AI400</f>
        <v>16146692.54023767</v>
      </c>
      <c r="M157" s="178">
        <f>Angola_Calc!AL400</f>
        <v>56623627.58451546</v>
      </c>
      <c r="N157" s="8"/>
      <c r="O157" s="8"/>
    </row>
    <row r="158" spans="1:15" ht="12.75">
      <c r="A158" s="179">
        <f>Angola_Calc!B401</f>
        <v>16</v>
      </c>
      <c r="B158" s="179">
        <f>Angola_Calc!C401</f>
        <v>-12</v>
      </c>
      <c r="C158" s="179">
        <f>Angola_Calc!E401</f>
        <v>1</v>
      </c>
      <c r="D158" s="180">
        <v>225</v>
      </c>
      <c r="E158" s="179" t="s">
        <v>33</v>
      </c>
      <c r="F158" s="178">
        <f>Angola_Calc!J401</f>
        <v>214873.6461795066</v>
      </c>
      <c r="G158" s="178">
        <f>Angola_Calc!K401</f>
        <v>12096</v>
      </c>
      <c r="H158" s="178">
        <f>Angola_Calc!AC401</f>
        <v>2753117543.9596643</v>
      </c>
      <c r="I158" s="178">
        <f>Angola_Calc!AF401</f>
        <v>62122295.75859989</v>
      </c>
      <c r="J158" s="178">
        <f>Angola_Calc!AN401</f>
        <v>217852029.50785285</v>
      </c>
      <c r="K158" s="178">
        <f>Angola_Calc!AH401</f>
        <v>0</v>
      </c>
      <c r="L158" s="178">
        <f>Angola_Calc!AI401</f>
        <v>35403473.915660664</v>
      </c>
      <c r="M158" s="178">
        <f>Angola_Calc!AL401</f>
        <v>124153792.93330924</v>
      </c>
      <c r="N158" s="8"/>
      <c r="O158" s="8"/>
    </row>
    <row r="159" spans="1:15" ht="12.75">
      <c r="A159" s="179">
        <f>Angola_Calc!B402</f>
        <v>17</v>
      </c>
      <c r="B159" s="179">
        <f>Angola_Calc!C402</f>
        <v>-12</v>
      </c>
      <c r="C159" s="179">
        <f>Angola_Calc!E402</f>
        <v>0.329</v>
      </c>
      <c r="D159" s="180">
        <v>225</v>
      </c>
      <c r="E159" s="179" t="s">
        <v>33</v>
      </c>
      <c r="F159" s="178">
        <f>Angola_Calc!J402</f>
        <v>133076.78102959652</v>
      </c>
      <c r="G159" s="178">
        <f>Angola_Calc!K402</f>
        <v>12096</v>
      </c>
      <c r="H159" s="178">
        <f>Angola_Calc!AC402</f>
        <v>1881667744.6843877</v>
      </c>
      <c r="I159" s="178">
        <f>Angola_Calc!AF402</f>
        <v>42458601.30860208</v>
      </c>
      <c r="J159" s="178">
        <f>Angola_Calc!AN402</f>
        <v>148894891.15287986</v>
      </c>
      <c r="K159" s="178">
        <f>Angola_Calc!AH402</f>
        <v>0</v>
      </c>
      <c r="L159" s="178">
        <f>Angola_Calc!AI402</f>
        <v>42458601.30860208</v>
      </c>
      <c r="M159" s="178">
        <f>Angola_Calc!AL402</f>
        <v>148894891.15287986</v>
      </c>
      <c r="N159" s="8"/>
      <c r="O159" s="8"/>
    </row>
    <row r="160" spans="1:15" ht="12.75">
      <c r="A160" s="179">
        <f>Angola_Calc!B403</f>
        <v>23</v>
      </c>
      <c r="B160" s="179">
        <f>Angola_Calc!C403</f>
        <v>-12</v>
      </c>
      <c r="C160" s="179">
        <f>Angola_Calc!E403</f>
        <v>0.967</v>
      </c>
      <c r="D160" s="180">
        <v>225</v>
      </c>
      <c r="E160" s="179" t="s">
        <v>33</v>
      </c>
      <c r="F160" s="178">
        <f>Angola_Calc!J403</f>
        <v>14681.578881784344</v>
      </c>
      <c r="G160" s="178">
        <f>Angola_Calc!K403</f>
        <v>11681</v>
      </c>
      <c r="H160" s="178">
        <f>Angola_Calc!AC403</f>
        <v>168822198.59987715</v>
      </c>
      <c r="I160" s="178">
        <f>Angola_Calc!AF403</f>
        <v>3809362.4353411584</v>
      </c>
      <c r="J160" s="178">
        <f>Angola_Calc!AN403</f>
        <v>13358768.016154077</v>
      </c>
      <c r="K160" s="178">
        <f>Angola_Calc!AH403</f>
        <v>0</v>
      </c>
      <c r="L160" s="178">
        <f>Angola_Calc!AI403</f>
        <v>3809362.4353411584</v>
      </c>
      <c r="M160" s="178">
        <f>Angola_Calc!AL403</f>
        <v>13358768.016154077</v>
      </c>
      <c r="N160" s="8"/>
      <c r="O160" s="8"/>
    </row>
    <row r="161" spans="1:15" ht="12.75">
      <c r="A161" s="179">
        <f>Angola_Calc!B404</f>
        <v>24</v>
      </c>
      <c r="B161" s="179">
        <f>Angola_Calc!C404</f>
        <v>-12</v>
      </c>
      <c r="C161" s="179">
        <f>Angola_Calc!E404</f>
        <v>0.015</v>
      </c>
      <c r="D161" s="180">
        <v>225</v>
      </c>
      <c r="E161" s="179" t="s">
        <v>33</v>
      </c>
      <c r="F161" s="178">
        <f>Angola_Calc!J404</f>
        <v>344.9933414254564</v>
      </c>
      <c r="G161" s="178">
        <f>Angola_Calc!K404</f>
        <v>275</v>
      </c>
      <c r="H161" s="178">
        <f>Angola_Calc!AC404</f>
        <v>3967048.4265167154</v>
      </c>
      <c r="I161" s="178">
        <f>Angola_Calc!AF404</f>
        <v>89513.85173562728</v>
      </c>
      <c r="J161" s="178">
        <f>Angola_Calc!AN404</f>
        <v>313909.42706704227</v>
      </c>
      <c r="K161" s="178">
        <f>Angola_Calc!AH404</f>
        <v>0</v>
      </c>
      <c r="L161" s="178">
        <f>Angola_Calc!AI404</f>
        <v>89513.85173562728</v>
      </c>
      <c r="M161" s="178">
        <f>Angola_Calc!AL404</f>
        <v>313909.42706704227</v>
      </c>
      <c r="N161" s="8"/>
      <c r="O161" s="8"/>
    </row>
    <row r="162" spans="1:15" ht="12.75">
      <c r="A162" s="179">
        <f>Angola_Calc!B405</f>
        <v>13</v>
      </c>
      <c r="B162" s="179">
        <f>Angola_Calc!C405</f>
        <v>-11</v>
      </c>
      <c r="C162" s="179">
        <f>Angola_Calc!E405</f>
        <v>0.185</v>
      </c>
      <c r="D162" s="180">
        <v>225</v>
      </c>
      <c r="E162" s="179" t="s">
        <v>33</v>
      </c>
      <c r="F162" s="178">
        <f>Angola_Calc!J405</f>
        <v>30427.180594648733</v>
      </c>
      <c r="G162" s="178">
        <f>Angola_Calc!K405</f>
        <v>4510</v>
      </c>
      <c r="H162" s="178">
        <f>Angola_Calc!AC405</f>
        <v>335817197.22045463</v>
      </c>
      <c r="I162" s="178">
        <f>Angola_Calc!AF405</f>
        <v>7577495.298856297</v>
      </c>
      <c r="J162" s="178">
        <f>Angola_Calc!AN405</f>
        <v>26572951.13266212</v>
      </c>
      <c r="K162" s="178">
        <f>Angola_Calc!AH405</f>
        <v>0</v>
      </c>
      <c r="L162" s="178">
        <f>Angola_Calc!AI405</f>
        <v>7577495.298856297</v>
      </c>
      <c r="M162" s="178">
        <f>Angola_Calc!AL405</f>
        <v>26572951.13266212</v>
      </c>
      <c r="N162" s="8"/>
      <c r="O162" s="8"/>
    </row>
    <row r="163" spans="1:15" ht="12.75">
      <c r="A163" s="179">
        <f>Angola_Calc!B406</f>
        <v>12</v>
      </c>
      <c r="B163" s="179">
        <f>Angola_Calc!C406</f>
        <v>-10</v>
      </c>
      <c r="C163" s="179">
        <f>Angola_Calc!E406</f>
        <v>0</v>
      </c>
      <c r="D163" s="180">
        <v>225</v>
      </c>
      <c r="E163" s="179" t="s">
        <v>33</v>
      </c>
      <c r="F163" s="178">
        <f>Angola_Calc!J406</f>
        <v>1345.650048570211</v>
      </c>
      <c r="G163" s="178">
        <f>Angola_Calc!K406</f>
        <v>2</v>
      </c>
      <c r="H163" s="178">
        <f>Angola_Calc!AC406</f>
        <v>64254330.040356636</v>
      </c>
      <c r="I163" s="178">
        <f>Angola_Calc!AF406</f>
        <v>1449856.9097768262</v>
      </c>
      <c r="J163" s="178">
        <f>Angola_Calc!AN406</f>
        <v>5084394.6836452875</v>
      </c>
      <c r="K163" s="178">
        <f>Angola_Calc!AH406</f>
        <v>0</v>
      </c>
      <c r="L163" s="178">
        <f>Angola_Calc!AI406</f>
        <v>1449856.9097768262</v>
      </c>
      <c r="M163" s="178">
        <f>Angola_Calc!AL406</f>
        <v>5084394.6836452875</v>
      </c>
      <c r="N163" s="8"/>
      <c r="O163" s="8"/>
    </row>
    <row r="164" spans="1:15" ht="12.75">
      <c r="A164" s="179">
        <f>Angola_Calc!B407</f>
        <v>13</v>
      </c>
      <c r="B164" s="179">
        <f>Angola_Calc!C407</f>
        <v>-10</v>
      </c>
      <c r="C164" s="179">
        <f>Angola_Calc!E407</f>
        <v>0.822</v>
      </c>
      <c r="D164" s="180">
        <v>225</v>
      </c>
      <c r="E164" s="179" t="s">
        <v>33</v>
      </c>
      <c r="F164" s="178">
        <f>Angola_Calc!J407</f>
        <v>572322.8313835204</v>
      </c>
      <c r="G164" s="178">
        <f>Angola_Calc!K407</f>
        <v>9887</v>
      </c>
      <c r="H164" s="178">
        <f>Angola_Calc!AC407</f>
        <v>23871279659.88408</v>
      </c>
      <c r="I164" s="178">
        <f>Angola_Calc!AF407</f>
        <v>538639804.3269651</v>
      </c>
      <c r="J164" s="178">
        <f>Angola_Calc!AN407</f>
        <v>1888163113.774089</v>
      </c>
      <c r="K164" s="178">
        <f>Angola_Calc!AH407</f>
        <v>300181.28756643867</v>
      </c>
      <c r="L164" s="178">
        <f>Angola_Calc!AI407</f>
        <v>23539926.739163816</v>
      </c>
      <c r="M164" s="178">
        <f>Angola_Calc!AL407</f>
        <v>82550407.2566907</v>
      </c>
      <c r="N164" s="8"/>
      <c r="O164" s="8"/>
    </row>
    <row r="165" spans="1:15" ht="12.75">
      <c r="A165" s="179">
        <f>Angola_Calc!B408</f>
        <v>18</v>
      </c>
      <c r="B165" s="179">
        <f>Angola_Calc!C408</f>
        <v>-10</v>
      </c>
      <c r="C165" s="179">
        <f>Angola_Calc!E408</f>
        <v>0.008</v>
      </c>
      <c r="D165" s="180">
        <v>225</v>
      </c>
      <c r="E165" s="179" t="s">
        <v>33</v>
      </c>
      <c r="F165" s="178">
        <f>Angola_Calc!J408</f>
        <v>27495.61727758701</v>
      </c>
      <c r="G165" s="178">
        <f>Angola_Calc!K408</f>
        <v>12096</v>
      </c>
      <c r="H165" s="178">
        <f>Angola_Calc!AC408</f>
        <v>388780189.5352105</v>
      </c>
      <c r="I165" s="178">
        <f>Angola_Calc!AF408</f>
        <v>8772570.561827313</v>
      </c>
      <c r="J165" s="178">
        <f>Angola_Calc!AN408</f>
        <v>30763871.128029894</v>
      </c>
      <c r="K165" s="178">
        <f>Angola_Calc!AH408</f>
        <v>0</v>
      </c>
      <c r="L165" s="178">
        <f>Angola_Calc!AI408</f>
        <v>8772570.561827313</v>
      </c>
      <c r="M165" s="178">
        <f>Angola_Calc!AL408</f>
        <v>30763871.128029894</v>
      </c>
      <c r="N165" s="8"/>
      <c r="O165" s="8"/>
    </row>
    <row r="166" spans="1:15" ht="12.75">
      <c r="A166" s="179">
        <f>Angola_Calc!B409</f>
        <v>19</v>
      </c>
      <c r="B166" s="179">
        <f>Angola_Calc!C409</f>
        <v>-10</v>
      </c>
      <c r="C166" s="179">
        <f>Angola_Calc!E409</f>
        <v>1</v>
      </c>
      <c r="D166" s="180">
        <v>225</v>
      </c>
      <c r="E166" s="179" t="s">
        <v>33</v>
      </c>
      <c r="F166" s="178">
        <f>Angola_Calc!J409</f>
        <v>26364.70798235305</v>
      </c>
      <c r="G166" s="178">
        <f>Angola_Calc!K409</f>
        <v>12096</v>
      </c>
      <c r="H166" s="178">
        <f>Angola_Calc!AC409</f>
        <v>316161997.2273761</v>
      </c>
      <c r="I166" s="178">
        <f>Angola_Calc!AF409</f>
        <v>7133988.573237776</v>
      </c>
      <c r="J166" s="178">
        <f>Angola_Calc!AN409</f>
        <v>25017650.590457004</v>
      </c>
      <c r="K166" s="178">
        <f>Angola_Calc!AH409</f>
        <v>0</v>
      </c>
      <c r="L166" s="178">
        <f>Angola_Calc!AI409</f>
        <v>6468432.193063366</v>
      </c>
      <c r="M166" s="178">
        <f>Angola_Calc!AL409</f>
        <v>22683660.733798765</v>
      </c>
      <c r="N166" s="8"/>
      <c r="O166" s="8"/>
    </row>
    <row r="167" spans="1:15" ht="12.75">
      <c r="A167" s="179">
        <f>Angola_Calc!B410</f>
        <v>13</v>
      </c>
      <c r="B167" s="179">
        <f>Angola_Calc!C410</f>
        <v>-12</v>
      </c>
      <c r="C167" s="179">
        <f>Angola_Calc!E410</f>
        <v>0.20199999999999999</v>
      </c>
      <c r="D167" s="180">
        <v>225</v>
      </c>
      <c r="E167" s="179" t="s">
        <v>33</v>
      </c>
      <c r="F167" s="178">
        <f>Angola_Calc!J410</f>
        <v>24775.274373642915</v>
      </c>
      <c r="G167" s="178">
        <f>Angola_Calc!K410</f>
        <v>2395</v>
      </c>
      <c r="H167" s="178">
        <f>Angola_Calc!AC410</f>
        <v>365344308.4628637</v>
      </c>
      <c r="I167" s="178">
        <f>Angola_Calc!AF410</f>
        <v>8243755.24170634</v>
      </c>
      <c r="J167" s="178">
        <f>Angola_Calc!AN410</f>
        <v>28909408.260610014</v>
      </c>
      <c r="K167" s="178">
        <f>Angola_Calc!AH410</f>
        <v>0</v>
      </c>
      <c r="L167" s="178">
        <f>Angola_Calc!AI410</f>
        <v>3668473.1875822316</v>
      </c>
      <c r="M167" s="178">
        <f>Angola_Calc!AL410</f>
        <v>12864694.057918753</v>
      </c>
      <c r="N167" s="8"/>
      <c r="O167" s="8"/>
    </row>
    <row r="168" spans="1:15" ht="12.75">
      <c r="A168" s="179">
        <f>Angola_Calc!B411</f>
        <v>14</v>
      </c>
      <c r="B168" s="179">
        <f>Angola_Calc!C411</f>
        <v>-12</v>
      </c>
      <c r="C168" s="179">
        <f>Angola_Calc!E411</f>
        <v>1</v>
      </c>
      <c r="D168" s="180">
        <v>225</v>
      </c>
      <c r="E168" s="179" t="s">
        <v>33</v>
      </c>
      <c r="F168" s="178">
        <f>Angola_Calc!J411</f>
        <v>116983.54572014269</v>
      </c>
      <c r="G168" s="178">
        <f>Angola_Calc!K411</f>
        <v>12096</v>
      </c>
      <c r="H168" s="178">
        <f>Angola_Calc!AC411</f>
        <v>1321110097.6622496</v>
      </c>
      <c r="I168" s="178">
        <f>Angola_Calc!AF411</f>
        <v>29809984.828548044</v>
      </c>
      <c r="J168" s="178">
        <f>Angola_Calc!AN411</f>
        <v>104538404.69343047</v>
      </c>
      <c r="K168" s="178">
        <f>Angola_Calc!AH411</f>
        <v>0</v>
      </c>
      <c r="L168" s="178">
        <f>Angola_Calc!AI411</f>
        <v>23561947.253212582</v>
      </c>
      <c r="M168" s="178">
        <f>Angola_Calc!AL411</f>
        <v>82627629.34930253</v>
      </c>
      <c r="N168" s="8"/>
      <c r="O168" s="8"/>
    </row>
    <row r="169" spans="1:15" ht="12.75">
      <c r="A169" s="179">
        <f>Angola_Calc!B412</f>
        <v>18</v>
      </c>
      <c r="B169" s="179">
        <f>Angola_Calc!C412</f>
        <v>-11</v>
      </c>
      <c r="C169" s="179">
        <f>Angola_Calc!E412</f>
        <v>0.249</v>
      </c>
      <c r="D169" s="180">
        <v>225</v>
      </c>
      <c r="E169" s="179" t="s">
        <v>33</v>
      </c>
      <c r="F169" s="178">
        <f>Angola_Calc!J412</f>
        <v>60127.41093415097</v>
      </c>
      <c r="G169" s="178">
        <f>Angola_Calc!K412</f>
        <v>12096</v>
      </c>
      <c r="H169" s="178">
        <f>Angola_Calc!AC412</f>
        <v>1529697252.2869146</v>
      </c>
      <c r="I169" s="178">
        <f>Angola_Calc!AF412</f>
        <v>34516617.474679664</v>
      </c>
      <c r="J169" s="178">
        <f>Angola_Calc!AN412</f>
        <v>121043742.45641461</v>
      </c>
      <c r="K169" s="178">
        <f>Angola_Calc!AH412</f>
        <v>0</v>
      </c>
      <c r="L169" s="178">
        <f>Angola_Calc!AI412</f>
        <v>33918780.26908108</v>
      </c>
      <c r="M169" s="178">
        <f>Angola_Calc!AL412</f>
        <v>118947231.90469494</v>
      </c>
      <c r="N169" s="8"/>
      <c r="O169" s="8"/>
    </row>
    <row r="170" spans="1:15" ht="12.75">
      <c r="A170" s="179">
        <f>Angola_Calc!B413</f>
        <v>19</v>
      </c>
      <c r="B170" s="179">
        <f>Angola_Calc!C413</f>
        <v>-11</v>
      </c>
      <c r="C170" s="179">
        <f>Angola_Calc!E413</f>
        <v>1</v>
      </c>
      <c r="D170" s="180">
        <v>225</v>
      </c>
      <c r="E170" s="179" t="s">
        <v>33</v>
      </c>
      <c r="F170" s="178">
        <f>Angola_Calc!J413</f>
        <v>19734.1471805689</v>
      </c>
      <c r="G170" s="178">
        <f>Angola_Calc!K413</f>
        <v>12096</v>
      </c>
      <c r="H170" s="178">
        <f>Angola_Calc!AC413</f>
        <v>483332782.371027</v>
      </c>
      <c r="I170" s="178">
        <f>Angola_Calc!AF413</f>
        <v>10906087.944612594</v>
      </c>
      <c r="J170" s="178">
        <f>Angola_Calc!AN413</f>
        <v>38245743.5565084</v>
      </c>
      <c r="K170" s="178">
        <f>Angola_Calc!AH413</f>
        <v>0</v>
      </c>
      <c r="L170" s="178">
        <f>Angola_Calc!AI413</f>
        <v>473575.26455131173</v>
      </c>
      <c r="M170" s="178">
        <f>Angola_Calc!AL413</f>
        <v>1660745.650935467</v>
      </c>
      <c r="N170" s="8"/>
      <c r="O170" s="8"/>
    </row>
    <row r="171" spans="1:15" ht="12.75">
      <c r="A171" s="179">
        <f>Angola_Calc!B414</f>
        <v>20</v>
      </c>
      <c r="B171" s="179">
        <f>Angola_Calc!C414</f>
        <v>-11</v>
      </c>
      <c r="C171" s="179">
        <f>Angola_Calc!E414</f>
        <v>1</v>
      </c>
      <c r="D171" s="180">
        <v>225</v>
      </c>
      <c r="E171" s="179" t="s">
        <v>33</v>
      </c>
      <c r="F171" s="178">
        <f>Angola_Calc!J414</f>
        <v>19263.301676327523</v>
      </c>
      <c r="G171" s="178">
        <f>Angola_Calc!K414</f>
        <v>12096</v>
      </c>
      <c r="H171" s="178">
        <f>Angola_Calc!AC414</f>
        <v>497907342.12533265</v>
      </c>
      <c r="I171" s="178">
        <f>Angola_Calc!AF414</f>
        <v>11234953.347978616</v>
      </c>
      <c r="J171" s="178">
        <f>Angola_Calc!AN414</f>
        <v>39399017.02593405</v>
      </c>
      <c r="K171" s="178">
        <f>Angola_Calc!AH414</f>
        <v>0</v>
      </c>
      <c r="L171" s="178">
        <f>Angola_Calc!AI414</f>
        <v>11234953.347978616</v>
      </c>
      <c r="M171" s="178">
        <f>Angola_Calc!AL414</f>
        <v>39399017.02593405</v>
      </c>
      <c r="N171" s="8"/>
      <c r="O171" s="8"/>
    </row>
    <row r="172" spans="1:15" ht="12.75">
      <c r="A172" s="179">
        <f>Angola_Calc!B415</f>
        <v>21</v>
      </c>
      <c r="B172" s="179">
        <f>Angola_Calc!C415</f>
        <v>-11</v>
      </c>
      <c r="C172" s="179">
        <f>Angola_Calc!E415</f>
        <v>1</v>
      </c>
      <c r="D172" s="180">
        <v>225</v>
      </c>
      <c r="E172" s="179" t="s">
        <v>33</v>
      </c>
      <c r="F172" s="178">
        <f>Angola_Calc!J415</f>
        <v>18835.58033976433</v>
      </c>
      <c r="G172" s="178">
        <f>Angola_Calc!K415</f>
        <v>12096</v>
      </c>
      <c r="H172" s="178">
        <f>Angola_Calc!AC415</f>
        <v>464245732.5029888</v>
      </c>
      <c r="I172" s="178">
        <f>Angola_Calc!AF415</f>
        <v>10475401.154772146</v>
      </c>
      <c r="J172" s="178">
        <f>Angola_Calc!AN415</f>
        <v>36735400.28758671</v>
      </c>
      <c r="K172" s="178">
        <f>Angola_Calc!AH415</f>
        <v>0</v>
      </c>
      <c r="L172" s="178">
        <f>Angola_Calc!AI415</f>
        <v>10066613.852581931</v>
      </c>
      <c r="M172" s="178">
        <f>Angola_Calc!AL415</f>
        <v>35301854.69285795</v>
      </c>
      <c r="O172" s="8"/>
    </row>
    <row r="173" spans="1:13" ht="12.75">
      <c r="A173" s="179">
        <f>Angola_Calc!B416</f>
        <v>22</v>
      </c>
      <c r="B173" s="179">
        <f>Angola_Calc!C416</f>
        <v>-11</v>
      </c>
      <c r="C173" s="179">
        <f>Angola_Calc!E416</f>
        <v>0.156</v>
      </c>
      <c r="D173" s="180">
        <v>225</v>
      </c>
      <c r="E173" s="179" t="s">
        <v>33</v>
      </c>
      <c r="F173" s="178">
        <f>Angola_Calc!J416</f>
        <v>4745.418614709339</v>
      </c>
      <c r="G173" s="178">
        <f>Angola_Calc!K416</f>
        <v>3238</v>
      </c>
      <c r="H173" s="178">
        <f>Angola_Calc!AC416</f>
        <v>122656998.7545593</v>
      </c>
      <c r="I173" s="178">
        <f>Angola_Calc!AF416</f>
        <v>2767674.9110152</v>
      </c>
      <c r="J173" s="178">
        <f>Angola_Calc!AN416</f>
        <v>9705752.001271766</v>
      </c>
      <c r="K173" s="178">
        <f>Angola_Calc!AH416</f>
        <v>0</v>
      </c>
      <c r="L173" s="178">
        <f>Angola_Calc!AI416</f>
        <v>2767674.9110152</v>
      </c>
      <c r="M173" s="178">
        <f>Angola_Calc!AL416</f>
        <v>9705752.001271766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98"/>
  <sheetViews>
    <sheetView tabSelected="1" workbookViewId="0" topLeftCell="A1">
      <pane xSplit="1" topLeftCell="B1" activePane="topRight" state="frozen"/>
      <selection pane="topLeft" activeCell="A1" sqref="A1"/>
      <selection pane="topRight" activeCell="AF246" sqref="AF246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2.140625" style="0" customWidth="1"/>
    <col min="4" max="4" width="14.7109375" style="0" customWidth="1"/>
    <col min="5" max="5" width="15.8515625" style="0" customWidth="1"/>
    <col min="6" max="6" width="16.00390625" style="0" customWidth="1"/>
    <col min="7" max="7" width="12.140625" style="0" customWidth="1"/>
    <col min="8" max="8" width="13.28125" style="0" customWidth="1"/>
    <col min="9" max="9" width="13.7109375" style="0" customWidth="1"/>
    <col min="10" max="10" width="12.7109375" style="0" customWidth="1"/>
    <col min="11" max="11" width="11.7109375" style="0" bestFit="1" customWidth="1"/>
    <col min="12" max="13" width="13.28125" style="0" customWidth="1"/>
    <col min="14" max="14" width="12.00390625" style="0" customWidth="1"/>
    <col min="18" max="18" width="13.28125" style="0" customWidth="1"/>
    <col min="19" max="19" width="12.7109375" style="0" customWidth="1"/>
    <col min="20" max="20" width="12.7109375" style="0" bestFit="1" customWidth="1"/>
    <col min="21" max="21" width="17.28125" style="0" customWidth="1"/>
    <col min="22" max="22" width="24.7109375" style="0" customWidth="1"/>
    <col min="23" max="23" width="20.421875" style="0" customWidth="1"/>
    <col min="24" max="24" width="21.00390625" style="0" customWidth="1"/>
    <col min="25" max="25" width="18.28125" style="0" customWidth="1"/>
    <col min="26" max="26" width="23.00390625" style="0" customWidth="1"/>
    <col min="27" max="27" width="17.28125" style="0" customWidth="1"/>
    <col min="28" max="28" width="18.57421875" style="0" customWidth="1"/>
    <col min="29" max="29" width="17.421875" style="0" customWidth="1"/>
    <col min="30" max="30" width="19.28125" style="0" customWidth="1"/>
    <col min="31" max="31" width="15.57421875" style="0" customWidth="1"/>
    <col min="32" max="32" width="17.140625" style="0" customWidth="1"/>
    <col min="34" max="34" width="16.28125" style="0" customWidth="1"/>
    <col min="35" max="35" width="20.00390625" style="0" customWidth="1"/>
    <col min="36" max="36" width="17.140625" style="0" customWidth="1"/>
    <col min="37" max="37" width="16.8515625" style="0" customWidth="1"/>
    <col min="38" max="38" width="18.28125" style="0" customWidth="1"/>
    <col min="39" max="39" width="18.57421875" style="0" customWidth="1"/>
    <col min="40" max="40" width="19.57421875" style="0" customWidth="1"/>
  </cols>
  <sheetData>
    <row r="1" spans="1:40" s="17" customFormat="1" ht="87" customHeight="1">
      <c r="A1" s="66" t="s">
        <v>90</v>
      </c>
      <c r="B1" s="10" t="s">
        <v>0</v>
      </c>
      <c r="C1" s="10" t="s">
        <v>1</v>
      </c>
      <c r="D1" s="67" t="s">
        <v>12</v>
      </c>
      <c r="E1" s="10" t="s">
        <v>186</v>
      </c>
      <c r="F1" s="10" t="s">
        <v>9</v>
      </c>
      <c r="G1" s="10" t="s">
        <v>91</v>
      </c>
      <c r="H1" s="68" t="s">
        <v>92</v>
      </c>
      <c r="I1" s="69"/>
      <c r="J1" s="34" t="s">
        <v>14</v>
      </c>
      <c r="K1" s="21" t="s">
        <v>198</v>
      </c>
      <c r="L1" s="19" t="s">
        <v>94</v>
      </c>
      <c r="M1" s="19" t="s">
        <v>95</v>
      </c>
      <c r="N1" s="21" t="s">
        <v>210</v>
      </c>
      <c r="O1" s="21" t="s">
        <v>46</v>
      </c>
      <c r="P1" s="12" t="s">
        <v>7</v>
      </c>
      <c r="Q1" s="12" t="s">
        <v>96</v>
      </c>
      <c r="R1" s="70" t="s">
        <v>97</v>
      </c>
      <c r="S1" s="70" t="s">
        <v>98</v>
      </c>
      <c r="T1" s="29" t="s">
        <v>8</v>
      </c>
      <c r="U1" s="29" t="s">
        <v>211</v>
      </c>
      <c r="V1" s="29"/>
      <c r="W1" s="70" t="s">
        <v>212</v>
      </c>
      <c r="X1" s="29" t="s">
        <v>213</v>
      </c>
      <c r="Y1" s="21" t="s">
        <v>214</v>
      </c>
      <c r="Z1" s="68"/>
      <c r="AA1" s="21" t="s">
        <v>216</v>
      </c>
      <c r="AB1" s="119" t="s">
        <v>220</v>
      </c>
      <c r="AC1" s="120" t="s">
        <v>219</v>
      </c>
      <c r="AD1" s="120"/>
      <c r="AE1" s="29" t="s">
        <v>183</v>
      </c>
      <c r="AF1" s="29" t="s">
        <v>182</v>
      </c>
      <c r="AG1" s="34"/>
      <c r="AH1" s="29" t="s">
        <v>99</v>
      </c>
      <c r="AI1" s="29" t="s">
        <v>100</v>
      </c>
      <c r="AJ1" s="29" t="s">
        <v>184</v>
      </c>
      <c r="AK1" s="29" t="s">
        <v>181</v>
      </c>
      <c r="AL1" s="29" t="s">
        <v>101</v>
      </c>
      <c r="AM1" s="29" t="s">
        <v>102</v>
      </c>
      <c r="AN1" s="29" t="s">
        <v>185</v>
      </c>
    </row>
    <row r="2" spans="1:40" ht="12.75">
      <c r="A2" s="183">
        <f aca="true" t="shared" si="0" ref="A2:A69">C2*1000+B2</f>
        <v>-18980</v>
      </c>
      <c r="B2" s="179">
        <v>20</v>
      </c>
      <c r="C2" s="179">
        <v>-19</v>
      </c>
      <c r="D2" s="179">
        <v>0.001</v>
      </c>
      <c r="E2" s="184">
        <f aca="true" t="shared" si="1" ref="E2:E7">D2</f>
        <v>0.001</v>
      </c>
      <c r="F2" s="181" t="s">
        <v>19</v>
      </c>
      <c r="G2" s="179" t="s">
        <v>103</v>
      </c>
      <c r="H2" s="179">
        <f>VLOOKUP(A2,GPW!A:B,2,0)</f>
        <v>35</v>
      </c>
      <c r="I2" s="179"/>
      <c r="J2" s="185">
        <f aca="true" t="shared" si="2" ref="J2:J33">H2*H$241</f>
        <v>30.802976912987177</v>
      </c>
      <c r="K2" s="179">
        <f>VLOOKUP(A2,GPW!A:E,5,0)</f>
        <v>58</v>
      </c>
      <c r="L2" s="179">
        <v>4527.166</v>
      </c>
      <c r="M2" s="179">
        <f aca="true" t="shared" si="3" ref="M2:M69">L2*2.59</f>
        <v>11725.35994</v>
      </c>
      <c r="N2" s="179">
        <f>VLOOKUP(F2,GDP!A:C,3,0)</f>
        <v>8852.096757413643</v>
      </c>
      <c r="O2" s="179">
        <f>VLOOKUP(F2,Density!A:D,4,0)</f>
        <v>0.6806336159242874</v>
      </c>
      <c r="P2" s="179">
        <f aca="true" t="shared" si="4" ref="P2:P69">C2*1000+B2</f>
        <v>-18980</v>
      </c>
      <c r="Q2" s="186">
        <v>1</v>
      </c>
      <c r="R2" s="179">
        <f aca="true" t="shared" si="5" ref="R2:R7">H2</f>
        <v>35</v>
      </c>
      <c r="S2" s="185">
        <f aca="true" t="shared" si="6" ref="S2:S7">J2</f>
        <v>30.802976912987177</v>
      </c>
      <c r="T2" s="185">
        <f>SUM(S2:S7)</f>
        <v>25978.350643358724</v>
      </c>
      <c r="U2" s="179">
        <f>S2*N2</f>
        <v>272670.9320501411</v>
      </c>
      <c r="V2" s="179"/>
      <c r="W2" s="179">
        <f aca="true" t="shared" si="7" ref="W2:W33">U2*U$241</f>
        <v>251839.88993448377</v>
      </c>
      <c r="X2" s="179">
        <f aca="true" t="shared" si="8" ref="X2:X7">W2</f>
        <v>251839.88993448377</v>
      </c>
      <c r="Y2" s="179"/>
      <c r="Z2" s="179"/>
      <c r="AA2" s="179"/>
      <c r="AB2" s="179">
        <f>W2+AA2</f>
        <v>251839.88993448377</v>
      </c>
      <c r="AC2" s="179">
        <f aca="true" t="shared" si="9" ref="AC2:AC7">AB2</f>
        <v>251839.88993448377</v>
      </c>
      <c r="AD2" s="179"/>
      <c r="AE2" s="179">
        <f>AH2+AI2</f>
        <v>5682.6023141104415</v>
      </c>
      <c r="AF2" s="179">
        <f aca="true" t="shared" si="10" ref="AF2:AF7">AE2</f>
        <v>5682.6023141104415</v>
      </c>
      <c r="AG2" s="179"/>
      <c r="AH2" s="179"/>
      <c r="AI2" s="179">
        <f>W2*AC$241</f>
        <v>5682.6023141104415</v>
      </c>
      <c r="AJ2" s="179">
        <f aca="true" t="shared" si="11" ref="AJ2:AJ7">AI2:AI7</f>
        <v>5682.6023141104415</v>
      </c>
      <c r="AK2" s="179"/>
      <c r="AL2" s="179">
        <f>(AI2)*(AL$239/AI$239)</f>
        <v>19927.89274603721</v>
      </c>
      <c r="AM2" s="179">
        <f>AK2+AL2</f>
        <v>19927.89274603721</v>
      </c>
      <c r="AN2" s="179">
        <f aca="true" t="shared" si="12" ref="AN2:AN7">AM2</f>
        <v>19927.89274603721</v>
      </c>
    </row>
    <row r="3" spans="1:40" ht="12.75">
      <c r="A3" s="183">
        <f t="shared" si="0"/>
        <v>-18979</v>
      </c>
      <c r="B3" s="179">
        <v>21</v>
      </c>
      <c r="C3" s="179">
        <v>-19</v>
      </c>
      <c r="D3" s="179">
        <v>0.001</v>
      </c>
      <c r="E3" s="184">
        <f t="shared" si="1"/>
        <v>0.001</v>
      </c>
      <c r="F3" s="181" t="s">
        <v>19</v>
      </c>
      <c r="G3" s="179" t="s">
        <v>103</v>
      </c>
      <c r="H3" s="179">
        <f>VLOOKUP(A3,GPW!A:B,2,0)</f>
        <v>17</v>
      </c>
      <c r="I3" s="179"/>
      <c r="J3" s="185">
        <f t="shared" si="2"/>
        <v>14.9614459291652</v>
      </c>
      <c r="K3" s="179">
        <f>VLOOKUP(A3,GPW!A:E,5,0)</f>
        <v>28</v>
      </c>
      <c r="L3" s="179">
        <v>4527.166</v>
      </c>
      <c r="M3" s="179">
        <f t="shared" si="3"/>
        <v>11725.35994</v>
      </c>
      <c r="N3" s="179">
        <f>VLOOKUP(F3,GDP!A:C,3,0)</f>
        <v>8852.096757413643</v>
      </c>
      <c r="O3" s="179">
        <f>VLOOKUP(F3,Density!A:D,4,0)</f>
        <v>0.6806336159242874</v>
      </c>
      <c r="P3" s="179">
        <f t="shared" si="4"/>
        <v>-18979</v>
      </c>
      <c r="Q3" s="186">
        <v>1</v>
      </c>
      <c r="R3" s="179">
        <f t="shared" si="5"/>
        <v>17</v>
      </c>
      <c r="S3" s="185">
        <f t="shared" si="6"/>
        <v>14.9614459291652</v>
      </c>
      <c r="T3" s="179"/>
      <c r="U3" s="179">
        <f aca="true" t="shared" si="13" ref="U3:U70">S3*N3</f>
        <v>132440.1669957828</v>
      </c>
      <c r="V3" s="179"/>
      <c r="W3" s="179">
        <f t="shared" si="7"/>
        <v>122322.23225389211</v>
      </c>
      <c r="X3" s="179">
        <f t="shared" si="8"/>
        <v>122322.23225389211</v>
      </c>
      <c r="Y3" s="179"/>
      <c r="Z3" s="179"/>
      <c r="AA3" s="179"/>
      <c r="AB3" s="179">
        <f aca="true" t="shared" si="14" ref="AB3:AB70">W3+AA3</f>
        <v>122322.23225389211</v>
      </c>
      <c r="AC3" s="179">
        <f t="shared" si="9"/>
        <v>122322.23225389211</v>
      </c>
      <c r="AD3" s="179"/>
      <c r="AE3" s="179">
        <f aca="true" t="shared" si="15" ref="AE3:AE70">AH3+AI3</f>
        <v>2760.1211239965</v>
      </c>
      <c r="AF3" s="179">
        <f t="shared" si="10"/>
        <v>2760.1211239965</v>
      </c>
      <c r="AG3" s="179"/>
      <c r="AH3" s="179"/>
      <c r="AI3" s="179">
        <f aca="true" t="shared" si="16" ref="AI3:AI66">W3*AC$241</f>
        <v>2760.1211239965</v>
      </c>
      <c r="AJ3" s="179">
        <f t="shared" si="11"/>
        <v>2760.1211239965</v>
      </c>
      <c r="AK3" s="179"/>
      <c r="AL3" s="179">
        <f aca="true" t="shared" si="17" ref="AL3:AL66">(AI3)*(AL$239/AI$239)</f>
        <v>9679.262190932359</v>
      </c>
      <c r="AM3" s="179">
        <f aca="true" t="shared" si="18" ref="AM3:AM66">AK3+AL3</f>
        <v>9679.262190932359</v>
      </c>
      <c r="AN3" s="179">
        <f t="shared" si="12"/>
        <v>9679.262190932359</v>
      </c>
    </row>
    <row r="4" spans="1:40" ht="12.75">
      <c r="A4" s="183">
        <f t="shared" si="0"/>
        <v>-17989</v>
      </c>
      <c r="B4" s="179">
        <v>11</v>
      </c>
      <c r="C4" s="179">
        <v>-18</v>
      </c>
      <c r="D4" s="179">
        <v>0.052</v>
      </c>
      <c r="E4" s="184">
        <f t="shared" si="1"/>
        <v>0.052</v>
      </c>
      <c r="F4" s="181" t="s">
        <v>30</v>
      </c>
      <c r="G4" s="179" t="s">
        <v>103</v>
      </c>
      <c r="H4" s="179">
        <f>VLOOKUP(A4,GPW!A:B,2,0)</f>
        <v>1110</v>
      </c>
      <c r="I4" s="179"/>
      <c r="J4" s="185">
        <f t="shared" si="2"/>
        <v>976.8944106690219</v>
      </c>
      <c r="K4" s="179">
        <f>VLOOKUP(A4,GPW!A:E,5,0)</f>
        <v>644</v>
      </c>
      <c r="L4" s="179">
        <v>4552.911</v>
      </c>
      <c r="M4" s="179">
        <f t="shared" si="3"/>
        <v>11792.03949</v>
      </c>
      <c r="N4" s="179">
        <f>VLOOKUP(F4,GDP!A:C,3,0)</f>
        <v>37602.447052059244</v>
      </c>
      <c r="O4" s="179">
        <f>VLOOKUP(F4,Density!A:D,4,0)</f>
        <v>2.379019951232039</v>
      </c>
      <c r="P4" s="179">
        <f t="shared" si="4"/>
        <v>-17989</v>
      </c>
      <c r="Q4" s="186">
        <v>1</v>
      </c>
      <c r="R4" s="179">
        <f t="shared" si="5"/>
        <v>1110</v>
      </c>
      <c r="S4" s="185">
        <f t="shared" si="6"/>
        <v>976.8944106690219</v>
      </c>
      <c r="T4" s="179"/>
      <c r="U4" s="179">
        <f t="shared" si="13"/>
        <v>36733620.35263451</v>
      </c>
      <c r="V4" s="179"/>
      <c r="W4" s="179">
        <f t="shared" si="7"/>
        <v>33927308.778192155</v>
      </c>
      <c r="X4" s="179">
        <f t="shared" si="8"/>
        <v>33927308.778192155</v>
      </c>
      <c r="Y4" s="179"/>
      <c r="Z4" s="179"/>
      <c r="AA4" s="178"/>
      <c r="AB4" s="179">
        <f t="shared" si="14"/>
        <v>33927308.778192155</v>
      </c>
      <c r="AC4" s="179">
        <f t="shared" si="9"/>
        <v>33927308.778192155</v>
      </c>
      <c r="AD4" s="179"/>
      <c r="AE4" s="179">
        <f t="shared" si="15"/>
        <v>765547.5207865204</v>
      </c>
      <c r="AF4" s="179">
        <f t="shared" si="10"/>
        <v>765547.5207865204</v>
      </c>
      <c r="AG4" s="179"/>
      <c r="AH4" s="179"/>
      <c r="AI4" s="179">
        <f t="shared" si="16"/>
        <v>765547.5207865204</v>
      </c>
      <c r="AJ4" s="179">
        <f t="shared" si="11"/>
        <v>765547.5207865204</v>
      </c>
      <c r="AK4" s="179"/>
      <c r="AL4" s="179">
        <f t="shared" si="17"/>
        <v>2684641.3039228516</v>
      </c>
      <c r="AM4" s="179">
        <f t="shared" si="18"/>
        <v>2684641.3039228516</v>
      </c>
      <c r="AN4" s="179">
        <f t="shared" si="12"/>
        <v>2684641.3039228516</v>
      </c>
    </row>
    <row r="5" spans="1:40" ht="12.75">
      <c r="A5" s="183">
        <f t="shared" si="0"/>
        <v>-17988</v>
      </c>
      <c r="B5" s="179">
        <v>12</v>
      </c>
      <c r="C5" s="179">
        <v>-18</v>
      </c>
      <c r="D5" s="179">
        <v>0.164</v>
      </c>
      <c r="E5" s="184">
        <f t="shared" si="1"/>
        <v>0.164</v>
      </c>
      <c r="F5" s="181" t="s">
        <v>30</v>
      </c>
      <c r="G5" s="179" t="s">
        <v>103</v>
      </c>
      <c r="H5" s="179">
        <f>VLOOKUP(A5,GPW!A:B,2,0)</f>
        <v>3475</v>
      </c>
      <c r="I5" s="179"/>
      <c r="J5" s="185">
        <f t="shared" si="2"/>
        <v>3058.295564932298</v>
      </c>
      <c r="K5" s="179">
        <f>VLOOKUP(A5,GPW!A:E,5,0)</f>
        <v>2010</v>
      </c>
      <c r="L5" s="179">
        <v>4552.911</v>
      </c>
      <c r="M5" s="179">
        <f t="shared" si="3"/>
        <v>11792.03949</v>
      </c>
      <c r="N5" s="179">
        <f>VLOOKUP(F5,GDP!A:C,3,0)</f>
        <v>37602.447052059244</v>
      </c>
      <c r="O5" s="179">
        <f>VLOOKUP(F5,Density!A:D,4,0)</f>
        <v>2.379019951232039</v>
      </c>
      <c r="P5" s="179">
        <f t="shared" si="4"/>
        <v>-17988</v>
      </c>
      <c r="Q5" s="186">
        <v>1</v>
      </c>
      <c r="R5" s="179">
        <f t="shared" si="5"/>
        <v>3475</v>
      </c>
      <c r="S5" s="185">
        <f t="shared" si="6"/>
        <v>3058.295564932298</v>
      </c>
      <c r="T5" s="179"/>
      <c r="U5" s="179">
        <f t="shared" si="13"/>
        <v>114999397.04991435</v>
      </c>
      <c r="V5" s="179"/>
      <c r="W5" s="179">
        <f t="shared" si="7"/>
        <v>106213872.07587183</v>
      </c>
      <c r="X5" s="179">
        <f t="shared" si="8"/>
        <v>106213872.07587183</v>
      </c>
      <c r="Y5" s="179"/>
      <c r="Z5" s="179"/>
      <c r="AA5" s="178"/>
      <c r="AB5" s="179">
        <f t="shared" si="14"/>
        <v>106213872.07587183</v>
      </c>
      <c r="AC5" s="179">
        <f t="shared" si="9"/>
        <v>106213872.07587183</v>
      </c>
      <c r="AD5" s="179"/>
      <c r="AE5" s="179">
        <f t="shared" si="15"/>
        <v>2396646.51777762</v>
      </c>
      <c r="AF5" s="179">
        <f t="shared" si="10"/>
        <v>2396646.51777762</v>
      </c>
      <c r="AG5" s="179"/>
      <c r="AH5" s="179"/>
      <c r="AI5" s="179">
        <f t="shared" si="16"/>
        <v>2396646.51777762</v>
      </c>
      <c r="AJ5" s="179">
        <f t="shared" si="11"/>
        <v>2396646.51777762</v>
      </c>
      <c r="AK5" s="179"/>
      <c r="AL5" s="179">
        <f t="shared" si="17"/>
        <v>8404620.298317034</v>
      </c>
      <c r="AM5" s="179">
        <f t="shared" si="18"/>
        <v>8404620.298317034</v>
      </c>
      <c r="AN5" s="179">
        <f t="shared" si="12"/>
        <v>8404620.298317034</v>
      </c>
    </row>
    <row r="6" spans="1:40" ht="12.75">
      <c r="A6" s="183">
        <f t="shared" si="0"/>
        <v>-17985</v>
      </c>
      <c r="B6" s="179">
        <v>15</v>
      </c>
      <c r="C6" s="179">
        <v>-18</v>
      </c>
      <c r="D6" s="179">
        <v>0.389</v>
      </c>
      <c r="E6" s="184">
        <f t="shared" si="1"/>
        <v>0.389</v>
      </c>
      <c r="F6" s="181" t="s">
        <v>22</v>
      </c>
      <c r="G6" s="179" t="s">
        <v>103</v>
      </c>
      <c r="H6" s="179">
        <f>VLOOKUP(A6,GPW!A:B,2,0)</f>
        <v>12391</v>
      </c>
      <c r="I6" s="179"/>
      <c r="J6" s="185">
        <f t="shared" si="2"/>
        <v>10905.133912252117</v>
      </c>
      <c r="K6" s="179">
        <f>VLOOKUP(A6,GPW!A:E,5,0)</f>
        <v>4653</v>
      </c>
      <c r="L6" s="179">
        <v>4552.911</v>
      </c>
      <c r="M6" s="179">
        <f t="shared" si="3"/>
        <v>11792.03949</v>
      </c>
      <c r="N6" s="179">
        <f>VLOOKUP(F6,GDP!A:C,3,0)</f>
        <v>8596.160802024468</v>
      </c>
      <c r="O6" s="179">
        <f>VLOOKUP(F6,Density!A:D,4,0)</f>
        <v>2.7201207932739395</v>
      </c>
      <c r="P6" s="179">
        <f t="shared" si="4"/>
        <v>-17985</v>
      </c>
      <c r="Q6" s="186">
        <v>1</v>
      </c>
      <c r="R6" s="179">
        <f t="shared" si="5"/>
        <v>12391</v>
      </c>
      <c r="S6" s="185">
        <f t="shared" si="6"/>
        <v>10905.133912252117</v>
      </c>
      <c r="T6" s="179"/>
      <c r="U6" s="179">
        <f t="shared" si="13"/>
        <v>93742284.67732938</v>
      </c>
      <c r="V6" s="179"/>
      <c r="W6" s="179">
        <f t="shared" si="7"/>
        <v>86580723.79715349</v>
      </c>
      <c r="X6" s="179">
        <f t="shared" si="8"/>
        <v>86580723.79715349</v>
      </c>
      <c r="Y6" s="179"/>
      <c r="Z6" s="179"/>
      <c r="AA6" s="178"/>
      <c r="AB6" s="179">
        <f t="shared" si="14"/>
        <v>86580723.79715349</v>
      </c>
      <c r="AC6" s="179">
        <f t="shared" si="9"/>
        <v>86580723.79715349</v>
      </c>
      <c r="AD6" s="179"/>
      <c r="AE6" s="179">
        <f t="shared" si="15"/>
        <v>1953637.3746631492</v>
      </c>
      <c r="AF6" s="179">
        <f t="shared" si="10"/>
        <v>1953637.3746631492</v>
      </c>
      <c r="AG6" s="179"/>
      <c r="AH6" s="179"/>
      <c r="AI6" s="179">
        <f t="shared" si="16"/>
        <v>1953637.3746631492</v>
      </c>
      <c r="AJ6" s="179">
        <f t="shared" si="11"/>
        <v>1953637.3746631492</v>
      </c>
      <c r="AK6" s="179"/>
      <c r="AL6" s="179">
        <f t="shared" si="17"/>
        <v>6851064.690954248</v>
      </c>
      <c r="AM6" s="179">
        <f t="shared" si="18"/>
        <v>6851064.690954248</v>
      </c>
      <c r="AN6" s="179">
        <f t="shared" si="12"/>
        <v>6851064.690954248</v>
      </c>
    </row>
    <row r="7" spans="1:40" ht="12.75">
      <c r="A7" s="183">
        <f t="shared" si="0"/>
        <v>-17984</v>
      </c>
      <c r="B7" s="179">
        <v>16</v>
      </c>
      <c r="C7" s="179">
        <v>-18</v>
      </c>
      <c r="D7" s="179">
        <v>0.39</v>
      </c>
      <c r="E7" s="184">
        <f t="shared" si="1"/>
        <v>0.39</v>
      </c>
      <c r="F7" s="181" t="s">
        <v>22</v>
      </c>
      <c r="G7" s="179" t="s">
        <v>103</v>
      </c>
      <c r="H7" s="179">
        <f>VLOOKUP(A7,GPW!A:B,2,0)</f>
        <v>12490</v>
      </c>
      <c r="I7" s="179"/>
      <c r="J7" s="185">
        <f t="shared" si="2"/>
        <v>10992.262332663138</v>
      </c>
      <c r="K7" s="179">
        <f>VLOOKUP(A7,GPW!A:E,5,0)</f>
        <v>4692</v>
      </c>
      <c r="L7" s="179">
        <v>4552.911</v>
      </c>
      <c r="M7" s="179">
        <f t="shared" si="3"/>
        <v>11792.03949</v>
      </c>
      <c r="N7" s="179">
        <f>VLOOKUP(F7,GDP!A:C,3,0)</f>
        <v>8596.160802024468</v>
      </c>
      <c r="O7" s="179">
        <f>VLOOKUP(F7,Density!A:D,4,0)</f>
        <v>2.7201207932739395</v>
      </c>
      <c r="P7" s="179">
        <f t="shared" si="4"/>
        <v>-17984</v>
      </c>
      <c r="Q7" s="186">
        <v>1</v>
      </c>
      <c r="R7" s="179">
        <f t="shared" si="5"/>
        <v>12490</v>
      </c>
      <c r="S7" s="185">
        <f t="shared" si="6"/>
        <v>10992.262332663138</v>
      </c>
      <c r="T7" s="179"/>
      <c r="U7" s="179">
        <f t="shared" si="13"/>
        <v>94491254.58960891</v>
      </c>
      <c r="V7" s="179"/>
      <c r="W7" s="179">
        <f t="shared" si="7"/>
        <v>87272475.20187613</v>
      </c>
      <c r="X7" s="179">
        <f t="shared" si="8"/>
        <v>87272475.20187613</v>
      </c>
      <c r="Y7" s="179"/>
      <c r="Z7" s="179"/>
      <c r="AA7" s="178"/>
      <c r="AB7" s="179">
        <f t="shared" si="14"/>
        <v>87272475.20187613</v>
      </c>
      <c r="AC7" s="179">
        <f t="shared" si="9"/>
        <v>87272475.20187613</v>
      </c>
      <c r="AD7" s="179"/>
      <c r="AE7" s="179">
        <f t="shared" si="15"/>
        <v>1969246.2924334386</v>
      </c>
      <c r="AF7" s="179">
        <f t="shared" si="10"/>
        <v>1969246.2924334386</v>
      </c>
      <c r="AG7" s="179"/>
      <c r="AH7" s="179"/>
      <c r="AI7" s="179">
        <f t="shared" si="16"/>
        <v>1969246.2924334386</v>
      </c>
      <c r="AJ7" s="179">
        <f t="shared" si="11"/>
        <v>1969246.2924334386</v>
      </c>
      <c r="AK7" s="179"/>
      <c r="AL7" s="179">
        <f t="shared" si="17"/>
        <v>6905802.436447307</v>
      </c>
      <c r="AM7" s="179">
        <f t="shared" si="18"/>
        <v>6905802.436447307</v>
      </c>
      <c r="AN7" s="179">
        <f t="shared" si="12"/>
        <v>6905802.436447307</v>
      </c>
    </row>
    <row r="8" spans="1:40" ht="12.75">
      <c r="A8" s="183">
        <f t="shared" si="0"/>
        <v>-17983</v>
      </c>
      <c r="B8" s="179">
        <v>17</v>
      </c>
      <c r="C8" s="179">
        <v>-18</v>
      </c>
      <c r="D8" s="179">
        <v>0.287</v>
      </c>
      <c r="E8" s="187">
        <f>D8+D9</f>
        <v>0.39499999999999996</v>
      </c>
      <c r="F8" s="181" t="s">
        <v>19</v>
      </c>
      <c r="G8" s="179" t="s">
        <v>103</v>
      </c>
      <c r="H8" s="179">
        <f>VLOOKUP(A8,GPW!A:B,2,0)</f>
        <v>5424</v>
      </c>
      <c r="I8" s="179"/>
      <c r="J8" s="185">
        <f t="shared" si="2"/>
        <v>4773.5813364583555</v>
      </c>
      <c r="K8" s="179">
        <f>VLOOKUP(A8,GPW!A:E,5,0)</f>
        <v>4716</v>
      </c>
      <c r="L8" s="179">
        <v>4552.911</v>
      </c>
      <c r="M8" s="179">
        <f t="shared" si="3"/>
        <v>11792.03949</v>
      </c>
      <c r="N8" s="179">
        <f>VLOOKUP(F8,GDP!A:C,3,0)</f>
        <v>8852.096757413643</v>
      </c>
      <c r="O8" s="179">
        <f>VLOOKUP(F8,Density!A:D,4,0)</f>
        <v>0.6806336159242874</v>
      </c>
      <c r="P8" s="179">
        <f t="shared" si="4"/>
        <v>-17983</v>
      </c>
      <c r="Q8" s="186">
        <v>1</v>
      </c>
      <c r="R8" s="179">
        <f>D8*M8*O8</f>
        <v>2303.4787829565976</v>
      </c>
      <c r="S8" s="188">
        <f>(R8*J8)/(R$8+R$9)</f>
        <v>1906.4645367469043</v>
      </c>
      <c r="T8" s="185">
        <f>S8+S9</f>
        <v>4773.5813364583555</v>
      </c>
      <c r="U8" s="179">
        <f t="shared" si="13"/>
        <v>16876208.543861374</v>
      </c>
      <c r="V8" s="179"/>
      <c r="W8" s="179">
        <f t="shared" si="7"/>
        <v>15586929.161249565</v>
      </c>
      <c r="X8" s="179">
        <f>W8+W9</f>
        <v>38350248.68831167</v>
      </c>
      <c r="Y8" s="179"/>
      <c r="Z8" s="179"/>
      <c r="AA8" s="178"/>
      <c r="AB8" s="179">
        <f t="shared" si="14"/>
        <v>15586929.161249565</v>
      </c>
      <c r="AC8" s="179">
        <f>AB8+AB9</f>
        <v>38350248.68831167</v>
      </c>
      <c r="AD8" s="179"/>
      <c r="AE8" s="179">
        <f t="shared" si="15"/>
        <v>351708.85654625617</v>
      </c>
      <c r="AF8" s="179">
        <f>AE8+AE9</f>
        <v>865348.265517449</v>
      </c>
      <c r="AG8" s="179"/>
      <c r="AH8" s="179"/>
      <c r="AI8" s="179">
        <f t="shared" si="16"/>
        <v>351708.85654625617</v>
      </c>
      <c r="AJ8" s="179">
        <f>AI8+AI9</f>
        <v>865348.265517449</v>
      </c>
      <c r="AK8" s="179"/>
      <c r="AL8" s="179">
        <f t="shared" si="17"/>
        <v>1233381.46568547</v>
      </c>
      <c r="AM8" s="179">
        <f t="shared" si="18"/>
        <v>1233381.46568547</v>
      </c>
      <c r="AN8" s="179">
        <f>AM8+AM9</f>
        <v>3034625.066121758</v>
      </c>
    </row>
    <row r="9" spans="1:40" ht="12.75">
      <c r="A9" s="183">
        <f t="shared" si="0"/>
        <v>-17983</v>
      </c>
      <c r="B9" s="179">
        <v>17</v>
      </c>
      <c r="C9" s="179">
        <v>-18</v>
      </c>
      <c r="D9" s="179">
        <v>0.108</v>
      </c>
      <c r="E9" s="178"/>
      <c r="F9" s="181" t="s">
        <v>22</v>
      </c>
      <c r="G9" s="179" t="s">
        <v>103</v>
      </c>
      <c r="H9" s="179">
        <f>VLOOKUP(A9,GPW!A:B,2,0)</f>
        <v>5424</v>
      </c>
      <c r="I9" s="179"/>
      <c r="J9" s="185">
        <f t="shared" si="2"/>
        <v>4773.5813364583555</v>
      </c>
      <c r="K9" s="179">
        <f>VLOOKUP(A9,GPW!A:E,5,0)</f>
        <v>4716</v>
      </c>
      <c r="L9" s="179">
        <v>4552.911</v>
      </c>
      <c r="M9" s="179">
        <f t="shared" si="3"/>
        <v>11792.03949</v>
      </c>
      <c r="N9" s="179">
        <f>VLOOKUP(F9,GDP!A:C,3,0)</f>
        <v>8596.160802024468</v>
      </c>
      <c r="O9" s="179">
        <f>VLOOKUP(F9,Density!A:D,4,0)</f>
        <v>2.7201207932739395</v>
      </c>
      <c r="P9" s="179">
        <f t="shared" si="4"/>
        <v>-17983</v>
      </c>
      <c r="Q9" s="186">
        <v>1</v>
      </c>
      <c r="R9" s="179">
        <f>D9*M9*O9</f>
        <v>3464.183355680493</v>
      </c>
      <c r="S9" s="188">
        <f>(R9*J9)/(R$8+R$9)</f>
        <v>2867.116799711451</v>
      </c>
      <c r="T9" s="179"/>
      <c r="U9" s="179">
        <f t="shared" si="13"/>
        <v>24646197.048505414</v>
      </c>
      <c r="V9" s="179"/>
      <c r="W9" s="179">
        <f t="shared" si="7"/>
        <v>22763319.527062107</v>
      </c>
      <c r="X9" s="179"/>
      <c r="Y9" s="179"/>
      <c r="Z9" s="179"/>
      <c r="AA9" s="178"/>
      <c r="AB9" s="179">
        <f t="shared" si="14"/>
        <v>22763319.527062107</v>
      </c>
      <c r="AC9" s="179"/>
      <c r="AD9" s="179"/>
      <c r="AE9" s="179">
        <f t="shared" si="15"/>
        <v>513639.4089711929</v>
      </c>
      <c r="AF9" s="179"/>
      <c r="AG9" s="179"/>
      <c r="AH9" s="179"/>
      <c r="AI9" s="179">
        <f t="shared" si="16"/>
        <v>513639.4089711929</v>
      </c>
      <c r="AJ9" s="179"/>
      <c r="AK9" s="179"/>
      <c r="AL9" s="179">
        <f t="shared" si="17"/>
        <v>1801243.6004362882</v>
      </c>
      <c r="AM9" s="179">
        <f t="shared" si="18"/>
        <v>1801243.6004362882</v>
      </c>
      <c r="AN9" s="179"/>
    </row>
    <row r="10" spans="1:40" ht="12.75">
      <c r="A10" s="183">
        <f t="shared" si="0"/>
        <v>-17980</v>
      </c>
      <c r="B10" s="179">
        <v>20</v>
      </c>
      <c r="C10" s="179">
        <v>-18</v>
      </c>
      <c r="D10" s="179">
        <v>0.936</v>
      </c>
      <c r="E10" s="187">
        <f>D10</f>
        <v>0.936</v>
      </c>
      <c r="F10" s="181" t="s">
        <v>19</v>
      </c>
      <c r="G10" s="179" t="s">
        <v>103</v>
      </c>
      <c r="H10" s="179">
        <f>VLOOKUP(A10,GPW!A:B,2,0)</f>
        <v>6512</v>
      </c>
      <c r="I10" s="179"/>
      <c r="J10" s="185">
        <f t="shared" si="2"/>
        <v>5731.113875924928</v>
      </c>
      <c r="K10" s="179">
        <f>VLOOKUP(A10,GPW!A:E,5,0)</f>
        <v>11001</v>
      </c>
      <c r="L10" s="179">
        <v>4552.911</v>
      </c>
      <c r="M10" s="179">
        <f t="shared" si="3"/>
        <v>11792.03949</v>
      </c>
      <c r="N10" s="179">
        <f>VLOOKUP(F10,GDP!A:C,3,0)</f>
        <v>8852.096757413643</v>
      </c>
      <c r="O10" s="179">
        <f>VLOOKUP(F10,Density!A:D,4,0)</f>
        <v>0.6806336159242874</v>
      </c>
      <c r="P10" s="179">
        <f t="shared" si="4"/>
        <v>-17980</v>
      </c>
      <c r="Q10" s="186">
        <v>1</v>
      </c>
      <c r="R10" s="179">
        <f>H10</f>
        <v>6512</v>
      </c>
      <c r="S10" s="188">
        <f aca="true" t="shared" si="19" ref="S10:S18">J10</f>
        <v>5731.113875924928</v>
      </c>
      <c r="T10" s="185">
        <f>SUM(S10:S18)</f>
        <v>95692.52807788597</v>
      </c>
      <c r="U10" s="179">
        <f t="shared" si="13"/>
        <v>50732374.55744339</v>
      </c>
      <c r="V10" s="179"/>
      <c r="W10" s="179">
        <f t="shared" si="7"/>
        <v>46856610.37866737</v>
      </c>
      <c r="X10" s="179">
        <f>W10</f>
        <v>46856610.37866737</v>
      </c>
      <c r="Y10" s="179"/>
      <c r="Z10" s="179"/>
      <c r="AA10" s="178"/>
      <c r="AB10" s="179">
        <f t="shared" si="14"/>
        <v>46856610.37866737</v>
      </c>
      <c r="AC10" s="179">
        <f>AB10</f>
        <v>46856610.37866737</v>
      </c>
      <c r="AD10" s="179"/>
      <c r="AE10" s="179">
        <f t="shared" si="15"/>
        <v>1057288.7505567768</v>
      </c>
      <c r="AF10" s="179">
        <f>AE10</f>
        <v>1057288.7505567768</v>
      </c>
      <c r="AG10" s="179"/>
      <c r="AH10" s="179"/>
      <c r="AI10" s="179">
        <f t="shared" si="16"/>
        <v>1057288.7505567768</v>
      </c>
      <c r="AJ10" s="179">
        <f>AI10</f>
        <v>1057288.7505567768</v>
      </c>
      <c r="AK10" s="179"/>
      <c r="AL10" s="179">
        <f t="shared" si="17"/>
        <v>3707726.787491265</v>
      </c>
      <c r="AM10" s="179">
        <f t="shared" si="18"/>
        <v>3707726.787491265</v>
      </c>
      <c r="AN10" s="179">
        <f>AM10</f>
        <v>3707726.787491265</v>
      </c>
    </row>
    <row r="11" spans="1:40" ht="12.75">
      <c r="A11" s="183">
        <f t="shared" si="0"/>
        <v>-17979</v>
      </c>
      <c r="B11" s="179">
        <v>21</v>
      </c>
      <c r="C11" s="179">
        <v>-18</v>
      </c>
      <c r="D11" s="179">
        <v>0.957</v>
      </c>
      <c r="E11" s="187">
        <f aca="true" t="shared" si="20" ref="E11:E18">D11</f>
        <v>0.957</v>
      </c>
      <c r="F11" s="181" t="s">
        <v>19</v>
      </c>
      <c r="G11" s="179" t="s">
        <v>103</v>
      </c>
      <c r="H11" s="179">
        <f>VLOOKUP(A11,GPW!A:B,2,0)</f>
        <v>6637</v>
      </c>
      <c r="I11" s="179"/>
      <c r="J11" s="185">
        <f t="shared" si="2"/>
        <v>5841.124507757026</v>
      </c>
      <c r="K11" s="179">
        <f>VLOOKUP(A11,GPW!A:E,5,0)</f>
        <v>11212</v>
      </c>
      <c r="L11" s="179">
        <v>4552.911</v>
      </c>
      <c r="M11" s="179">
        <f t="shared" si="3"/>
        <v>11792.03949</v>
      </c>
      <c r="N11" s="179">
        <f>VLOOKUP(F11,GDP!A:C,3,0)</f>
        <v>8852.096757413643</v>
      </c>
      <c r="O11" s="179">
        <f>VLOOKUP(F11,Density!A:D,4,0)</f>
        <v>0.6806336159242874</v>
      </c>
      <c r="P11" s="179">
        <f t="shared" si="4"/>
        <v>-17979</v>
      </c>
      <c r="Q11" s="186">
        <v>1</v>
      </c>
      <c r="R11" s="179">
        <f aca="true" t="shared" si="21" ref="R11:R18">H11</f>
        <v>6637</v>
      </c>
      <c r="S11" s="188">
        <f t="shared" si="19"/>
        <v>5841.124507757026</v>
      </c>
      <c r="T11" s="179"/>
      <c r="U11" s="179">
        <f t="shared" si="13"/>
        <v>51706199.31476533</v>
      </c>
      <c r="V11" s="179"/>
      <c r="W11" s="179">
        <f t="shared" si="7"/>
        <v>47756038.557004824</v>
      </c>
      <c r="X11" s="179">
        <f aca="true" t="shared" si="22" ref="X11:X18">W11</f>
        <v>47756038.557004824</v>
      </c>
      <c r="Y11" s="179"/>
      <c r="Z11" s="179"/>
      <c r="AA11" s="178"/>
      <c r="AB11" s="179">
        <f t="shared" si="14"/>
        <v>47756038.557004824</v>
      </c>
      <c r="AC11" s="179">
        <f aca="true" t="shared" si="23" ref="AC11:AC18">AB11</f>
        <v>47756038.557004824</v>
      </c>
      <c r="AD11" s="179"/>
      <c r="AE11" s="179">
        <f t="shared" si="15"/>
        <v>1077583.7588214572</v>
      </c>
      <c r="AF11" s="179">
        <f aca="true" t="shared" si="24" ref="AF11:AF17">AE11</f>
        <v>1077583.7588214572</v>
      </c>
      <c r="AG11" s="179"/>
      <c r="AH11" s="179"/>
      <c r="AI11" s="179">
        <f t="shared" si="16"/>
        <v>1077583.7588214572</v>
      </c>
      <c r="AJ11" s="179">
        <f aca="true" t="shared" si="25" ref="AJ11:AJ18">AI11</f>
        <v>1077583.7588214572</v>
      </c>
      <c r="AK11" s="179"/>
      <c r="AL11" s="179">
        <f t="shared" si="17"/>
        <v>3778897.833012827</v>
      </c>
      <c r="AM11" s="179">
        <f t="shared" si="18"/>
        <v>3778897.833012827</v>
      </c>
      <c r="AN11" s="179">
        <f aca="true" t="shared" si="26" ref="AN11:AN18">AM11</f>
        <v>3778897.833012827</v>
      </c>
    </row>
    <row r="12" spans="1:40" ht="12.75">
      <c r="A12" s="183">
        <f t="shared" si="0"/>
        <v>-17978</v>
      </c>
      <c r="B12" s="179">
        <v>22</v>
      </c>
      <c r="C12" s="179">
        <v>-18</v>
      </c>
      <c r="D12" s="179">
        <v>0.767</v>
      </c>
      <c r="E12" s="187">
        <f t="shared" si="20"/>
        <v>0.767</v>
      </c>
      <c r="F12" s="181" t="s">
        <v>19</v>
      </c>
      <c r="G12" s="179" t="s">
        <v>103</v>
      </c>
      <c r="H12" s="179">
        <f>VLOOKUP(A12,GPW!A:B,2,0)</f>
        <v>5312</v>
      </c>
      <c r="I12" s="179"/>
      <c r="J12" s="185">
        <f t="shared" si="2"/>
        <v>4675.011810336797</v>
      </c>
      <c r="K12" s="179">
        <f>VLOOKUP(A12,GPW!A:E,5,0)</f>
        <v>8974</v>
      </c>
      <c r="L12" s="179">
        <v>4552.911</v>
      </c>
      <c r="M12" s="179">
        <f t="shared" si="3"/>
        <v>11792.03949</v>
      </c>
      <c r="N12" s="179">
        <f>VLOOKUP(F12,GDP!A:C,3,0)</f>
        <v>8852.096757413643</v>
      </c>
      <c r="O12" s="179">
        <f>VLOOKUP(F12,Density!A:D,4,0)</f>
        <v>0.6806336159242874</v>
      </c>
      <c r="P12" s="179">
        <f t="shared" si="4"/>
        <v>-17978</v>
      </c>
      <c r="Q12" s="186">
        <v>1</v>
      </c>
      <c r="R12" s="179">
        <f t="shared" si="21"/>
        <v>5312</v>
      </c>
      <c r="S12" s="188">
        <f t="shared" si="19"/>
        <v>4675.011810336797</v>
      </c>
      <c r="T12" s="179"/>
      <c r="U12" s="179">
        <f t="shared" si="13"/>
        <v>41383656.88715284</v>
      </c>
      <c r="V12" s="179"/>
      <c r="W12" s="179">
        <f t="shared" si="7"/>
        <v>38222099.86662794</v>
      </c>
      <c r="X12" s="179">
        <f t="shared" si="22"/>
        <v>38222099.86662794</v>
      </c>
      <c r="Y12" s="179"/>
      <c r="Z12" s="179"/>
      <c r="AA12" s="178"/>
      <c r="AB12" s="179">
        <f t="shared" si="14"/>
        <v>38222099.86662794</v>
      </c>
      <c r="AC12" s="179">
        <f t="shared" si="23"/>
        <v>38222099.86662794</v>
      </c>
      <c r="AD12" s="179"/>
      <c r="AE12" s="179">
        <f t="shared" si="15"/>
        <v>862456.6712158476</v>
      </c>
      <c r="AF12" s="179">
        <f t="shared" si="24"/>
        <v>862456.6712158476</v>
      </c>
      <c r="AG12" s="179"/>
      <c r="AH12" s="179"/>
      <c r="AI12" s="179">
        <f t="shared" si="16"/>
        <v>862456.6712158476</v>
      </c>
      <c r="AJ12" s="179">
        <f t="shared" si="25"/>
        <v>862456.6712158476</v>
      </c>
      <c r="AK12" s="179"/>
      <c r="AL12" s="179">
        <f t="shared" si="17"/>
        <v>3024484.750484276</v>
      </c>
      <c r="AM12" s="179">
        <f t="shared" si="18"/>
        <v>3024484.750484276</v>
      </c>
      <c r="AN12" s="179">
        <f t="shared" si="26"/>
        <v>3024484.750484276</v>
      </c>
    </row>
    <row r="13" spans="1:40" ht="12.75">
      <c r="A13" s="183">
        <f t="shared" si="0"/>
        <v>-17977</v>
      </c>
      <c r="B13" s="179">
        <v>23</v>
      </c>
      <c r="C13" s="179">
        <v>-18</v>
      </c>
      <c r="D13" s="179">
        <v>0.092</v>
      </c>
      <c r="E13" s="187">
        <f t="shared" si="20"/>
        <v>0.092</v>
      </c>
      <c r="F13" s="181" t="s">
        <v>19</v>
      </c>
      <c r="G13" s="179" t="s">
        <v>103</v>
      </c>
      <c r="H13" s="179">
        <f>VLOOKUP(A13,GPW!A:B,2,0)</f>
        <v>574</v>
      </c>
      <c r="I13" s="179"/>
      <c r="J13" s="185">
        <f t="shared" si="2"/>
        <v>505.16882137298967</v>
      </c>
      <c r="K13" s="179">
        <f>VLOOKUP(A13,GPW!A:E,5,0)</f>
        <v>964</v>
      </c>
      <c r="L13" s="179">
        <v>4552.911</v>
      </c>
      <c r="M13" s="179">
        <f t="shared" si="3"/>
        <v>11792.03949</v>
      </c>
      <c r="N13" s="179">
        <f>VLOOKUP(F13,GDP!A:C,3,0)</f>
        <v>8852.096757413643</v>
      </c>
      <c r="O13" s="179">
        <f>VLOOKUP(F13,Density!A:D,4,0)</f>
        <v>0.6806336159242874</v>
      </c>
      <c r="P13" s="179">
        <f t="shared" si="4"/>
        <v>-17977</v>
      </c>
      <c r="Q13" s="186">
        <v>1</v>
      </c>
      <c r="R13" s="179">
        <f t="shared" si="21"/>
        <v>574</v>
      </c>
      <c r="S13" s="188">
        <f t="shared" si="19"/>
        <v>505.16882137298967</v>
      </c>
      <c r="T13" s="179"/>
      <c r="U13" s="179">
        <f t="shared" si="13"/>
        <v>4471803.285622314</v>
      </c>
      <c r="V13" s="179"/>
      <c r="W13" s="179">
        <f t="shared" si="7"/>
        <v>4130174.1949255336</v>
      </c>
      <c r="X13" s="179">
        <f t="shared" si="22"/>
        <v>4130174.1949255336</v>
      </c>
      <c r="Y13" s="179"/>
      <c r="Z13" s="179"/>
      <c r="AA13" s="178"/>
      <c r="AB13" s="179">
        <f t="shared" si="14"/>
        <v>4130174.1949255336</v>
      </c>
      <c r="AC13" s="179">
        <f t="shared" si="23"/>
        <v>4130174.1949255336</v>
      </c>
      <c r="AD13" s="179"/>
      <c r="AE13" s="179">
        <f t="shared" si="15"/>
        <v>93194.67795141123</v>
      </c>
      <c r="AF13" s="179">
        <f t="shared" si="24"/>
        <v>93194.67795141123</v>
      </c>
      <c r="AG13" s="179"/>
      <c r="AH13" s="179"/>
      <c r="AI13" s="179">
        <f t="shared" si="16"/>
        <v>93194.67795141123</v>
      </c>
      <c r="AJ13" s="179">
        <f t="shared" si="25"/>
        <v>93194.67795141123</v>
      </c>
      <c r="AK13" s="179"/>
      <c r="AL13" s="179">
        <f t="shared" si="17"/>
        <v>326817.4410350102</v>
      </c>
      <c r="AM13" s="179">
        <f t="shared" si="18"/>
        <v>326817.4410350102</v>
      </c>
      <c r="AN13" s="179">
        <f t="shared" si="26"/>
        <v>326817.4410350102</v>
      </c>
    </row>
    <row r="14" spans="1:40" ht="12.75">
      <c r="A14" s="183">
        <f t="shared" si="0"/>
        <v>-16989</v>
      </c>
      <c r="B14" s="179">
        <v>11</v>
      </c>
      <c r="C14" s="179">
        <v>-17</v>
      </c>
      <c r="D14" s="179">
        <v>0.199</v>
      </c>
      <c r="E14" s="187">
        <f t="shared" si="20"/>
        <v>0.199</v>
      </c>
      <c r="F14" s="181" t="s">
        <v>30</v>
      </c>
      <c r="G14" s="179" t="s">
        <v>103</v>
      </c>
      <c r="H14" s="179">
        <f>VLOOKUP(A14,GPW!A:B,2,0)</f>
        <v>4129</v>
      </c>
      <c r="I14" s="179"/>
      <c r="J14" s="185">
        <f t="shared" si="2"/>
        <v>3633.87119067783</v>
      </c>
      <c r="K14" s="179">
        <f>VLOOKUP(A14,GPW!A:E,5,0)</f>
        <v>2404</v>
      </c>
      <c r="L14" s="179">
        <v>4577.27</v>
      </c>
      <c r="M14" s="179">
        <f t="shared" si="3"/>
        <v>11855.1293</v>
      </c>
      <c r="N14" s="179">
        <f>VLOOKUP(F14,GDP!A:C,3,0)</f>
        <v>37602.447052059244</v>
      </c>
      <c r="O14" s="179">
        <f>VLOOKUP(F14,Density!A:D,4,0)</f>
        <v>2.379019951232039</v>
      </c>
      <c r="P14" s="179">
        <f t="shared" si="4"/>
        <v>-16989</v>
      </c>
      <c r="Q14" s="186">
        <v>1</v>
      </c>
      <c r="R14" s="179">
        <f t="shared" si="21"/>
        <v>4129</v>
      </c>
      <c r="S14" s="188">
        <f t="shared" si="19"/>
        <v>3633.87119067783</v>
      </c>
      <c r="T14" s="179"/>
      <c r="U14" s="179">
        <f t="shared" si="13"/>
        <v>136642449.0414666</v>
      </c>
      <c r="V14" s="179"/>
      <c r="W14" s="179">
        <f t="shared" si="7"/>
        <v>126203475.62626614</v>
      </c>
      <c r="X14" s="179">
        <f t="shared" si="22"/>
        <v>126203475.62626614</v>
      </c>
      <c r="Y14" s="179"/>
      <c r="Z14" s="179"/>
      <c r="AA14" s="178"/>
      <c r="AB14" s="179">
        <f t="shared" si="14"/>
        <v>126203475.62626614</v>
      </c>
      <c r="AC14" s="179">
        <f t="shared" si="23"/>
        <v>126203475.62626614</v>
      </c>
      <c r="AD14" s="179"/>
      <c r="AE14" s="179">
        <f t="shared" si="15"/>
        <v>2847698.840835624</v>
      </c>
      <c r="AF14" s="179">
        <f t="shared" si="24"/>
        <v>2847698.840835624</v>
      </c>
      <c r="AG14" s="179"/>
      <c r="AH14" s="179"/>
      <c r="AI14" s="179">
        <f t="shared" si="16"/>
        <v>2847698.840835624</v>
      </c>
      <c r="AJ14" s="179">
        <f t="shared" si="25"/>
        <v>2847698.840835624</v>
      </c>
      <c r="AK14" s="179"/>
      <c r="AL14" s="179">
        <f t="shared" si="17"/>
        <v>9986381.931439148</v>
      </c>
      <c r="AM14" s="179">
        <f t="shared" si="18"/>
        <v>9986381.931439148</v>
      </c>
      <c r="AN14" s="179">
        <f t="shared" si="26"/>
        <v>9986381.931439148</v>
      </c>
    </row>
    <row r="15" spans="1:40" ht="12.75">
      <c r="A15" s="183">
        <f t="shared" si="0"/>
        <v>-16988</v>
      </c>
      <c r="B15" s="179">
        <v>12</v>
      </c>
      <c r="C15" s="179">
        <v>-17</v>
      </c>
      <c r="D15" s="179">
        <v>1</v>
      </c>
      <c r="E15" s="187">
        <f t="shared" si="20"/>
        <v>1</v>
      </c>
      <c r="F15" s="181" t="s">
        <v>30</v>
      </c>
      <c r="G15" s="179" t="s">
        <v>103</v>
      </c>
      <c r="H15" s="179">
        <f>VLOOKUP(A15,GPW!A:B,2,0)</f>
        <v>20727</v>
      </c>
      <c r="I15" s="179"/>
      <c r="J15" s="185">
        <f t="shared" si="2"/>
        <v>18241.522927871007</v>
      </c>
      <c r="K15" s="179">
        <f>VLOOKUP(A15,GPW!A:E,5,0)</f>
        <v>12090</v>
      </c>
      <c r="L15" s="179">
        <v>4577.27</v>
      </c>
      <c r="M15" s="179">
        <f t="shared" si="3"/>
        <v>11855.1293</v>
      </c>
      <c r="N15" s="179">
        <f>VLOOKUP(F15,GDP!A:C,3,0)</f>
        <v>37602.447052059244</v>
      </c>
      <c r="O15" s="179">
        <f>VLOOKUP(F15,Density!A:D,4,0)</f>
        <v>2.379019951232039</v>
      </c>
      <c r="P15" s="179">
        <f t="shared" si="4"/>
        <v>-16988</v>
      </c>
      <c r="Q15" s="186">
        <v>1</v>
      </c>
      <c r="R15" s="179">
        <f t="shared" si="21"/>
        <v>20727</v>
      </c>
      <c r="S15" s="188">
        <f t="shared" si="19"/>
        <v>18241.522927871007</v>
      </c>
      <c r="T15" s="179"/>
      <c r="U15" s="179">
        <f t="shared" si="13"/>
        <v>685925900.0441942</v>
      </c>
      <c r="V15" s="179"/>
      <c r="W15" s="179">
        <f t="shared" si="7"/>
        <v>633523719.8608909</v>
      </c>
      <c r="X15" s="179">
        <f t="shared" si="22"/>
        <v>633523719.8608909</v>
      </c>
      <c r="Y15" s="179"/>
      <c r="Z15" s="179"/>
      <c r="AA15" s="178"/>
      <c r="AB15" s="179">
        <f t="shared" si="14"/>
        <v>633523719.8608909</v>
      </c>
      <c r="AC15" s="179">
        <f t="shared" si="23"/>
        <v>633523719.8608909</v>
      </c>
      <c r="AD15" s="179"/>
      <c r="AE15" s="179">
        <f t="shared" si="15"/>
        <v>14295048.165173162</v>
      </c>
      <c r="AF15" s="179">
        <f t="shared" si="24"/>
        <v>14295048.165173162</v>
      </c>
      <c r="AG15" s="179"/>
      <c r="AH15" s="179"/>
      <c r="AI15" s="179">
        <f t="shared" si="16"/>
        <v>14295048.165173162</v>
      </c>
      <c r="AJ15" s="179">
        <f t="shared" si="25"/>
        <v>14295048.165173162</v>
      </c>
      <c r="AK15" s="179"/>
      <c r="AL15" s="179">
        <f t="shared" si="17"/>
        <v>50130234.51027833</v>
      </c>
      <c r="AM15" s="179">
        <f t="shared" si="18"/>
        <v>50130234.51027833</v>
      </c>
      <c r="AN15" s="179">
        <f t="shared" si="26"/>
        <v>50130234.51027833</v>
      </c>
    </row>
    <row r="16" spans="1:40" ht="12.75">
      <c r="A16" s="183">
        <f t="shared" si="0"/>
        <v>-16979</v>
      </c>
      <c r="B16" s="179">
        <v>21</v>
      </c>
      <c r="C16" s="179">
        <v>-17</v>
      </c>
      <c r="D16" s="179">
        <v>0.018</v>
      </c>
      <c r="E16" s="187">
        <f t="shared" si="20"/>
        <v>0.018</v>
      </c>
      <c r="F16" s="181" t="s">
        <v>29</v>
      </c>
      <c r="G16" s="179" t="s">
        <v>103</v>
      </c>
      <c r="H16" s="179">
        <f>VLOOKUP(A16,GPW!A:B,2,0)</f>
        <v>7113</v>
      </c>
      <c r="I16" s="179"/>
      <c r="J16" s="185">
        <f t="shared" si="2"/>
        <v>6260.044993773651</v>
      </c>
      <c r="K16" s="179">
        <f>VLOOKUP(A16,GPW!A:E,5,0)</f>
        <v>12094</v>
      </c>
      <c r="L16" s="179">
        <v>4577.27</v>
      </c>
      <c r="M16" s="179">
        <f t="shared" si="3"/>
        <v>11855.1293</v>
      </c>
      <c r="N16" s="179">
        <f>VLOOKUP(F16,GDP!A:C,3,0)</f>
        <v>12450.050436100752</v>
      </c>
      <c r="O16" s="179">
        <f>VLOOKUP(F16,Density!A:D,4,0)</f>
        <v>1.387871284959252</v>
      </c>
      <c r="P16" s="179">
        <f t="shared" si="4"/>
        <v>-16979</v>
      </c>
      <c r="Q16" s="186">
        <v>1</v>
      </c>
      <c r="R16" s="179">
        <f t="shared" si="21"/>
        <v>7113</v>
      </c>
      <c r="S16" s="188">
        <f t="shared" si="19"/>
        <v>6260.044993773651</v>
      </c>
      <c r="T16" s="179"/>
      <c r="U16" s="179">
        <f t="shared" si="13"/>
        <v>77937875.90474197</v>
      </c>
      <c r="V16" s="179"/>
      <c r="W16" s="179">
        <f t="shared" si="7"/>
        <v>71983712.9025852</v>
      </c>
      <c r="X16" s="179">
        <f t="shared" si="22"/>
        <v>71983712.9025852</v>
      </c>
      <c r="Y16" s="179"/>
      <c r="Z16" s="179"/>
      <c r="AA16" s="178"/>
      <c r="AB16" s="179">
        <f t="shared" si="14"/>
        <v>71983712.9025852</v>
      </c>
      <c r="AC16" s="179">
        <f t="shared" si="23"/>
        <v>71983712.9025852</v>
      </c>
      <c r="AD16" s="179"/>
      <c r="AE16" s="179">
        <f t="shared" si="15"/>
        <v>1624265.3760089714</v>
      </c>
      <c r="AF16" s="179">
        <f t="shared" si="24"/>
        <v>1624265.3760089714</v>
      </c>
      <c r="AG16" s="179"/>
      <c r="AH16" s="179"/>
      <c r="AI16" s="179">
        <f t="shared" si="16"/>
        <v>1624265.3760089714</v>
      </c>
      <c r="AJ16" s="179">
        <f t="shared" si="25"/>
        <v>1624265.3760089714</v>
      </c>
      <c r="AK16" s="179"/>
      <c r="AL16" s="179">
        <f t="shared" si="17"/>
        <v>5696014.680428243</v>
      </c>
      <c r="AM16" s="179">
        <f t="shared" si="18"/>
        <v>5696014.680428243</v>
      </c>
      <c r="AN16" s="179">
        <f t="shared" si="26"/>
        <v>5696014.680428243</v>
      </c>
    </row>
    <row r="17" spans="1:40" ht="12.75">
      <c r="A17" s="183">
        <f t="shared" si="0"/>
        <v>-15984</v>
      </c>
      <c r="B17" s="179">
        <v>16</v>
      </c>
      <c r="C17" s="179">
        <v>-16</v>
      </c>
      <c r="D17" s="179">
        <v>0.191</v>
      </c>
      <c r="E17" s="187">
        <f t="shared" si="20"/>
        <v>0.191</v>
      </c>
      <c r="F17" s="181" t="s">
        <v>24</v>
      </c>
      <c r="G17" s="179" t="s">
        <v>103</v>
      </c>
      <c r="H17" s="179">
        <f>VLOOKUP(A17,GPW!A:B,2,0)</f>
        <v>46468</v>
      </c>
      <c r="I17" s="179"/>
      <c r="J17" s="185">
        <f t="shared" si="2"/>
        <v>40895.792319791086</v>
      </c>
      <c r="K17" s="179">
        <f>VLOOKUP(A17,GPW!A:E,5,0)</f>
        <v>12096</v>
      </c>
      <c r="L17" s="179">
        <v>4600.239</v>
      </c>
      <c r="M17" s="179">
        <f t="shared" si="3"/>
        <v>11914.619009999999</v>
      </c>
      <c r="N17" s="179">
        <f>VLOOKUP(F17,GDP!A:C,3,0)</f>
        <v>18652.790695639666</v>
      </c>
      <c r="O17" s="179">
        <f>VLOOKUP(F17,Density!A:D,4,0)</f>
        <v>18.386044491021153</v>
      </c>
      <c r="P17" s="179">
        <f t="shared" si="4"/>
        <v>-15984</v>
      </c>
      <c r="Q17" s="186">
        <v>1</v>
      </c>
      <c r="R17" s="179">
        <f t="shared" si="21"/>
        <v>46468</v>
      </c>
      <c r="S17" s="188">
        <f t="shared" si="19"/>
        <v>40895.792319791086</v>
      </c>
      <c r="T17" s="179"/>
      <c r="U17" s="179">
        <f t="shared" si="13"/>
        <v>762820654.4734112</v>
      </c>
      <c r="V17" s="179"/>
      <c r="W17" s="179">
        <f t="shared" si="7"/>
        <v>704544001.8777218</v>
      </c>
      <c r="X17" s="179">
        <f t="shared" si="22"/>
        <v>704544001.8777218</v>
      </c>
      <c r="Y17" s="179"/>
      <c r="Z17" s="179"/>
      <c r="AA17" s="178"/>
      <c r="AB17" s="179">
        <f t="shared" si="14"/>
        <v>704544001.8777218</v>
      </c>
      <c r="AC17" s="179">
        <f t="shared" si="23"/>
        <v>704544001.8777218</v>
      </c>
      <c r="AD17" s="179"/>
      <c r="AE17" s="179">
        <f t="shared" si="15"/>
        <v>15897574.353707517</v>
      </c>
      <c r="AF17" s="179">
        <f t="shared" si="24"/>
        <v>15897574.353707517</v>
      </c>
      <c r="AG17" s="179"/>
      <c r="AH17" s="179"/>
      <c r="AI17" s="179">
        <f t="shared" si="16"/>
        <v>15897574.353707517</v>
      </c>
      <c r="AJ17" s="179">
        <f t="shared" si="25"/>
        <v>15897574.353707517</v>
      </c>
      <c r="AK17" s="179"/>
      <c r="AL17" s="179">
        <f t="shared" si="17"/>
        <v>55750013.661202</v>
      </c>
      <c r="AM17" s="179">
        <f t="shared" si="18"/>
        <v>55750013.661202</v>
      </c>
      <c r="AN17" s="179">
        <f t="shared" si="26"/>
        <v>55750013.661202</v>
      </c>
    </row>
    <row r="18" spans="1:40" ht="12.75">
      <c r="A18" s="183">
        <f t="shared" si="0"/>
        <v>-14981</v>
      </c>
      <c r="B18" s="179">
        <v>19</v>
      </c>
      <c r="C18" s="179">
        <v>-15</v>
      </c>
      <c r="D18" s="179">
        <v>0.44</v>
      </c>
      <c r="E18" s="187">
        <f t="shared" si="20"/>
        <v>0.44</v>
      </c>
      <c r="F18" s="181" t="s">
        <v>29</v>
      </c>
      <c r="G18" s="179" t="s">
        <v>103</v>
      </c>
      <c r="H18" s="179">
        <f>VLOOKUP(A18,GPW!A:B,2,0)</f>
        <v>11259</v>
      </c>
      <c r="I18" s="179"/>
      <c r="J18" s="185">
        <f t="shared" si="2"/>
        <v>9908.877630380646</v>
      </c>
      <c r="K18" s="179">
        <f>VLOOKUP(A18,GPW!A:E,5,0)</f>
        <v>12096</v>
      </c>
      <c r="L18" s="179">
        <v>4621.803</v>
      </c>
      <c r="M18" s="179">
        <f t="shared" si="3"/>
        <v>11970.46977</v>
      </c>
      <c r="N18" s="179">
        <f>VLOOKUP(F18,GDP!A:C,3,0)</f>
        <v>12450.050436100752</v>
      </c>
      <c r="O18" s="179">
        <f>VLOOKUP(F18,Density!A:D,4,0)</f>
        <v>1.387871284959252</v>
      </c>
      <c r="P18" s="179">
        <f t="shared" si="4"/>
        <v>-14981</v>
      </c>
      <c r="Q18" s="186">
        <v>1</v>
      </c>
      <c r="R18" s="179">
        <f t="shared" si="21"/>
        <v>11259</v>
      </c>
      <c r="S18" s="188">
        <f t="shared" si="19"/>
        <v>9908.877630380646</v>
      </c>
      <c r="T18" s="179"/>
      <c r="U18" s="179">
        <f t="shared" si="13"/>
        <v>123366026.26338954</v>
      </c>
      <c r="V18" s="179"/>
      <c r="W18" s="179">
        <f t="shared" si="7"/>
        <v>113941322.02589719</v>
      </c>
      <c r="X18" s="179">
        <f t="shared" si="22"/>
        <v>113941322.02589719</v>
      </c>
      <c r="Y18" s="179"/>
      <c r="Z18" s="179"/>
      <c r="AA18" s="178"/>
      <c r="AB18" s="179">
        <f t="shared" si="14"/>
        <v>113941322.02589719</v>
      </c>
      <c r="AC18" s="179">
        <f t="shared" si="23"/>
        <v>113941322.02589719</v>
      </c>
      <c r="AD18" s="179"/>
      <c r="AE18" s="179">
        <f t="shared" si="15"/>
        <v>2571011.3691107845</v>
      </c>
      <c r="AF18" s="179">
        <f>AE18</f>
        <v>2571011.3691107845</v>
      </c>
      <c r="AG18" s="179"/>
      <c r="AH18" s="179"/>
      <c r="AI18" s="179">
        <f t="shared" si="16"/>
        <v>2571011.3691107845</v>
      </c>
      <c r="AJ18" s="179">
        <f t="shared" si="25"/>
        <v>2571011.3691107845</v>
      </c>
      <c r="AK18" s="179"/>
      <c r="AL18" s="179">
        <f t="shared" si="17"/>
        <v>9016087.345275072</v>
      </c>
      <c r="AM18" s="179">
        <f t="shared" si="18"/>
        <v>9016087.345275072</v>
      </c>
      <c r="AN18" s="179">
        <f t="shared" si="26"/>
        <v>9016087.345275072</v>
      </c>
    </row>
    <row r="19" spans="1:40" ht="12.75">
      <c r="A19" s="183">
        <f t="shared" si="0"/>
        <v>-13988</v>
      </c>
      <c r="B19" s="179">
        <v>12</v>
      </c>
      <c r="C19" s="179">
        <v>-14</v>
      </c>
      <c r="D19" s="179">
        <v>0.181</v>
      </c>
      <c r="E19" s="187">
        <f>D19+D20</f>
        <v>0.4</v>
      </c>
      <c r="F19" s="181" t="s">
        <v>16</v>
      </c>
      <c r="G19" s="179" t="s">
        <v>103</v>
      </c>
      <c r="H19" s="179">
        <f>VLOOKUP(A19,GPW!A:B,2,0)</f>
        <v>35486</v>
      </c>
      <c r="I19" s="179"/>
      <c r="J19" s="185">
        <f t="shared" si="2"/>
        <v>31230.69824955037</v>
      </c>
      <c r="K19" s="179">
        <f>VLOOKUP(A19,GPW!A:E,5,0)</f>
        <v>4731</v>
      </c>
      <c r="L19" s="179">
        <v>4641.958</v>
      </c>
      <c r="M19" s="179">
        <f t="shared" si="3"/>
        <v>12022.671219999998</v>
      </c>
      <c r="N19" s="179">
        <f>VLOOKUP(F19,GDP!A:C,3,0)</f>
        <v>26344.444491567658</v>
      </c>
      <c r="O19" s="179">
        <f>VLOOKUP(F19,Density!A:D,4,0)</f>
        <v>18.031383786217898</v>
      </c>
      <c r="P19" s="179">
        <f t="shared" si="4"/>
        <v>-13988</v>
      </c>
      <c r="Q19" s="186">
        <v>1</v>
      </c>
      <c r="R19" s="179">
        <f>D19*M19*O19</f>
        <v>39238.157201503906</v>
      </c>
      <c r="S19" s="188">
        <f>(R19*J19)/(R$19+R$20)</f>
        <v>26931.434800320414</v>
      </c>
      <c r="T19" s="185">
        <f>S19+S20</f>
        <v>31230.698249550373</v>
      </c>
      <c r="U19" s="179">
        <f t="shared" si="13"/>
        <v>709493689.1753147</v>
      </c>
      <c r="V19" s="179"/>
      <c r="W19" s="179">
        <f t="shared" si="7"/>
        <v>655291017.8128744</v>
      </c>
      <c r="X19" s="179">
        <f>W19+W20</f>
        <v>804603407.1231244</v>
      </c>
      <c r="Y19" s="179"/>
      <c r="Z19" s="179"/>
      <c r="AA19" s="178"/>
      <c r="AB19" s="179">
        <f t="shared" si="14"/>
        <v>655291017.8128744</v>
      </c>
      <c r="AC19" s="179">
        <f>AB19+AB20</f>
        <v>804603407.1231244</v>
      </c>
      <c r="AD19" s="179"/>
      <c r="AE19" s="179">
        <f t="shared" si="15"/>
        <v>14786212.999092255</v>
      </c>
      <c r="AF19" s="179">
        <f>AE19+AE20</f>
        <v>18155349.354895614</v>
      </c>
      <c r="AG19" s="179"/>
      <c r="AH19" s="179"/>
      <c r="AI19" s="179">
        <f t="shared" si="16"/>
        <v>14786212.999092255</v>
      </c>
      <c r="AJ19" s="179">
        <f>AI19+AI20</f>
        <v>18155349.354895614</v>
      </c>
      <c r="AK19" s="179"/>
      <c r="AL19" s="179">
        <f t="shared" si="17"/>
        <v>51852663.70555399</v>
      </c>
      <c r="AM19" s="179">
        <f t="shared" si="18"/>
        <v>51852663.70555399</v>
      </c>
      <c r="AN19" s="179">
        <f>AM19+AM20</f>
        <v>63667635.83170639</v>
      </c>
    </row>
    <row r="20" spans="1:40" ht="12.75">
      <c r="A20" s="183">
        <f t="shared" si="0"/>
        <v>-13988</v>
      </c>
      <c r="B20" s="179">
        <v>12</v>
      </c>
      <c r="C20" s="179">
        <v>-14</v>
      </c>
      <c r="D20" s="179">
        <v>0.219</v>
      </c>
      <c r="E20" s="179"/>
      <c r="F20" s="181" t="s">
        <v>30</v>
      </c>
      <c r="G20" s="179" t="s">
        <v>103</v>
      </c>
      <c r="H20" s="179">
        <f>VLOOKUP(A20,GPW!A:B,2,0)</f>
        <v>35486</v>
      </c>
      <c r="I20" s="179"/>
      <c r="J20" s="185">
        <f t="shared" si="2"/>
        <v>31230.69824955037</v>
      </c>
      <c r="K20" s="179">
        <f>VLOOKUP(A20,GPW!A:E,5,0)</f>
        <v>4731</v>
      </c>
      <c r="L20" s="179">
        <v>4641.958</v>
      </c>
      <c r="M20" s="179">
        <f t="shared" si="3"/>
        <v>12022.671219999998</v>
      </c>
      <c r="N20" s="179">
        <f>VLOOKUP(F20,GDP!A:C,3,0)</f>
        <v>37602.447052059244</v>
      </c>
      <c r="O20" s="179">
        <f>VLOOKUP(F20,Density!A:D,4,0)</f>
        <v>2.379019951232039</v>
      </c>
      <c r="P20" s="179">
        <f t="shared" si="4"/>
        <v>-13988</v>
      </c>
      <c r="Q20" s="186">
        <v>1</v>
      </c>
      <c r="R20" s="179">
        <f>D20*M20*O20</f>
        <v>6263.876259186828</v>
      </c>
      <c r="S20" s="188">
        <f>(R20*J20)/(R$19+R$20)</f>
        <v>4299.263449229958</v>
      </c>
      <c r="T20" s="179"/>
      <c r="U20" s="179">
        <f t="shared" si="13"/>
        <v>161662826.21252307</v>
      </c>
      <c r="V20" s="179"/>
      <c r="W20" s="179">
        <f t="shared" si="7"/>
        <v>149312389.31024998</v>
      </c>
      <c r="X20" s="179"/>
      <c r="Y20" s="179"/>
      <c r="Z20" s="179"/>
      <c r="AA20" s="178"/>
      <c r="AB20" s="179">
        <f t="shared" si="14"/>
        <v>149312389.31024998</v>
      </c>
      <c r="AC20" s="179"/>
      <c r="AD20" s="179"/>
      <c r="AE20" s="179">
        <f t="shared" si="15"/>
        <v>3369136.355803359</v>
      </c>
      <c r="AF20" s="179"/>
      <c r="AG20" s="179"/>
      <c r="AH20" s="179"/>
      <c r="AI20" s="179">
        <f t="shared" si="16"/>
        <v>3369136.355803359</v>
      </c>
      <c r="AJ20" s="179"/>
      <c r="AK20" s="179"/>
      <c r="AL20" s="179">
        <f t="shared" si="17"/>
        <v>11814972.1261524</v>
      </c>
      <c r="AM20" s="179">
        <f t="shared" si="18"/>
        <v>11814972.1261524</v>
      </c>
      <c r="AN20" s="179"/>
    </row>
    <row r="21" spans="1:40" ht="12.75">
      <c r="A21" s="183">
        <f t="shared" si="0"/>
        <v>-13987</v>
      </c>
      <c r="B21" s="179">
        <v>13</v>
      </c>
      <c r="C21" s="179">
        <v>-14</v>
      </c>
      <c r="D21" s="179">
        <v>0.743</v>
      </c>
      <c r="E21" s="179">
        <f>D21</f>
        <v>0.743</v>
      </c>
      <c r="F21" s="181" t="s">
        <v>16</v>
      </c>
      <c r="G21" s="179" t="s">
        <v>103</v>
      </c>
      <c r="H21" s="179">
        <f>VLOOKUP(A21,GPW!A:B,2,0)</f>
        <v>143012</v>
      </c>
      <c r="I21" s="179"/>
      <c r="J21" s="185">
        <f t="shared" si="2"/>
        <v>125862.7238365749</v>
      </c>
      <c r="K21" s="179">
        <f>VLOOKUP(A21,GPW!A:E,5,0)</f>
        <v>12096</v>
      </c>
      <c r="L21" s="179">
        <v>4641.958</v>
      </c>
      <c r="M21" s="179">
        <f t="shared" si="3"/>
        <v>12022.671219999998</v>
      </c>
      <c r="N21" s="179">
        <f>VLOOKUP(F21,GDP!A:C,3,0)</f>
        <v>26344.444491567658</v>
      </c>
      <c r="O21" s="179">
        <f>VLOOKUP(F21,Density!A:D,4,0)</f>
        <v>18.031383786217898</v>
      </c>
      <c r="P21" s="179">
        <f t="shared" si="4"/>
        <v>-13987</v>
      </c>
      <c r="Q21" s="186">
        <v>1</v>
      </c>
      <c r="R21" s="179">
        <f>H21</f>
        <v>143012</v>
      </c>
      <c r="S21" s="188">
        <f>J21</f>
        <v>125862.7238365749</v>
      </c>
      <c r="T21" s="185">
        <f>S21+S22</f>
        <v>141007.2274571087</v>
      </c>
      <c r="U21" s="179">
        <f t="shared" si="13"/>
        <v>3315783541.670157</v>
      </c>
      <c r="V21" s="179"/>
      <c r="W21" s="179">
        <f t="shared" si="7"/>
        <v>3062470047.3288054</v>
      </c>
      <c r="X21" s="179">
        <f>W21</f>
        <v>3062470047.3288054</v>
      </c>
      <c r="Y21" s="179"/>
      <c r="Z21" s="179"/>
      <c r="AA21" s="178"/>
      <c r="AB21" s="179">
        <f t="shared" si="14"/>
        <v>3062470047.3288054</v>
      </c>
      <c r="AC21" s="179">
        <f>AB21</f>
        <v>3062470047.3288054</v>
      </c>
      <c r="AD21" s="179"/>
      <c r="AE21" s="179">
        <f t="shared" si="15"/>
        <v>69102632.5590117</v>
      </c>
      <c r="AF21" s="179">
        <f>AE21</f>
        <v>69102632.5590117</v>
      </c>
      <c r="AG21" s="179"/>
      <c r="AH21" s="179"/>
      <c r="AI21" s="179">
        <f t="shared" si="16"/>
        <v>69102632.5590117</v>
      </c>
      <c r="AJ21" s="179">
        <f>AI21</f>
        <v>69102632.5590117</v>
      </c>
      <c r="AK21" s="179"/>
      <c r="AL21" s="179">
        <f t="shared" si="17"/>
        <v>242330850.19611678</v>
      </c>
      <c r="AM21" s="179">
        <f t="shared" si="18"/>
        <v>242330850.19611678</v>
      </c>
      <c r="AN21" s="179">
        <f>AM21</f>
        <v>242330850.19611678</v>
      </c>
    </row>
    <row r="22" spans="1:40" ht="12.75">
      <c r="A22" s="183">
        <f t="shared" si="0"/>
        <v>-13980</v>
      </c>
      <c r="B22" s="179">
        <v>20</v>
      </c>
      <c r="C22" s="179">
        <v>-14</v>
      </c>
      <c r="D22" s="179">
        <v>1</v>
      </c>
      <c r="E22" s="179">
        <f>D22</f>
        <v>1</v>
      </c>
      <c r="F22" s="181" t="s">
        <v>29</v>
      </c>
      <c r="G22" s="179" t="s">
        <v>103</v>
      </c>
      <c r="H22" s="179">
        <f>VLOOKUP(A22,GPW!A:B,2,0)</f>
        <v>17208</v>
      </c>
      <c r="I22" s="179"/>
      <c r="J22" s="185">
        <f t="shared" si="2"/>
        <v>15144.50362053381</v>
      </c>
      <c r="K22" s="179">
        <f>VLOOKUP(A22,GPW!A:E,5,0)</f>
        <v>12096</v>
      </c>
      <c r="L22" s="179">
        <v>4641.958</v>
      </c>
      <c r="M22" s="179">
        <f t="shared" si="3"/>
        <v>12022.671219999998</v>
      </c>
      <c r="N22" s="179">
        <f>VLOOKUP(F22,GDP!A:C,3,0)</f>
        <v>12450.050436100752</v>
      </c>
      <c r="O22" s="179">
        <f>VLOOKUP(F22,Density!A:D,4,0)</f>
        <v>1.387871284959252</v>
      </c>
      <c r="P22" s="179">
        <f t="shared" si="4"/>
        <v>-13980</v>
      </c>
      <c r="Q22" s="186">
        <v>1</v>
      </c>
      <c r="R22" s="179">
        <f>H22</f>
        <v>17208</v>
      </c>
      <c r="S22" s="188">
        <f>J22</f>
        <v>15144.50362053381</v>
      </c>
      <c r="T22" s="179"/>
      <c r="U22" s="179">
        <f t="shared" si="13"/>
        <v>188549833.90535635</v>
      </c>
      <c r="V22" s="179"/>
      <c r="W22" s="179">
        <f t="shared" si="7"/>
        <v>174145329.90688682</v>
      </c>
      <c r="X22" s="179">
        <f>W22</f>
        <v>174145329.90688682</v>
      </c>
      <c r="Y22" s="179"/>
      <c r="Z22" s="179"/>
      <c r="AA22" s="178"/>
      <c r="AB22" s="179">
        <f t="shared" si="14"/>
        <v>174145329.90688682</v>
      </c>
      <c r="AC22" s="179">
        <f>AB22</f>
        <v>174145329.90688682</v>
      </c>
      <c r="AD22" s="179"/>
      <c r="AE22" s="179">
        <f t="shared" si="15"/>
        <v>3929475.409863964</v>
      </c>
      <c r="AF22" s="179">
        <f>AE22</f>
        <v>3929475.409863964</v>
      </c>
      <c r="AG22" s="179"/>
      <c r="AH22" s="179"/>
      <c r="AI22" s="179">
        <f t="shared" si="16"/>
        <v>3929475.409863964</v>
      </c>
      <c r="AJ22" s="179">
        <f>AI22</f>
        <v>3929475.409863964</v>
      </c>
      <c r="AK22" s="179"/>
      <c r="AL22" s="179">
        <f t="shared" si="17"/>
        <v>13779983.216759343</v>
      </c>
      <c r="AM22" s="179">
        <f t="shared" si="18"/>
        <v>13779983.216759343</v>
      </c>
      <c r="AN22" s="179">
        <f>AM22</f>
        <v>13779983.216759343</v>
      </c>
    </row>
    <row r="23" spans="1:40" ht="12.75">
      <c r="A23" s="183">
        <f t="shared" si="0"/>
        <v>-12986</v>
      </c>
      <c r="B23" s="179">
        <v>14</v>
      </c>
      <c r="C23" s="179">
        <v>-13</v>
      </c>
      <c r="D23" s="179">
        <v>0.07</v>
      </c>
      <c r="E23" s="179">
        <f>D23+D24</f>
        <v>0.958</v>
      </c>
      <c r="F23" s="181" t="s">
        <v>23</v>
      </c>
      <c r="G23" s="179" t="s">
        <v>103</v>
      </c>
      <c r="H23" s="179">
        <f>VLOOKUP(A23,GPW!A:B,2,0)</f>
        <v>197092</v>
      </c>
      <c r="I23" s="179"/>
      <c r="J23" s="185">
        <f t="shared" si="2"/>
        <v>173457.7235924134</v>
      </c>
      <c r="K23" s="179">
        <f>VLOOKUP(A23,GPW!A:E,5,0)</f>
        <v>12096</v>
      </c>
      <c r="L23" s="179">
        <v>4660.703</v>
      </c>
      <c r="M23" s="179">
        <f t="shared" si="3"/>
        <v>12071.22077</v>
      </c>
      <c r="N23" s="179">
        <f>VLOOKUP(F23,GDP!A:C,3,0)</f>
        <v>13059.738345649956</v>
      </c>
      <c r="O23" s="179">
        <f>VLOOKUP(F23,Density!A:D,4,0)</f>
        <v>43.11544420435016</v>
      </c>
      <c r="P23" s="179">
        <f t="shared" si="4"/>
        <v>-12986</v>
      </c>
      <c r="Q23" s="186">
        <v>1</v>
      </c>
      <c r="R23" s="179">
        <f>D23*M23*O23</f>
        <v>36431.92319111295</v>
      </c>
      <c r="S23" s="188">
        <f>(R23*J23)/(R$23+R$24)</f>
        <v>27509.766398942535</v>
      </c>
      <c r="T23" s="185">
        <f>S23+S24</f>
        <v>173457.7235924134</v>
      </c>
      <c r="U23" s="179">
        <f t="shared" si="13"/>
        <v>359270351.1201425</v>
      </c>
      <c r="V23" s="179"/>
      <c r="W23" s="179">
        <f t="shared" si="7"/>
        <v>331823436.4130242</v>
      </c>
      <c r="X23" s="179">
        <f>W23+W24</f>
        <v>3883003911.0560417</v>
      </c>
      <c r="Y23" s="179"/>
      <c r="Z23" s="179"/>
      <c r="AA23" s="178"/>
      <c r="AB23" s="179">
        <f t="shared" si="14"/>
        <v>331823436.4130242</v>
      </c>
      <c r="AC23" s="179">
        <f>AB23+AB24</f>
        <v>3883003911.0560417</v>
      </c>
      <c r="AD23" s="179"/>
      <c r="AE23" s="179">
        <f t="shared" si="15"/>
        <v>7487378.699725746</v>
      </c>
      <c r="AF23" s="179">
        <f>AE23+AE24</f>
        <v>87617442.24239981</v>
      </c>
      <c r="AG23" s="179"/>
      <c r="AH23" s="179"/>
      <c r="AI23" s="179">
        <f t="shared" si="16"/>
        <v>7487378.699725746</v>
      </c>
      <c r="AJ23" s="179">
        <f>AI23+AI24</f>
        <v>87617442.24239981</v>
      </c>
      <c r="AK23" s="179"/>
      <c r="AL23" s="179">
        <f t="shared" si="17"/>
        <v>26256927.975867916</v>
      </c>
      <c r="AM23" s="179">
        <f t="shared" si="18"/>
        <v>26256927.975867916</v>
      </c>
      <c r="AN23" s="179">
        <f>AM23+AM24</f>
        <v>307259050.5503249</v>
      </c>
    </row>
    <row r="24" spans="1:40" ht="12.75">
      <c r="A24" s="183">
        <f t="shared" si="0"/>
        <v>-12986</v>
      </c>
      <c r="B24" s="179">
        <v>14</v>
      </c>
      <c r="C24" s="179">
        <v>-13</v>
      </c>
      <c r="D24" s="179">
        <v>0.888</v>
      </c>
      <c r="E24" s="179"/>
      <c r="F24" s="181" t="s">
        <v>16</v>
      </c>
      <c r="G24" s="179" t="s">
        <v>103</v>
      </c>
      <c r="H24" s="179">
        <f>VLOOKUP(A24,GPW!A:B,2,0)</f>
        <v>197092</v>
      </c>
      <c r="I24" s="179"/>
      <c r="J24" s="185">
        <f t="shared" si="2"/>
        <v>173457.7235924134</v>
      </c>
      <c r="K24" s="179">
        <f>VLOOKUP(A24,GPW!A:E,5,0)</f>
        <v>12096</v>
      </c>
      <c r="L24" s="179">
        <v>4660.703</v>
      </c>
      <c r="M24" s="179">
        <f t="shared" si="3"/>
        <v>12071.22077</v>
      </c>
      <c r="N24" s="179">
        <f>VLOOKUP(F24,GDP!A:C,3,0)</f>
        <v>26344.444491567658</v>
      </c>
      <c r="O24" s="179">
        <f>VLOOKUP(F24,Density!A:D,4,0)</f>
        <v>18.031383786217898</v>
      </c>
      <c r="P24" s="179">
        <f t="shared" si="4"/>
        <v>-12986</v>
      </c>
      <c r="Q24" s="186">
        <v>1</v>
      </c>
      <c r="R24" s="179">
        <f>D24*M24*O24</f>
        <v>193282.80325116683</v>
      </c>
      <c r="S24" s="188">
        <f>(R24*J24)/(R$23+R$24)</f>
        <v>145947.95719347085</v>
      </c>
      <c r="T24" s="179"/>
      <c r="U24" s="179">
        <f t="shared" si="13"/>
        <v>3844917856.9410853</v>
      </c>
      <c r="V24" s="179"/>
      <c r="W24" s="179">
        <f t="shared" si="7"/>
        <v>3551180474.643018</v>
      </c>
      <c r="X24" s="179"/>
      <c r="Y24" s="179"/>
      <c r="Z24" s="179"/>
      <c r="AA24" s="178"/>
      <c r="AB24" s="179">
        <f t="shared" si="14"/>
        <v>3551180474.643018</v>
      </c>
      <c r="AC24" s="179"/>
      <c r="AD24" s="179"/>
      <c r="AE24" s="179">
        <f t="shared" si="15"/>
        <v>80130063.54267406</v>
      </c>
      <c r="AF24" s="179"/>
      <c r="AG24" s="179"/>
      <c r="AH24" s="179"/>
      <c r="AI24" s="179">
        <f t="shared" si="16"/>
        <v>80130063.54267406</v>
      </c>
      <c r="AJ24" s="179"/>
      <c r="AK24" s="179"/>
      <c r="AL24" s="179">
        <f t="shared" si="17"/>
        <v>281002122.574457</v>
      </c>
      <c r="AM24" s="179">
        <f t="shared" si="18"/>
        <v>281002122.574457</v>
      </c>
      <c r="AN24" s="179"/>
    </row>
    <row r="25" spans="1:40" ht="12.75">
      <c r="A25" s="183">
        <f t="shared" si="0"/>
        <v>-12985</v>
      </c>
      <c r="B25" s="179">
        <v>15</v>
      </c>
      <c r="C25" s="179">
        <v>-13</v>
      </c>
      <c r="D25" s="179">
        <v>0.019</v>
      </c>
      <c r="E25" s="179">
        <f>D25</f>
        <v>0.019</v>
      </c>
      <c r="F25" s="181" t="s">
        <v>21</v>
      </c>
      <c r="G25" s="179" t="s">
        <v>103</v>
      </c>
      <c r="H25" s="179">
        <f>VLOOKUP(A25,GPW!A:B,2,0)</f>
        <v>486241</v>
      </c>
      <c r="I25" s="179"/>
      <c r="J25" s="185">
        <f t="shared" si="2"/>
        <v>427933.43706136564</v>
      </c>
      <c r="K25" s="179">
        <f>VLOOKUP(A25,GPW!A:E,5,0)</f>
        <v>12096</v>
      </c>
      <c r="L25" s="179">
        <v>4660.703</v>
      </c>
      <c r="M25" s="179">
        <f t="shared" si="3"/>
        <v>12071.22077</v>
      </c>
      <c r="N25" s="179">
        <f>VLOOKUP(F25,GDP!A:C,3,0)</f>
        <v>10705.936884771063</v>
      </c>
      <c r="O25" s="179">
        <f>VLOOKUP(F25,Density!A:D,4,0)</f>
        <v>12.015839797252662</v>
      </c>
      <c r="P25" s="179">
        <f t="shared" si="4"/>
        <v>-12985</v>
      </c>
      <c r="Q25" s="186">
        <v>1</v>
      </c>
      <c r="R25" s="189">
        <f>H25</f>
        <v>486241</v>
      </c>
      <c r="S25" s="188">
        <f>J25</f>
        <v>427933.43706136564</v>
      </c>
      <c r="T25" s="185">
        <f>S25+S26+S27+S28</f>
        <v>699805.7918057184</v>
      </c>
      <c r="U25" s="179">
        <f t="shared" si="13"/>
        <v>4581428368.062131</v>
      </c>
      <c r="V25" s="179"/>
      <c r="W25" s="179">
        <f t="shared" si="7"/>
        <v>4231424329.980727</v>
      </c>
      <c r="X25" s="179">
        <f>W25</f>
        <v>4231424329.980727</v>
      </c>
      <c r="Y25" s="179"/>
      <c r="Z25" s="179"/>
      <c r="AA25" s="178"/>
      <c r="AB25" s="179">
        <f t="shared" si="14"/>
        <v>4231424329.980727</v>
      </c>
      <c r="AC25" s="179">
        <f>AB25</f>
        <v>4231424329.980727</v>
      </c>
      <c r="AD25" s="179"/>
      <c r="AE25" s="179">
        <f t="shared" si="15"/>
        <v>95479320.99155201</v>
      </c>
      <c r="AF25" s="179">
        <f>AE25</f>
        <v>95479320.99155201</v>
      </c>
      <c r="AG25" s="179"/>
      <c r="AH25" s="179"/>
      <c r="AI25" s="179">
        <f t="shared" si="16"/>
        <v>95479320.99155201</v>
      </c>
      <c r="AJ25" s="179">
        <f>AI25</f>
        <v>95479320.99155201</v>
      </c>
      <c r="AK25" s="179"/>
      <c r="AL25" s="179">
        <f t="shared" si="17"/>
        <v>334829284.72040325</v>
      </c>
      <c r="AM25" s="179">
        <f t="shared" si="18"/>
        <v>334829284.72040325</v>
      </c>
      <c r="AN25" s="179">
        <f>AM25</f>
        <v>334829284.72040325</v>
      </c>
    </row>
    <row r="26" spans="1:40" ht="12.75">
      <c r="A26" s="183">
        <f t="shared" si="0"/>
        <v>-11983</v>
      </c>
      <c r="B26" s="179">
        <v>17</v>
      </c>
      <c r="C26" s="179">
        <v>-12</v>
      </c>
      <c r="D26" s="179">
        <v>0.671</v>
      </c>
      <c r="E26" s="179">
        <f>D26</f>
        <v>0.671</v>
      </c>
      <c r="F26" s="181" t="s">
        <v>17</v>
      </c>
      <c r="G26" s="179" t="s">
        <v>103</v>
      </c>
      <c r="H26" s="179">
        <f>VLOOKUP(A26,GPW!A:B,2,0)</f>
        <v>151209</v>
      </c>
      <c r="I26" s="179"/>
      <c r="J26" s="185">
        <f t="shared" si="2"/>
        <v>133076.78102959652</v>
      </c>
      <c r="K26" s="179">
        <f>VLOOKUP(A26,GPW!A:E,5,0)</f>
        <v>12096</v>
      </c>
      <c r="L26" s="179">
        <v>4678.023</v>
      </c>
      <c r="M26" s="179">
        <f t="shared" si="3"/>
        <v>12116.07957</v>
      </c>
      <c r="N26" s="179">
        <f>VLOOKUP(F26,GDP!A:C,3,0)</f>
        <v>14556.244603364805</v>
      </c>
      <c r="O26" s="179">
        <f>VLOOKUP(F26,Density!A:D,4,0)</f>
        <v>15.310299313913404</v>
      </c>
      <c r="P26" s="179">
        <f t="shared" si="4"/>
        <v>-11983</v>
      </c>
      <c r="Q26" s="186">
        <v>1</v>
      </c>
      <c r="R26" s="179">
        <f>H26</f>
        <v>151209</v>
      </c>
      <c r="S26" s="188">
        <f>J26</f>
        <v>133076.78102959652</v>
      </c>
      <c r="T26" s="179"/>
      <c r="U26" s="179">
        <f t="shared" si="13"/>
        <v>1937098175.695224</v>
      </c>
      <c r="V26" s="179"/>
      <c r="W26" s="179">
        <f t="shared" si="7"/>
        <v>1789111100.6642487</v>
      </c>
      <c r="X26" s="179">
        <f>W26</f>
        <v>1789111100.6642487</v>
      </c>
      <c r="Y26" s="179"/>
      <c r="Z26" s="179"/>
      <c r="AA26" s="178"/>
      <c r="AB26" s="179">
        <f t="shared" si="14"/>
        <v>1789111100.6642487</v>
      </c>
      <c r="AC26" s="179">
        <f>AB26</f>
        <v>1789111100.6642487</v>
      </c>
      <c r="AD26" s="179"/>
      <c r="AE26" s="179">
        <f t="shared" si="15"/>
        <v>40370121.20470763</v>
      </c>
      <c r="AF26" s="179">
        <f>AE26</f>
        <v>40370121.20470763</v>
      </c>
      <c r="AG26" s="179"/>
      <c r="AH26" s="179"/>
      <c r="AI26" s="179">
        <f t="shared" si="16"/>
        <v>40370121.20470763</v>
      </c>
      <c r="AJ26" s="179">
        <f>AI26</f>
        <v>40370121.20470763</v>
      </c>
      <c r="AK26" s="179"/>
      <c r="AL26" s="179">
        <f t="shared" si="17"/>
        <v>141570956.5869685</v>
      </c>
      <c r="AM26" s="179">
        <f t="shared" si="18"/>
        <v>141570956.5869685</v>
      </c>
      <c r="AN26" s="179">
        <f>AM26</f>
        <v>141570956.5869685</v>
      </c>
    </row>
    <row r="27" spans="1:40" ht="12.75">
      <c r="A27" s="183">
        <f t="shared" si="0"/>
        <v>-11982</v>
      </c>
      <c r="B27" s="179">
        <v>18</v>
      </c>
      <c r="C27" s="179">
        <v>-12</v>
      </c>
      <c r="D27" s="179">
        <v>0.384</v>
      </c>
      <c r="E27" s="179">
        <f>D27</f>
        <v>0.384</v>
      </c>
      <c r="F27" s="181" t="s">
        <v>28</v>
      </c>
      <c r="G27" s="179" t="s">
        <v>103</v>
      </c>
      <c r="H27" s="179">
        <f>VLOOKUP(A27,GPW!A:B,2,0)</f>
        <v>141978</v>
      </c>
      <c r="I27" s="179"/>
      <c r="J27" s="185">
        <f t="shared" si="2"/>
        <v>124952.7158900598</v>
      </c>
      <c r="K27" s="179">
        <f>VLOOKUP(A27,GPW!A:E,5,0)</f>
        <v>12096</v>
      </c>
      <c r="L27" s="179">
        <v>4678.023</v>
      </c>
      <c r="M27" s="179">
        <f t="shared" si="3"/>
        <v>12116.07957</v>
      </c>
      <c r="N27" s="179">
        <f>VLOOKUP(F27,GDP!A:C,3,0)</f>
        <v>15309.28735712308</v>
      </c>
      <c r="O27" s="179">
        <f>VLOOKUP(F27,Density!A:D,4,0)</f>
        <v>8.582681380722903</v>
      </c>
      <c r="P27" s="179">
        <f t="shared" si="4"/>
        <v>-11982</v>
      </c>
      <c r="Q27" s="186">
        <v>1</v>
      </c>
      <c r="R27" s="179">
        <f>H27</f>
        <v>141978</v>
      </c>
      <c r="S27" s="188">
        <f>J27</f>
        <v>124952.7158900598</v>
      </c>
      <c r="T27" s="179"/>
      <c r="U27" s="179">
        <f t="shared" si="13"/>
        <v>1912937033.6138847</v>
      </c>
      <c r="V27" s="179"/>
      <c r="W27" s="179">
        <f t="shared" si="7"/>
        <v>1766795779.7141702</v>
      </c>
      <c r="X27" s="179">
        <f>W27</f>
        <v>1766795779.7141702</v>
      </c>
      <c r="Y27" s="179"/>
      <c r="Z27" s="179"/>
      <c r="AA27" s="178"/>
      <c r="AB27" s="179">
        <f t="shared" si="14"/>
        <v>1766795779.7141702</v>
      </c>
      <c r="AC27" s="179">
        <f>AB27</f>
        <v>1766795779.7141702</v>
      </c>
      <c r="AD27" s="179"/>
      <c r="AE27" s="179">
        <f t="shared" si="15"/>
        <v>39866590.59045894</v>
      </c>
      <c r="AF27" s="179">
        <f>AE27</f>
        <v>39866590.59045894</v>
      </c>
      <c r="AG27" s="179"/>
      <c r="AH27" s="179"/>
      <c r="AI27" s="179">
        <f t="shared" si="16"/>
        <v>39866590.59045894</v>
      </c>
      <c r="AJ27" s="179">
        <f>AI27</f>
        <v>39866590.59045894</v>
      </c>
      <c r="AK27" s="179"/>
      <c r="AL27" s="179">
        <f t="shared" si="17"/>
        <v>139805162.7621608</v>
      </c>
      <c r="AM27" s="179">
        <f t="shared" si="18"/>
        <v>139805162.7621608</v>
      </c>
      <c r="AN27" s="179">
        <f>AM27</f>
        <v>139805162.7621608</v>
      </c>
    </row>
    <row r="28" spans="1:40" ht="12.75">
      <c r="A28" s="183">
        <f t="shared" si="0"/>
        <v>-11978</v>
      </c>
      <c r="B28" s="179">
        <v>22</v>
      </c>
      <c r="C28" s="179">
        <v>-12</v>
      </c>
      <c r="D28" s="179">
        <v>0.917</v>
      </c>
      <c r="E28" s="179">
        <f>D28</f>
        <v>0.917</v>
      </c>
      <c r="F28" s="181" t="s">
        <v>29</v>
      </c>
      <c r="G28" s="179" t="s">
        <v>103</v>
      </c>
      <c r="H28" s="179">
        <f>VLOOKUP(A28,GPW!A:B,2,0)</f>
        <v>15729</v>
      </c>
      <c r="I28" s="179"/>
      <c r="J28" s="185">
        <f t="shared" si="2"/>
        <v>13842.857824696437</v>
      </c>
      <c r="K28" s="179">
        <f>VLOOKUP(A28,GPW!A:E,5,0)</f>
        <v>11013</v>
      </c>
      <c r="L28" s="179">
        <v>4678.023</v>
      </c>
      <c r="M28" s="179">
        <f t="shared" si="3"/>
        <v>12116.07957</v>
      </c>
      <c r="N28" s="179">
        <f>VLOOKUP(F28,GDP!A:C,3,0)</f>
        <v>12450.050436100752</v>
      </c>
      <c r="O28" s="179">
        <f>VLOOKUP(F28,Density!A:D,4,0)</f>
        <v>1.387871284959252</v>
      </c>
      <c r="P28" s="179">
        <f t="shared" si="4"/>
        <v>-11978</v>
      </c>
      <c r="Q28" s="186">
        <v>1</v>
      </c>
      <c r="R28" s="179">
        <f>H28</f>
        <v>15729</v>
      </c>
      <c r="S28" s="188">
        <f>J28</f>
        <v>13842.857824696437</v>
      </c>
      <c r="T28" s="179"/>
      <c r="U28" s="179">
        <f t="shared" si="13"/>
        <v>172344278.09724256</v>
      </c>
      <c r="V28" s="179"/>
      <c r="W28" s="179">
        <f t="shared" si="7"/>
        <v>159177818.11398318</v>
      </c>
      <c r="X28" s="179">
        <f>W28</f>
        <v>159177818.11398318</v>
      </c>
      <c r="Y28" s="179"/>
      <c r="Z28" s="179"/>
      <c r="AA28" s="178"/>
      <c r="AB28" s="179">
        <f t="shared" si="14"/>
        <v>159177818.11398318</v>
      </c>
      <c r="AC28" s="179">
        <f>AB28</f>
        <v>159177818.11398318</v>
      </c>
      <c r="AD28" s="179"/>
      <c r="AE28" s="179">
        <f t="shared" si="15"/>
        <v>3591743.300892044</v>
      </c>
      <c r="AF28" s="179">
        <f>AE28</f>
        <v>3591743.300892044</v>
      </c>
      <c r="AG28" s="179"/>
      <c r="AH28" s="179"/>
      <c r="AI28" s="179">
        <f t="shared" si="16"/>
        <v>3591743.300892044</v>
      </c>
      <c r="AJ28" s="179">
        <f>AI28</f>
        <v>3591743.300892044</v>
      </c>
      <c r="AK28" s="179"/>
      <c r="AL28" s="179">
        <f t="shared" si="17"/>
        <v>12595615.761065068</v>
      </c>
      <c r="AM28" s="179">
        <f t="shared" si="18"/>
        <v>12595615.761065068</v>
      </c>
      <c r="AN28" s="179">
        <f>AM28</f>
        <v>12595615.761065068</v>
      </c>
    </row>
    <row r="29" spans="1:40" ht="12.75">
      <c r="A29" s="183">
        <f t="shared" si="0"/>
        <v>-10983</v>
      </c>
      <c r="B29" s="179">
        <v>17</v>
      </c>
      <c r="C29" s="179">
        <v>-11</v>
      </c>
      <c r="D29" s="179">
        <v>0.941</v>
      </c>
      <c r="E29" s="179">
        <f>D29+D30</f>
        <v>1</v>
      </c>
      <c r="F29" s="181" t="s">
        <v>28</v>
      </c>
      <c r="G29" s="179" t="s">
        <v>103</v>
      </c>
      <c r="H29" s="179">
        <f>VLOOKUP(A29,GPW!A:B,2,0)</f>
        <v>117729</v>
      </c>
      <c r="I29" s="179"/>
      <c r="J29" s="185">
        <f t="shared" si="2"/>
        <v>103611.53339968763</v>
      </c>
      <c r="K29" s="179">
        <f>VLOOKUP(A29,GPW!A:E,5,0)</f>
        <v>12096</v>
      </c>
      <c r="L29" s="179">
        <v>4693.923</v>
      </c>
      <c r="M29" s="179">
        <f t="shared" si="3"/>
        <v>12157.260569999999</v>
      </c>
      <c r="N29" s="179">
        <f>VLOOKUP(F29,GDP!A:C,3,0)</f>
        <v>15309.28735712308</v>
      </c>
      <c r="O29" s="179">
        <f>VLOOKUP(F29,Density!A:D,4,0)</f>
        <v>8.582681380722903</v>
      </c>
      <c r="P29" s="179">
        <f t="shared" si="4"/>
        <v>-10983</v>
      </c>
      <c r="Q29" s="186">
        <v>1</v>
      </c>
      <c r="R29" s="179">
        <f>D29*M29*O29</f>
        <v>98185.72219258628</v>
      </c>
      <c r="S29" s="188">
        <f>(R29*J29)/(R$29+R$30)</f>
        <v>93188.68842177026</v>
      </c>
      <c r="T29" s="185">
        <f>S29+S30</f>
        <v>103611.53339968763</v>
      </c>
      <c r="U29" s="179">
        <f t="shared" si="13"/>
        <v>1426652409.4822893</v>
      </c>
      <c r="V29" s="179"/>
      <c r="W29" s="179">
        <f t="shared" si="7"/>
        <v>1317661486.9703705</v>
      </c>
      <c r="X29" s="179">
        <f>W29+W30</f>
        <v>1457788318.3095455</v>
      </c>
      <c r="Y29" s="179"/>
      <c r="Z29" s="179"/>
      <c r="AA29" s="178"/>
      <c r="AB29" s="179">
        <f t="shared" si="14"/>
        <v>1317661486.9703705</v>
      </c>
      <c r="AC29" s="179">
        <f>AB29+AB30</f>
        <v>1457788318.3095455</v>
      </c>
      <c r="AD29" s="179"/>
      <c r="AE29" s="179">
        <f t="shared" si="15"/>
        <v>29732169.18503249</v>
      </c>
      <c r="AF29" s="179">
        <f>AE29+AE30</f>
        <v>32894039.43618338</v>
      </c>
      <c r="AG29" s="179"/>
      <c r="AH29" s="179"/>
      <c r="AI29" s="179">
        <f t="shared" si="16"/>
        <v>29732169.18503249</v>
      </c>
      <c r="AJ29" s="179">
        <f>AI29+AI30</f>
        <v>32894039.43618338</v>
      </c>
      <c r="AK29" s="179"/>
      <c r="AL29" s="179">
        <f t="shared" si="17"/>
        <v>104265518.83722842</v>
      </c>
      <c r="AM29" s="179">
        <f t="shared" si="18"/>
        <v>104265518.83722842</v>
      </c>
      <c r="AN29" s="179">
        <f>AM29+AM30</f>
        <v>115353644.97362237</v>
      </c>
    </row>
    <row r="30" spans="1:40" ht="12.75">
      <c r="A30" s="183">
        <f t="shared" si="0"/>
        <v>-10983</v>
      </c>
      <c r="B30" s="179">
        <v>17</v>
      </c>
      <c r="C30" s="179">
        <v>-11</v>
      </c>
      <c r="D30" s="179">
        <v>0.059</v>
      </c>
      <c r="E30" s="179"/>
      <c r="F30" s="181" t="s">
        <v>17</v>
      </c>
      <c r="G30" s="179" t="s">
        <v>103</v>
      </c>
      <c r="H30" s="179">
        <f>VLOOKUP(A30,GPW!A:B,2,0)</f>
        <v>117729</v>
      </c>
      <c r="I30" s="179"/>
      <c r="J30" s="185">
        <f t="shared" si="2"/>
        <v>103611.53339968763</v>
      </c>
      <c r="K30" s="179">
        <f>VLOOKUP(A30,GPW!A:E,5,0)</f>
        <v>12096</v>
      </c>
      <c r="L30" s="179">
        <v>4693.923</v>
      </c>
      <c r="M30" s="179">
        <f t="shared" si="3"/>
        <v>12157.260569999999</v>
      </c>
      <c r="N30" s="179">
        <f>VLOOKUP(F30,GDP!A:C,3,0)</f>
        <v>14556.244603364805</v>
      </c>
      <c r="O30" s="179">
        <f>VLOOKUP(F30,Density!A:D,4,0)</f>
        <v>15.310299313913404</v>
      </c>
      <c r="P30" s="179">
        <f t="shared" si="4"/>
        <v>-10983</v>
      </c>
      <c r="Q30" s="186">
        <v>1</v>
      </c>
      <c r="R30" s="179">
        <f>D30*M30*O30</f>
        <v>10981.74659167231</v>
      </c>
      <c r="S30" s="188">
        <f>(R30*J30)/(R$29+R$30)</f>
        <v>10422.844977917373</v>
      </c>
      <c r="T30" s="179"/>
      <c r="U30" s="179">
        <f t="shared" si="13"/>
        <v>151717480.96151772</v>
      </c>
      <c r="V30" s="179"/>
      <c r="W30" s="179">
        <f t="shared" si="7"/>
        <v>140126831.33917496</v>
      </c>
      <c r="X30" s="179"/>
      <c r="Y30" s="179"/>
      <c r="Z30" s="179"/>
      <c r="AA30" s="178"/>
      <c r="AB30" s="179">
        <f t="shared" si="14"/>
        <v>140126831.33917496</v>
      </c>
      <c r="AC30" s="179"/>
      <c r="AD30" s="179"/>
      <c r="AE30" s="179">
        <f t="shared" si="15"/>
        <v>3161870.2511508917</v>
      </c>
      <c r="AF30" s="179"/>
      <c r="AG30" s="179"/>
      <c r="AH30" s="179"/>
      <c r="AI30" s="179">
        <f t="shared" si="16"/>
        <v>3161870.2511508917</v>
      </c>
      <c r="AJ30" s="179"/>
      <c r="AK30" s="179"/>
      <c r="AL30" s="179">
        <f t="shared" si="17"/>
        <v>11088126.136393946</v>
      </c>
      <c r="AM30" s="179">
        <f t="shared" si="18"/>
        <v>11088126.136393946</v>
      </c>
      <c r="AN30" s="179"/>
    </row>
    <row r="31" spans="1:40" ht="12.75">
      <c r="A31" s="183">
        <f t="shared" si="0"/>
        <v>-9986</v>
      </c>
      <c r="B31" s="179">
        <v>14</v>
      </c>
      <c r="C31" s="179">
        <v>-10</v>
      </c>
      <c r="D31" s="179">
        <v>0.109</v>
      </c>
      <c r="E31" s="179">
        <f>D31</f>
        <v>0.109</v>
      </c>
      <c r="F31" s="181" t="s">
        <v>21</v>
      </c>
      <c r="G31" s="179" t="s">
        <v>103</v>
      </c>
      <c r="H31" s="179">
        <f>VLOOKUP(A31,GPW!A:B,2,0)</f>
        <v>136249</v>
      </c>
      <c r="I31" s="179"/>
      <c r="J31" s="185">
        <f t="shared" si="2"/>
        <v>119910.70861193113</v>
      </c>
      <c r="K31" s="179">
        <f>VLOOKUP(A31,GPW!A:E,5,0)</f>
        <v>12096</v>
      </c>
      <c r="L31" s="179">
        <v>4708.39</v>
      </c>
      <c r="M31" s="179">
        <f t="shared" si="3"/>
        <v>12194.7301</v>
      </c>
      <c r="N31" s="179">
        <f>VLOOKUP(F31,GDP!A:C,3,0)</f>
        <v>10705.936884771063</v>
      </c>
      <c r="O31" s="179">
        <f>VLOOKUP(F31,Density!A:D,4,0)</f>
        <v>12.015839797252662</v>
      </c>
      <c r="P31" s="179">
        <f t="shared" si="4"/>
        <v>-9986</v>
      </c>
      <c r="Q31" s="186">
        <v>1</v>
      </c>
      <c r="R31" s="179">
        <f>H31</f>
        <v>136249</v>
      </c>
      <c r="S31" s="188">
        <f>J31</f>
        <v>119910.70861193113</v>
      </c>
      <c r="T31" s="185">
        <f>S31</f>
        <v>119910.70861193113</v>
      </c>
      <c r="U31" s="179">
        <f t="shared" si="13"/>
        <v>1283756478.2075086</v>
      </c>
      <c r="V31" s="179"/>
      <c r="W31" s="179">
        <f t="shared" si="7"/>
        <v>1185682271.8272297</v>
      </c>
      <c r="X31" s="179">
        <f>W31</f>
        <v>1185682271.8272297</v>
      </c>
      <c r="Y31" s="179"/>
      <c r="Z31" s="179"/>
      <c r="AA31" s="178"/>
      <c r="AB31" s="179">
        <f t="shared" si="14"/>
        <v>1185682271.8272297</v>
      </c>
      <c r="AC31" s="179">
        <f>AB31</f>
        <v>1185682271.8272297</v>
      </c>
      <c r="AD31" s="179"/>
      <c r="AE31" s="179">
        <f t="shared" si="15"/>
        <v>26754144.5616021</v>
      </c>
      <c r="AF31" s="179">
        <f>AE31</f>
        <v>26754144.5616021</v>
      </c>
      <c r="AG31" s="179"/>
      <c r="AH31" s="179"/>
      <c r="AI31" s="179">
        <f t="shared" si="16"/>
        <v>26754144.5616021</v>
      </c>
      <c r="AJ31" s="179">
        <f>AI31</f>
        <v>26754144.5616021</v>
      </c>
      <c r="AK31" s="179"/>
      <c r="AL31" s="179">
        <f t="shared" si="17"/>
        <v>93822107.17292498</v>
      </c>
      <c r="AM31" s="179">
        <f t="shared" si="18"/>
        <v>93822107.17292498</v>
      </c>
      <c r="AN31" s="179">
        <f>AM31</f>
        <v>93822107.17292498</v>
      </c>
    </row>
    <row r="32" spans="1:40" ht="12.75">
      <c r="A32" s="183">
        <f t="shared" si="0"/>
        <v>-9985</v>
      </c>
      <c r="B32" s="179">
        <v>15</v>
      </c>
      <c r="C32" s="179">
        <v>-10</v>
      </c>
      <c r="D32" s="179">
        <v>0.539</v>
      </c>
      <c r="E32" s="179">
        <f>D32+D33+D34</f>
        <v>1</v>
      </c>
      <c r="F32" s="181" t="s">
        <v>28</v>
      </c>
      <c r="G32" s="179" t="s">
        <v>103</v>
      </c>
      <c r="H32" s="179">
        <f>VLOOKUP(A32,GPW!A:B,2,0)</f>
        <v>131280</v>
      </c>
      <c r="I32" s="179"/>
      <c r="J32" s="185">
        <f t="shared" si="2"/>
        <v>115537.56597534161</v>
      </c>
      <c r="K32" s="179">
        <f>VLOOKUP(A32,GPW!A:E,5,0)</f>
        <v>12096</v>
      </c>
      <c r="L32" s="179">
        <v>4708.39</v>
      </c>
      <c r="M32" s="179">
        <f t="shared" si="3"/>
        <v>12194.7301</v>
      </c>
      <c r="N32" s="179">
        <f>VLOOKUP(F32,GDP!A:C,3,0)</f>
        <v>15309.28735712308</v>
      </c>
      <c r="O32" s="179">
        <f>VLOOKUP(F32,Density!A:D,4,0)</f>
        <v>8.582681380722903</v>
      </c>
      <c r="P32" s="179">
        <f t="shared" si="4"/>
        <v>-9985</v>
      </c>
      <c r="Q32" s="186">
        <v>1</v>
      </c>
      <c r="R32" s="179">
        <f>D32*M32*O32</f>
        <v>56413.61732202181</v>
      </c>
      <c r="S32" s="188">
        <f>(R32*J32)/(R$32+R$33+R$34)</f>
        <v>48079.63631600025</v>
      </c>
      <c r="T32" s="185">
        <f>S32+S33+S34</f>
        <v>115537.5659753416</v>
      </c>
      <c r="U32" s="179">
        <f t="shared" si="13"/>
        <v>736064968.3876183</v>
      </c>
      <c r="V32" s="179"/>
      <c r="W32" s="179">
        <f t="shared" si="7"/>
        <v>679832350.4071916</v>
      </c>
      <c r="X32" s="179">
        <f>W32+W33+W34</f>
        <v>1305964161.2305264</v>
      </c>
      <c r="Y32" s="179"/>
      <c r="Z32" s="179"/>
      <c r="AA32" s="178"/>
      <c r="AB32" s="179">
        <f t="shared" si="14"/>
        <v>679832350.4071916</v>
      </c>
      <c r="AC32" s="179">
        <f>AB32+AB33+AB34</f>
        <v>1305964161.2305264</v>
      </c>
      <c r="AD32" s="179"/>
      <c r="AE32" s="179">
        <f t="shared" si="15"/>
        <v>15339972.109406753</v>
      </c>
      <c r="AF32" s="179">
        <f>AE32+AE33+AE34</f>
        <v>29468226.684360996</v>
      </c>
      <c r="AG32" s="179"/>
      <c r="AH32" s="179"/>
      <c r="AI32" s="179">
        <f t="shared" si="16"/>
        <v>15339972.109406753</v>
      </c>
      <c r="AJ32" s="179">
        <f>AI32+AI33+AI34</f>
        <v>29468226.684360996</v>
      </c>
      <c r="AK32" s="179"/>
      <c r="AL32" s="179">
        <f t="shared" si="17"/>
        <v>53794600.08390775</v>
      </c>
      <c r="AM32" s="179">
        <f t="shared" si="18"/>
        <v>53794600.08390775</v>
      </c>
      <c r="AN32" s="179">
        <f>AM32+AM33+AM34</f>
        <v>103339918.63616529</v>
      </c>
    </row>
    <row r="33" spans="1:40" ht="12.75">
      <c r="A33" s="183">
        <f t="shared" si="0"/>
        <v>-9985</v>
      </c>
      <c r="B33" s="179">
        <v>15</v>
      </c>
      <c r="C33" s="179">
        <v>-10</v>
      </c>
      <c r="D33" s="179">
        <v>0.225</v>
      </c>
      <c r="E33" s="179"/>
      <c r="F33" s="181" t="s">
        <v>20</v>
      </c>
      <c r="G33" s="179" t="s">
        <v>103</v>
      </c>
      <c r="H33" s="179">
        <f>VLOOKUP(A33,GPW!A:B,2,0)</f>
        <v>131280</v>
      </c>
      <c r="I33" s="179"/>
      <c r="J33" s="185">
        <f t="shared" si="2"/>
        <v>115537.56597534161</v>
      </c>
      <c r="K33" s="179">
        <f>VLOOKUP(A33,GPW!A:E,5,0)</f>
        <v>12096</v>
      </c>
      <c r="L33" s="179">
        <v>4708.39</v>
      </c>
      <c r="M33" s="179">
        <f t="shared" si="3"/>
        <v>12194.7301</v>
      </c>
      <c r="N33" s="179">
        <f>VLOOKUP(F33,GDP!A:C,3,0)</f>
        <v>9540.2884034973</v>
      </c>
      <c r="O33" s="179">
        <f>VLOOKUP(F33,Density!A:D,4,0)</f>
        <v>16.243746851032547</v>
      </c>
      <c r="P33" s="179">
        <f t="shared" si="4"/>
        <v>-9985</v>
      </c>
      <c r="Q33" s="186">
        <v>1</v>
      </c>
      <c r="R33" s="179">
        <f>D33*M33*O33</f>
        <v>44569.82444874004</v>
      </c>
      <c r="S33" s="188">
        <f>(R33*J33)/(R$32+R$33+R$34)</f>
        <v>37985.52640103238</v>
      </c>
      <c r="T33" s="179"/>
      <c r="U33" s="179">
        <f t="shared" si="13"/>
        <v>362392877.0245097</v>
      </c>
      <c r="V33" s="179"/>
      <c r="W33" s="179">
        <f t="shared" si="7"/>
        <v>334707412.98566747</v>
      </c>
      <c r="X33" s="179"/>
      <c r="Y33" s="179"/>
      <c r="Z33" s="179"/>
      <c r="AA33" s="178"/>
      <c r="AB33" s="179">
        <f t="shared" si="14"/>
        <v>334707412.98566747</v>
      </c>
      <c r="AC33" s="179"/>
      <c r="AD33" s="179"/>
      <c r="AE33" s="179">
        <f t="shared" si="15"/>
        <v>7552453.743833359</v>
      </c>
      <c r="AF33" s="179"/>
      <c r="AG33" s="179"/>
      <c r="AH33" s="179"/>
      <c r="AI33" s="179">
        <f t="shared" si="16"/>
        <v>7552453.743833359</v>
      </c>
      <c r="AJ33" s="179"/>
      <c r="AK33" s="179"/>
      <c r="AL33" s="179">
        <f t="shared" si="17"/>
        <v>26485134.7775651</v>
      </c>
      <c r="AM33" s="179">
        <f>AK33+AL33</f>
        <v>26485134.7775651</v>
      </c>
      <c r="AN33" s="179"/>
    </row>
    <row r="34" spans="1:40" ht="12.75">
      <c r="A34" s="183">
        <f t="shared" si="0"/>
        <v>-9985</v>
      </c>
      <c r="B34" s="179">
        <v>15</v>
      </c>
      <c r="C34" s="179">
        <v>-10</v>
      </c>
      <c r="D34" s="179">
        <v>0.236</v>
      </c>
      <c r="E34" s="179"/>
      <c r="F34" s="181" t="s">
        <v>21</v>
      </c>
      <c r="G34" s="179" t="s">
        <v>103</v>
      </c>
      <c r="H34" s="179">
        <f>VLOOKUP(A34,GPW!A:B,2,0)</f>
        <v>131280</v>
      </c>
      <c r="I34" s="179"/>
      <c r="J34" s="185">
        <f aca="true" t="shared" si="27" ref="J34:J55">H34*H$241</f>
        <v>115537.56597534161</v>
      </c>
      <c r="K34" s="179">
        <f>VLOOKUP(A34,GPW!A:E,5,0)</f>
        <v>12096</v>
      </c>
      <c r="L34" s="179">
        <v>4708.39</v>
      </c>
      <c r="M34" s="179">
        <f t="shared" si="3"/>
        <v>12194.7301</v>
      </c>
      <c r="N34" s="179">
        <f>VLOOKUP(F34,GDP!A:C,3,0)</f>
        <v>10705.936884771063</v>
      </c>
      <c r="O34" s="179">
        <f>VLOOKUP(F34,Density!A:D,4,0)</f>
        <v>12.015839797252662</v>
      </c>
      <c r="P34" s="179">
        <f t="shared" si="4"/>
        <v>-9985</v>
      </c>
      <c r="Q34" s="186">
        <v>1</v>
      </c>
      <c r="R34" s="179">
        <f>D34*M34*O34</f>
        <v>34581.06188755104</v>
      </c>
      <c r="S34" s="188">
        <f>(R34*J34)/(R$32+R$33+R$34)</f>
        <v>29472.403258308976</v>
      </c>
      <c r="T34" s="179"/>
      <c r="U34" s="179">
        <f t="shared" si="13"/>
        <v>315529689.1259769</v>
      </c>
      <c r="V34" s="179"/>
      <c r="W34" s="179">
        <f aca="true" t="shared" si="28" ref="W34:W70">U34*U$241</f>
        <v>291424397.83766747</v>
      </c>
      <c r="X34" s="179"/>
      <c r="Y34" s="179"/>
      <c r="Z34" s="179"/>
      <c r="AA34" s="178"/>
      <c r="AB34" s="179">
        <f t="shared" si="14"/>
        <v>291424397.83766747</v>
      </c>
      <c r="AC34" s="179"/>
      <c r="AD34" s="179"/>
      <c r="AE34" s="179">
        <f t="shared" si="15"/>
        <v>6575800.831120887</v>
      </c>
      <c r="AF34" s="179"/>
      <c r="AG34" s="179"/>
      <c r="AH34" s="179"/>
      <c r="AI34" s="179">
        <f t="shared" si="16"/>
        <v>6575800.831120887</v>
      </c>
      <c r="AJ34" s="179"/>
      <c r="AK34" s="179"/>
      <c r="AL34" s="179">
        <f t="shared" si="17"/>
        <v>23060183.77469245</v>
      </c>
      <c r="AM34" s="179">
        <f t="shared" si="18"/>
        <v>23060183.77469245</v>
      </c>
      <c r="AN34" s="179"/>
    </row>
    <row r="35" spans="1:40" ht="12.75">
      <c r="A35" s="183">
        <f t="shared" si="0"/>
        <v>-9984</v>
      </c>
      <c r="B35" s="179">
        <v>16</v>
      </c>
      <c r="C35" s="179">
        <v>-10</v>
      </c>
      <c r="D35" s="179">
        <v>0.925</v>
      </c>
      <c r="E35" s="179">
        <f>D35</f>
        <v>0.925</v>
      </c>
      <c r="F35" s="181" t="s">
        <v>28</v>
      </c>
      <c r="G35" s="179" t="s">
        <v>103</v>
      </c>
      <c r="H35" s="179">
        <f>VLOOKUP(A35,GPW!A:B,2,0)</f>
        <v>115980</v>
      </c>
      <c r="I35" s="179"/>
      <c r="J35" s="185">
        <f t="shared" si="27"/>
        <v>102072.26463909293</v>
      </c>
      <c r="K35" s="179">
        <f>VLOOKUP(A35,GPW!A:E,5,0)</f>
        <v>12096</v>
      </c>
      <c r="L35" s="179">
        <v>4708.39</v>
      </c>
      <c r="M35" s="179">
        <f t="shared" si="3"/>
        <v>12194.7301</v>
      </c>
      <c r="N35" s="179">
        <f>VLOOKUP(F35,GDP!A:C,3,0)</f>
        <v>15309.28735712308</v>
      </c>
      <c r="O35" s="179">
        <f>VLOOKUP(F35,Density!A:D,4,0)</f>
        <v>8.582681380722903</v>
      </c>
      <c r="P35" s="179">
        <f t="shared" si="4"/>
        <v>-9984</v>
      </c>
      <c r="Q35" s="186">
        <v>1</v>
      </c>
      <c r="R35" s="189">
        <f>H35</f>
        <v>115980</v>
      </c>
      <c r="S35" s="188">
        <f>J35</f>
        <v>102072.26463909293</v>
      </c>
      <c r="T35" s="185">
        <f>S35</f>
        <v>102072.26463909293</v>
      </c>
      <c r="U35" s="179">
        <f t="shared" si="13"/>
        <v>1562653630.5521865</v>
      </c>
      <c r="V35" s="179"/>
      <c r="W35" s="179">
        <f t="shared" si="28"/>
        <v>1443272722.0502434</v>
      </c>
      <c r="X35" s="179">
        <f>W35</f>
        <v>1443272722.0502434</v>
      </c>
      <c r="Y35" s="179"/>
      <c r="Z35" s="179"/>
      <c r="AA35" s="178"/>
      <c r="AB35" s="179">
        <f t="shared" si="14"/>
        <v>1443272722.0502434</v>
      </c>
      <c r="AC35" s="179">
        <f>AB35</f>
        <v>1443272722.0502434</v>
      </c>
      <c r="AD35" s="179"/>
      <c r="AE35" s="179">
        <f t="shared" si="15"/>
        <v>32566504.50549682</v>
      </c>
      <c r="AF35" s="179">
        <f>AE35</f>
        <v>32566504.50549682</v>
      </c>
      <c r="AG35" s="179"/>
      <c r="AH35" s="179"/>
      <c r="AI35" s="179">
        <f t="shared" si="16"/>
        <v>32566504.50549682</v>
      </c>
      <c r="AJ35" s="179">
        <f>AI35</f>
        <v>32566504.50549682</v>
      </c>
      <c r="AK35" s="179"/>
      <c r="AL35" s="179">
        <f t="shared" si="17"/>
        <v>114205037.23925826</v>
      </c>
      <c r="AM35" s="179">
        <f t="shared" si="18"/>
        <v>114205037.23925826</v>
      </c>
      <c r="AN35" s="179">
        <f>AM35</f>
        <v>114205037.23925826</v>
      </c>
    </row>
    <row r="36" spans="1:40" ht="12.75">
      <c r="A36" s="183">
        <f t="shared" si="0"/>
        <v>-9980</v>
      </c>
      <c r="B36" s="179">
        <v>20</v>
      </c>
      <c r="C36" s="179">
        <v>-10</v>
      </c>
      <c r="D36" s="179">
        <v>0.134</v>
      </c>
      <c r="E36" s="179">
        <f>D36+D37</f>
        <v>1</v>
      </c>
      <c r="F36" s="181" t="s">
        <v>26</v>
      </c>
      <c r="G36" s="179" t="s">
        <v>103</v>
      </c>
      <c r="H36" s="179">
        <f>VLOOKUP(A36,GPW!A:B,2,0)</f>
        <v>23089</v>
      </c>
      <c r="I36" s="179"/>
      <c r="J36" s="185">
        <f t="shared" si="27"/>
        <v>20320.28382697031</v>
      </c>
      <c r="K36" s="179">
        <f>VLOOKUP(A36,GPW!A:E,5,0)</f>
        <v>12096</v>
      </c>
      <c r="L36" s="179">
        <v>4708.39</v>
      </c>
      <c r="M36" s="179">
        <f t="shared" si="3"/>
        <v>12194.7301</v>
      </c>
      <c r="N36" s="179">
        <f>VLOOKUP(F36,GDP!A:C,3,0)</f>
        <v>12305.076909238242</v>
      </c>
      <c r="O36" s="179">
        <f>VLOOKUP(F36,Density!A:D,4,0)</f>
        <v>2.845545524882744</v>
      </c>
      <c r="P36" s="179">
        <f t="shared" si="4"/>
        <v>-9980</v>
      </c>
      <c r="Q36" s="186">
        <v>1</v>
      </c>
      <c r="R36" s="179">
        <f aca="true" t="shared" si="29" ref="R36:R44">D36*M36*O36</f>
        <v>4649.8883948698585</v>
      </c>
      <c r="S36" s="188">
        <f>(R36*J36)/(R$36+R$37)</f>
        <v>3955.168633145978</v>
      </c>
      <c r="T36" s="185">
        <f>S36+S37</f>
        <v>20320.283826970306</v>
      </c>
      <c r="U36" s="179">
        <f t="shared" si="13"/>
        <v>48668654.21986795</v>
      </c>
      <c r="V36" s="179"/>
      <c r="W36" s="179">
        <f t="shared" si="28"/>
        <v>44950550.57697578</v>
      </c>
      <c r="X36" s="179">
        <f>W36+W37</f>
        <v>467947145.1714189</v>
      </c>
      <c r="Y36" s="179"/>
      <c r="Z36" s="179"/>
      <c r="AA36" s="178"/>
      <c r="AB36" s="179">
        <f t="shared" si="14"/>
        <v>44950550.57697578</v>
      </c>
      <c r="AC36" s="179">
        <f>AB36+AB37</f>
        <v>467947145.1714189</v>
      </c>
      <c r="AD36" s="179"/>
      <c r="AE36" s="179">
        <f t="shared" si="15"/>
        <v>1014279.7584437984</v>
      </c>
      <c r="AF36" s="179">
        <f>AE36+AE37</f>
        <v>10558921.10945673</v>
      </c>
      <c r="AG36" s="179"/>
      <c r="AH36" s="179"/>
      <c r="AI36" s="179">
        <f t="shared" si="16"/>
        <v>1014279.7584437984</v>
      </c>
      <c r="AJ36" s="179">
        <f>AI36+AI37</f>
        <v>10558921.10945673</v>
      </c>
      <c r="AK36" s="179"/>
      <c r="AL36" s="179">
        <f t="shared" si="17"/>
        <v>3556901.7720200284</v>
      </c>
      <c r="AM36" s="179">
        <f t="shared" si="18"/>
        <v>3556901.7720200284</v>
      </c>
      <c r="AN36" s="179">
        <f>AM36+AM37</f>
        <v>37028290.16569334</v>
      </c>
    </row>
    <row r="37" spans="1:40" ht="12.75">
      <c r="A37" s="190">
        <f t="shared" si="0"/>
        <v>-9980</v>
      </c>
      <c r="B37" s="179">
        <v>20</v>
      </c>
      <c r="C37" s="179">
        <v>-10</v>
      </c>
      <c r="D37" s="179">
        <v>0.866</v>
      </c>
      <c r="E37" s="179"/>
      <c r="F37" s="181" t="s">
        <v>27</v>
      </c>
      <c r="G37" s="179" t="s">
        <v>103</v>
      </c>
      <c r="H37" s="179">
        <f>VLOOKUP(A37,GPW!A:B,2,0)</f>
        <v>23089</v>
      </c>
      <c r="I37" s="179"/>
      <c r="J37" s="185">
        <f t="shared" si="27"/>
        <v>20320.28382697031</v>
      </c>
      <c r="K37" s="179">
        <f>VLOOKUP(A37,GPW!A:E,5,0)</f>
        <v>12096</v>
      </c>
      <c r="L37" s="179">
        <v>4708.39</v>
      </c>
      <c r="M37" s="179">
        <f t="shared" si="3"/>
        <v>12194.7301</v>
      </c>
      <c r="N37" s="179">
        <f>VLOOKUP(F37,GDP!A:C,3,0)</f>
        <v>27985.439142566665</v>
      </c>
      <c r="O37" s="179">
        <f>VLOOKUP(F37,Density!A:D,4,0)</f>
        <v>1.8218243659866538</v>
      </c>
      <c r="P37" s="179">
        <f t="shared" si="4"/>
        <v>-9980</v>
      </c>
      <c r="Q37" s="186">
        <v>1</v>
      </c>
      <c r="R37" s="179">
        <f t="shared" si="29"/>
        <v>19239.624470814208</v>
      </c>
      <c r="S37" s="188">
        <f>(R37*J37)/(R$36+R$37)</f>
        <v>16365.11519382433</v>
      </c>
      <c r="T37" s="179"/>
      <c r="U37" s="179">
        <f t="shared" si="13"/>
        <v>457984935.3178638</v>
      </c>
      <c r="V37" s="179"/>
      <c r="W37" s="179">
        <f t="shared" si="28"/>
        <v>422996594.59444314</v>
      </c>
      <c r="X37" s="179"/>
      <c r="Y37" s="179"/>
      <c r="Z37" s="179"/>
      <c r="AA37" s="178"/>
      <c r="AB37" s="179">
        <f t="shared" si="14"/>
        <v>422996594.59444314</v>
      </c>
      <c r="AC37" s="179"/>
      <c r="AD37" s="179"/>
      <c r="AE37" s="179">
        <f t="shared" si="15"/>
        <v>9544641.35101293</v>
      </c>
      <c r="AF37" s="179"/>
      <c r="AG37" s="179"/>
      <c r="AH37" s="179"/>
      <c r="AI37" s="179">
        <f t="shared" si="16"/>
        <v>9544641.35101293</v>
      </c>
      <c r="AJ37" s="179"/>
      <c r="AK37" s="179"/>
      <c r="AL37" s="179">
        <f t="shared" si="17"/>
        <v>33471388.393673316</v>
      </c>
      <c r="AM37" s="179">
        <f t="shared" si="18"/>
        <v>33471388.393673316</v>
      </c>
      <c r="AN37" s="179"/>
    </row>
    <row r="38" spans="1:40" ht="12.75">
      <c r="A38" s="190">
        <f>C38*1000+B38</f>
        <v>-8989</v>
      </c>
      <c r="B38" s="189">
        <v>11</v>
      </c>
      <c r="C38" s="191">
        <v>-9</v>
      </c>
      <c r="D38" s="189">
        <v>0</v>
      </c>
      <c r="E38" s="189">
        <f>D38</f>
        <v>0</v>
      </c>
      <c r="F38" s="192" t="s">
        <v>131</v>
      </c>
      <c r="G38" s="193" t="s">
        <v>103</v>
      </c>
      <c r="H38" s="179">
        <f>VLOOKUP(A38,GPW!A:B,2,0)</f>
        <v>0</v>
      </c>
      <c r="I38" s="179"/>
      <c r="J38" s="185">
        <f t="shared" si="27"/>
        <v>0</v>
      </c>
      <c r="K38" s="179">
        <f>VLOOKUP(A38,GPW!A:E,5,0)</f>
        <v>0</v>
      </c>
      <c r="L38" s="179">
        <v>0</v>
      </c>
      <c r="M38" s="179">
        <f t="shared" si="3"/>
        <v>0</v>
      </c>
      <c r="N38" s="179">
        <v>0</v>
      </c>
      <c r="O38" s="179">
        <v>0</v>
      </c>
      <c r="P38" s="179">
        <f t="shared" si="4"/>
        <v>-8989</v>
      </c>
      <c r="Q38" s="186">
        <v>1</v>
      </c>
      <c r="R38" s="179">
        <f>H38</f>
        <v>0</v>
      </c>
      <c r="S38" s="188">
        <f>J38</f>
        <v>0</v>
      </c>
      <c r="T38" s="185">
        <f>S38+S39</f>
        <v>0</v>
      </c>
      <c r="U38" s="179">
        <f>S38*N38</f>
        <v>0</v>
      </c>
      <c r="V38" s="179"/>
      <c r="W38" s="179">
        <f t="shared" si="28"/>
        <v>0</v>
      </c>
      <c r="X38" s="179">
        <f>W38</f>
        <v>0</v>
      </c>
      <c r="Y38" s="178">
        <f>OIL!G6</f>
        <v>13390648127.999998</v>
      </c>
      <c r="Z38" s="179"/>
      <c r="AA38" s="178">
        <f>Y38*Y$241</f>
        <v>11529566175.861563</v>
      </c>
      <c r="AB38" s="179">
        <f t="shared" si="14"/>
        <v>11529566175.861563</v>
      </c>
      <c r="AC38" s="189">
        <f>AB38</f>
        <v>11529566175.861563</v>
      </c>
      <c r="AD38" s="189"/>
      <c r="AE38" s="179">
        <f t="shared" si="15"/>
        <v>260157115.89091346</v>
      </c>
      <c r="AF38" s="189">
        <f>AE38</f>
        <v>260157115.89091346</v>
      </c>
      <c r="AG38" s="189"/>
      <c r="AH38" s="194">
        <f>AA38*AC$241</f>
        <v>260157115.89091346</v>
      </c>
      <c r="AI38" s="179">
        <f t="shared" si="16"/>
        <v>0</v>
      </c>
      <c r="AJ38" s="189">
        <f>AI38</f>
        <v>0</v>
      </c>
      <c r="AK38" s="178">
        <f>AH38</f>
        <v>260157115.89091346</v>
      </c>
      <c r="AL38" s="179">
        <f t="shared" si="17"/>
        <v>0</v>
      </c>
      <c r="AM38" s="179">
        <f t="shared" si="18"/>
        <v>260157115.89091346</v>
      </c>
      <c r="AN38" s="189">
        <f>AM38</f>
        <v>260157115.89091346</v>
      </c>
    </row>
    <row r="39" spans="1:40" ht="12.75">
      <c r="A39" s="190">
        <f t="shared" si="0"/>
        <v>-8988</v>
      </c>
      <c r="B39" s="189">
        <v>12</v>
      </c>
      <c r="C39" s="191">
        <v>-9</v>
      </c>
      <c r="D39" s="189">
        <v>0</v>
      </c>
      <c r="E39" s="189">
        <f>D39</f>
        <v>0</v>
      </c>
      <c r="F39" s="192" t="s">
        <v>131</v>
      </c>
      <c r="G39" s="193" t="s">
        <v>103</v>
      </c>
      <c r="H39" s="179">
        <f>VLOOKUP(A39,GPW!A:B,2,0)</f>
        <v>0</v>
      </c>
      <c r="I39" s="179"/>
      <c r="J39" s="185">
        <f t="shared" si="27"/>
        <v>0</v>
      </c>
      <c r="K39" s="179">
        <f>VLOOKUP(A39,GPW!A:E,5,0)</f>
        <v>0</v>
      </c>
      <c r="L39" s="179">
        <v>0</v>
      </c>
      <c r="M39" s="179">
        <f t="shared" si="3"/>
        <v>0</v>
      </c>
      <c r="N39" s="179">
        <v>0</v>
      </c>
      <c r="O39" s="179">
        <v>0</v>
      </c>
      <c r="P39" s="179">
        <f t="shared" si="4"/>
        <v>-8988</v>
      </c>
      <c r="Q39" s="186">
        <v>1</v>
      </c>
      <c r="R39" s="179">
        <f>H39</f>
        <v>0</v>
      </c>
      <c r="S39" s="188">
        <f>J39</f>
        <v>0</v>
      </c>
      <c r="T39" s="179"/>
      <c r="U39" s="179">
        <f t="shared" si="13"/>
        <v>0</v>
      </c>
      <c r="V39" s="179"/>
      <c r="W39" s="179">
        <f t="shared" si="28"/>
        <v>0</v>
      </c>
      <c r="X39" s="179">
        <f>W39</f>
        <v>0</v>
      </c>
      <c r="Y39" s="178">
        <f>OIL!G10</f>
        <v>4940376621.84</v>
      </c>
      <c r="Z39" s="179"/>
      <c r="AA39" s="178">
        <f>Y39*Y$241</f>
        <v>4253744751.613541</v>
      </c>
      <c r="AB39" s="179">
        <f t="shared" si="14"/>
        <v>4253744751.613541</v>
      </c>
      <c r="AC39" s="189">
        <f>AB39</f>
        <v>4253744751.613541</v>
      </c>
      <c r="AD39" s="189"/>
      <c r="AE39" s="179">
        <f t="shared" si="15"/>
        <v>95982966.69936877</v>
      </c>
      <c r="AF39" s="189">
        <f>AE39</f>
        <v>95982966.69936877</v>
      </c>
      <c r="AG39" s="189"/>
      <c r="AH39" s="194">
        <f>AA39*AC$241</f>
        <v>95982966.69936877</v>
      </c>
      <c r="AI39" s="179">
        <f t="shared" si="16"/>
        <v>0</v>
      </c>
      <c r="AJ39" s="189">
        <f>AI39</f>
        <v>0</v>
      </c>
      <c r="AK39" s="178">
        <f>AH39</f>
        <v>95982966.69936877</v>
      </c>
      <c r="AL39" s="179">
        <f t="shared" si="17"/>
        <v>0</v>
      </c>
      <c r="AM39" s="179">
        <f t="shared" si="18"/>
        <v>95982966.69936877</v>
      </c>
      <c r="AN39" s="189">
        <f>AM39</f>
        <v>95982966.69936877</v>
      </c>
    </row>
    <row r="40" spans="1:40" ht="12.75">
      <c r="A40" s="190">
        <f t="shared" si="0"/>
        <v>-8987</v>
      </c>
      <c r="B40" s="179">
        <v>13</v>
      </c>
      <c r="C40" s="179">
        <v>-9</v>
      </c>
      <c r="D40" s="179">
        <v>0.578</v>
      </c>
      <c r="E40" s="179">
        <f>D40+D41</f>
        <v>0.707</v>
      </c>
      <c r="F40" s="181" t="s">
        <v>15</v>
      </c>
      <c r="G40" s="179" t="s">
        <v>103</v>
      </c>
      <c r="H40" s="179">
        <f>VLOOKUP(A40,GPW!A:B,2,0)</f>
        <v>842893</v>
      </c>
      <c r="I40" s="179"/>
      <c r="J40" s="185">
        <f t="shared" si="27"/>
        <v>741817.5319748143</v>
      </c>
      <c r="K40" s="179">
        <f>VLOOKUP(A40,GPW!A:E,5,0)</f>
        <v>8498</v>
      </c>
      <c r="L40" s="179">
        <v>4721.425</v>
      </c>
      <c r="M40" s="179">
        <f t="shared" si="3"/>
        <v>12228.490749999999</v>
      </c>
      <c r="N40" s="179">
        <f>VLOOKUP(F40,GDP!A:C,3,0)</f>
        <v>11949.659824599661</v>
      </c>
      <c r="O40" s="179">
        <f>VLOOKUP(F40,Density!A:D,4,0)</f>
        <v>5.235205691350383</v>
      </c>
      <c r="P40" s="179">
        <f t="shared" si="4"/>
        <v>-8987</v>
      </c>
      <c r="Q40" s="186">
        <v>1</v>
      </c>
      <c r="R40" s="189">
        <f t="shared" si="29"/>
        <v>37002.78800645274</v>
      </c>
      <c r="S40" s="188">
        <f>(R40*J40)/(R$40+R$41)</f>
        <v>80292.86274647136</v>
      </c>
      <c r="T40" s="185">
        <f>S40+S41</f>
        <v>741817.5319748141</v>
      </c>
      <c r="U40" s="179">
        <f t="shared" si="13"/>
        <v>959472396.1636037</v>
      </c>
      <c r="V40" s="179"/>
      <c r="W40" s="179">
        <f t="shared" si="28"/>
        <v>886172284.0357025</v>
      </c>
      <c r="X40" s="179">
        <f>W40+W41</f>
        <v>32473749211.335087</v>
      </c>
      <c r="Y40" s="178">
        <f>OIL!G11</f>
        <v>306010644.72</v>
      </c>
      <c r="Z40" s="179"/>
      <c r="AA40" s="178">
        <f>Y40*Y$241</f>
        <v>263480150.10863128</v>
      </c>
      <c r="AB40" s="179">
        <f>W40+AA40</f>
        <v>1149652434.1443338</v>
      </c>
      <c r="AC40" s="179">
        <f>AB40+AB41</f>
        <v>32737229361.443718</v>
      </c>
      <c r="AD40" s="179"/>
      <c r="AE40" s="179">
        <f t="shared" si="15"/>
        <v>25941154.851961136</v>
      </c>
      <c r="AF40" s="179">
        <f>AE40+AE41</f>
        <v>738694157.5272322</v>
      </c>
      <c r="AG40" s="179"/>
      <c r="AH40" s="194">
        <f>AA40*AC$241</f>
        <v>5945257.167635299</v>
      </c>
      <c r="AI40" s="179">
        <f t="shared" si="16"/>
        <v>19995897.684325837</v>
      </c>
      <c r="AJ40" s="179">
        <f>AI40+AI41</f>
        <v>732748900.3595968</v>
      </c>
      <c r="AK40" s="178">
        <f>AH40</f>
        <v>5945257.167635299</v>
      </c>
      <c r="AL40" s="179">
        <f t="shared" si="17"/>
        <v>70122117.01398231</v>
      </c>
      <c r="AM40" s="179">
        <f t="shared" si="18"/>
        <v>76067374.18161762</v>
      </c>
      <c r="AN40" s="179">
        <f>AM40+AM41</f>
        <v>2575567533.898887</v>
      </c>
    </row>
    <row r="41" spans="1:40" ht="12.75">
      <c r="A41" s="190">
        <f t="shared" si="0"/>
        <v>-8987</v>
      </c>
      <c r="B41" s="179">
        <v>13</v>
      </c>
      <c r="C41" s="179">
        <v>-9</v>
      </c>
      <c r="D41" s="179">
        <v>0.129</v>
      </c>
      <c r="E41" s="179"/>
      <c r="F41" s="181" t="s">
        <v>25</v>
      </c>
      <c r="G41" s="179" t="s">
        <v>103</v>
      </c>
      <c r="H41" s="179">
        <f>VLOOKUP(A41,GPW!A:B,2,0)</f>
        <v>842893</v>
      </c>
      <c r="I41" s="179"/>
      <c r="J41" s="185">
        <f t="shared" si="27"/>
        <v>741817.5319748143</v>
      </c>
      <c r="K41" s="179">
        <f>VLOOKUP(A41,GPW!A:E,5,0)</f>
        <v>8498</v>
      </c>
      <c r="L41" s="179">
        <v>4721.425</v>
      </c>
      <c r="M41" s="179">
        <f t="shared" si="3"/>
        <v>12228.490749999999</v>
      </c>
      <c r="N41" s="179">
        <f>VLOOKUP(F41,GDP!A:C,3,0)</f>
        <v>51699.291336064016</v>
      </c>
      <c r="O41" s="179">
        <f>VLOOKUP(F41,Density!A:D,4,0)</f>
        <v>193.25955703626929</v>
      </c>
      <c r="P41" s="179">
        <f t="shared" si="4"/>
        <v>-8987</v>
      </c>
      <c r="Q41" s="186">
        <v>1</v>
      </c>
      <c r="R41" s="189">
        <f t="shared" si="29"/>
        <v>304862.179018158</v>
      </c>
      <c r="S41" s="188">
        <f>(R41*J41)/(R$40+R$41)</f>
        <v>661524.6692283428</v>
      </c>
      <c r="T41" s="179"/>
      <c r="U41" s="179">
        <f t="shared" si="13"/>
        <v>34200356600.429478</v>
      </c>
      <c r="V41" s="179"/>
      <c r="W41" s="179">
        <f t="shared" si="28"/>
        <v>31587576927.299385</v>
      </c>
      <c r="X41" s="179"/>
      <c r="Y41" s="179"/>
      <c r="Z41" s="179"/>
      <c r="AA41" s="178"/>
      <c r="AB41" s="179">
        <f t="shared" si="14"/>
        <v>31587576927.299385</v>
      </c>
      <c r="AC41" s="179"/>
      <c r="AD41" s="179"/>
      <c r="AE41" s="179">
        <f t="shared" si="15"/>
        <v>712753002.675271</v>
      </c>
      <c r="AF41" s="179"/>
      <c r="AG41" s="179"/>
      <c r="AH41" s="178"/>
      <c r="AI41" s="179">
        <f t="shared" si="16"/>
        <v>712753002.675271</v>
      </c>
      <c r="AJ41" s="179"/>
      <c r="AK41" s="179"/>
      <c r="AL41" s="179">
        <f t="shared" si="17"/>
        <v>2499500159.7172694</v>
      </c>
      <c r="AM41" s="179">
        <f t="shared" si="18"/>
        <v>2499500159.7172694</v>
      </c>
      <c r="AN41" s="179"/>
    </row>
    <row r="42" spans="1:40" ht="12.75">
      <c r="A42" s="190">
        <f t="shared" si="0"/>
        <v>-8986</v>
      </c>
      <c r="B42" s="179">
        <v>14</v>
      </c>
      <c r="C42" s="179">
        <v>-9</v>
      </c>
      <c r="D42" s="179">
        <v>0.117</v>
      </c>
      <c r="E42" s="179">
        <f>D42+D43+D44</f>
        <v>1</v>
      </c>
      <c r="F42" s="181" t="s">
        <v>31</v>
      </c>
      <c r="G42" s="179" t="s">
        <v>103</v>
      </c>
      <c r="H42" s="179">
        <f>VLOOKUP(A42,GPW!A:B,2,0)</f>
        <v>118813</v>
      </c>
      <c r="I42" s="179"/>
      <c r="J42" s="185">
        <f t="shared" si="27"/>
        <v>104565.54559893558</v>
      </c>
      <c r="K42" s="179">
        <f>VLOOKUP(A42,GPW!A:E,5,0)</f>
        <v>12096</v>
      </c>
      <c r="L42" s="179">
        <v>4721.425</v>
      </c>
      <c r="M42" s="179">
        <f t="shared" si="3"/>
        <v>12228.490749999999</v>
      </c>
      <c r="N42" s="179">
        <f>VLOOKUP(F42,GDP!A:C,3,0)</f>
        <v>17682.691267077953</v>
      </c>
      <c r="O42" s="179">
        <f>VLOOKUP(F42,Density!A:D,4,0)</f>
        <v>13.05463276084503</v>
      </c>
      <c r="P42" s="179">
        <f t="shared" si="4"/>
        <v>-8986</v>
      </c>
      <c r="Q42" s="186">
        <v>1</v>
      </c>
      <c r="R42" s="189">
        <f t="shared" si="29"/>
        <v>18677.699347394926</v>
      </c>
      <c r="S42" s="188">
        <f>(R42*J42)/(R$42+R$43+R$44)</f>
        <v>14354.975117663524</v>
      </c>
      <c r="T42" s="185">
        <f>S42+S43+S44</f>
        <v>104565.5455989356</v>
      </c>
      <c r="U42" s="179">
        <f t="shared" si="13"/>
        <v>253834593.1522301</v>
      </c>
      <c r="V42" s="179"/>
      <c r="W42" s="179">
        <f t="shared" si="28"/>
        <v>234442577.06672925</v>
      </c>
      <c r="X42" s="179">
        <f>W42+W43+W44</f>
        <v>1076518404.1276312</v>
      </c>
      <c r="Y42" s="179"/>
      <c r="Z42" s="179"/>
      <c r="AA42" s="178"/>
      <c r="AB42" s="179">
        <f t="shared" si="14"/>
        <v>234442577.06672925</v>
      </c>
      <c r="AC42" s="179">
        <f>AB42+AB43+AB44</f>
        <v>1076518404.1276312</v>
      </c>
      <c r="AD42" s="179"/>
      <c r="AE42" s="179">
        <f t="shared" si="15"/>
        <v>5290043.333929326</v>
      </c>
      <c r="AF42" s="179">
        <f>AE42+AE43+AE44</f>
        <v>24290933.323031574</v>
      </c>
      <c r="AG42" s="179"/>
      <c r="AH42" s="178"/>
      <c r="AI42" s="179">
        <f t="shared" si="16"/>
        <v>5290043.333929326</v>
      </c>
      <c r="AJ42" s="179">
        <f>AI42+AI43+AI44</f>
        <v>24290933.323031574</v>
      </c>
      <c r="AK42" s="179"/>
      <c r="AL42" s="179">
        <f t="shared" si="17"/>
        <v>18551257.03916783</v>
      </c>
      <c r="AM42" s="179">
        <f t="shared" si="18"/>
        <v>18551257.03916783</v>
      </c>
      <c r="AN42" s="179">
        <f>AM42+AM43+AM44</f>
        <v>85184056.03723663</v>
      </c>
    </row>
    <row r="43" spans="1:40" ht="12.75">
      <c r="A43" s="190">
        <f t="shared" si="0"/>
        <v>-8986</v>
      </c>
      <c r="B43" s="179">
        <v>14</v>
      </c>
      <c r="C43" s="179">
        <v>-9</v>
      </c>
      <c r="D43" s="179">
        <v>0.431</v>
      </c>
      <c r="E43" s="179"/>
      <c r="F43" s="181" t="s">
        <v>15</v>
      </c>
      <c r="G43" s="179" t="s">
        <v>103</v>
      </c>
      <c r="H43" s="179">
        <f>VLOOKUP(A43,GPW!A:B,2,0)</f>
        <v>118813</v>
      </c>
      <c r="I43" s="179"/>
      <c r="J43" s="185">
        <f t="shared" si="27"/>
        <v>104565.54559893558</v>
      </c>
      <c r="K43" s="179">
        <f>VLOOKUP(A43,GPW!A:E,5,0)</f>
        <v>12096</v>
      </c>
      <c r="L43" s="179">
        <v>4721.425</v>
      </c>
      <c r="M43" s="179">
        <f t="shared" si="3"/>
        <v>12228.490749999999</v>
      </c>
      <c r="N43" s="179">
        <f>VLOOKUP(F43,GDP!A:C,3,0)</f>
        <v>11949.659824599661</v>
      </c>
      <c r="O43" s="179">
        <f>VLOOKUP(F43,Density!A:D,4,0)</f>
        <v>5.235205691350383</v>
      </c>
      <c r="P43" s="179">
        <f t="shared" si="4"/>
        <v>-8986</v>
      </c>
      <c r="Q43" s="186">
        <v>1</v>
      </c>
      <c r="R43" s="189">
        <f t="shared" si="29"/>
        <v>27592.04434391199</v>
      </c>
      <c r="S43" s="188">
        <f>(R43*J43)/(R$42+R$43+R$44)</f>
        <v>21206.20439570192</v>
      </c>
      <c r="T43" s="179"/>
      <c r="U43" s="179">
        <f t="shared" si="13"/>
        <v>253406928.69956797</v>
      </c>
      <c r="V43" s="179"/>
      <c r="W43" s="179">
        <f t="shared" si="28"/>
        <v>234047584.5830144</v>
      </c>
      <c r="X43" s="179"/>
      <c r="Y43" s="179"/>
      <c r="Z43" s="179"/>
      <c r="AA43" s="178"/>
      <c r="AB43" s="179">
        <f t="shared" si="14"/>
        <v>234047584.5830144</v>
      </c>
      <c r="AC43" s="179"/>
      <c r="AD43" s="179"/>
      <c r="AE43" s="179">
        <f t="shared" si="15"/>
        <v>5281130.587014617</v>
      </c>
      <c r="AF43" s="179"/>
      <c r="AG43" s="179"/>
      <c r="AH43" s="178"/>
      <c r="AI43" s="179">
        <f t="shared" si="16"/>
        <v>5281130.587014617</v>
      </c>
      <c r="AJ43" s="179"/>
      <c r="AK43" s="179"/>
      <c r="AL43" s="179">
        <f t="shared" si="17"/>
        <v>18520001.594079252</v>
      </c>
      <c r="AM43" s="179">
        <f t="shared" si="18"/>
        <v>18520001.594079252</v>
      </c>
      <c r="AN43" s="179"/>
    </row>
    <row r="44" spans="1:40" ht="12.75">
      <c r="A44" s="190">
        <f t="shared" si="0"/>
        <v>-8986</v>
      </c>
      <c r="B44" s="179">
        <v>14</v>
      </c>
      <c r="C44" s="179">
        <v>-9</v>
      </c>
      <c r="D44" s="179">
        <v>0.452</v>
      </c>
      <c r="E44" s="179"/>
      <c r="F44" s="181" t="s">
        <v>20</v>
      </c>
      <c r="G44" s="179" t="s">
        <v>103</v>
      </c>
      <c r="H44" s="179">
        <f>VLOOKUP(A44,GPW!A:B,2,0)</f>
        <v>118813</v>
      </c>
      <c r="I44" s="179"/>
      <c r="J44" s="185">
        <f t="shared" si="27"/>
        <v>104565.54559893558</v>
      </c>
      <c r="K44" s="179">
        <f>VLOOKUP(A44,GPW!A:E,5,0)</f>
        <v>12096</v>
      </c>
      <c r="L44" s="179">
        <v>4721.425</v>
      </c>
      <c r="M44" s="179">
        <f t="shared" si="3"/>
        <v>12228.490749999999</v>
      </c>
      <c r="N44" s="179">
        <f>VLOOKUP(F44,GDP!A:C,3,0)</f>
        <v>9540.2884034973</v>
      </c>
      <c r="O44" s="179">
        <f>VLOOKUP(F44,Density!A:D,4,0)</f>
        <v>16.243746851032547</v>
      </c>
      <c r="P44" s="179">
        <f t="shared" si="4"/>
        <v>-8986</v>
      </c>
      <c r="Q44" s="186">
        <v>1</v>
      </c>
      <c r="R44" s="179">
        <f t="shared" si="29"/>
        <v>89783.70166716329</v>
      </c>
      <c r="S44" s="188">
        <f>(R44*J44)/(R$42+R$43+R$44)</f>
        <v>69004.36608557015</v>
      </c>
      <c r="T44" s="179"/>
      <c r="U44" s="179">
        <f t="shared" si="13"/>
        <v>658321553.5568472</v>
      </c>
      <c r="V44" s="179"/>
      <c r="W44" s="179">
        <f t="shared" si="28"/>
        <v>608028242.4778874</v>
      </c>
      <c r="X44" s="179"/>
      <c r="Y44" s="179"/>
      <c r="Z44" s="179"/>
      <c r="AA44" s="178"/>
      <c r="AB44" s="179">
        <f t="shared" si="14"/>
        <v>608028242.4778874</v>
      </c>
      <c r="AC44" s="179"/>
      <c r="AD44" s="179"/>
      <c r="AE44" s="179">
        <f t="shared" si="15"/>
        <v>13719759.402087629</v>
      </c>
      <c r="AF44" s="179"/>
      <c r="AG44" s="179"/>
      <c r="AH44" s="178"/>
      <c r="AI44" s="179">
        <f t="shared" si="16"/>
        <v>13719759.402087629</v>
      </c>
      <c r="AJ44" s="179"/>
      <c r="AK44" s="179"/>
      <c r="AL44" s="179">
        <f t="shared" si="17"/>
        <v>48112797.40398955</v>
      </c>
      <c r="AM44" s="179">
        <f t="shared" si="18"/>
        <v>48112797.40398955</v>
      </c>
      <c r="AN44" s="179"/>
    </row>
    <row r="45" spans="1:40" ht="12.75">
      <c r="A45" s="190">
        <f t="shared" si="0"/>
        <v>-8984</v>
      </c>
      <c r="B45" s="179">
        <v>16</v>
      </c>
      <c r="C45" s="179">
        <v>-9</v>
      </c>
      <c r="D45" s="179">
        <v>0.983</v>
      </c>
      <c r="E45" s="179">
        <f>D45</f>
        <v>0.983</v>
      </c>
      <c r="F45" s="181" t="s">
        <v>28</v>
      </c>
      <c r="G45" s="179" t="s">
        <v>103</v>
      </c>
      <c r="H45" s="179">
        <f>VLOOKUP(A45,GPW!A:B,2,0)</f>
        <v>115696</v>
      </c>
      <c r="I45" s="179"/>
      <c r="J45" s="185">
        <f t="shared" si="27"/>
        <v>101822.32048357041</v>
      </c>
      <c r="K45" s="179">
        <f>VLOOKUP(A45,GPW!A:E,5,0)</f>
        <v>12096</v>
      </c>
      <c r="L45" s="179">
        <v>4721.425</v>
      </c>
      <c r="M45" s="179">
        <f t="shared" si="3"/>
        <v>12228.490749999999</v>
      </c>
      <c r="N45" s="179">
        <f>VLOOKUP(F45,GDP!A:C,3,0)</f>
        <v>15309.28735712308</v>
      </c>
      <c r="O45" s="179">
        <f>VLOOKUP(F45,Density!A:D,4,0)</f>
        <v>8.582681380722903</v>
      </c>
      <c r="P45" s="179">
        <f t="shared" si="4"/>
        <v>-8984</v>
      </c>
      <c r="Q45" s="186">
        <v>1</v>
      </c>
      <c r="R45" s="179">
        <f>H45</f>
        <v>115696</v>
      </c>
      <c r="S45" s="188">
        <f>J45</f>
        <v>101822.32048357041</v>
      </c>
      <c r="T45" s="185">
        <f>S45+S46+S47+S48</f>
        <v>158237.53265717908</v>
      </c>
      <c r="U45" s="179">
        <f t="shared" si="13"/>
        <v>1558827163.6520588</v>
      </c>
      <c r="V45" s="179"/>
      <c r="W45" s="179">
        <f t="shared" si="28"/>
        <v>1439738582.9481375</v>
      </c>
      <c r="X45" s="179">
        <f>W45</f>
        <v>1439738582.9481375</v>
      </c>
      <c r="Y45" s="179"/>
      <c r="Z45" s="179"/>
      <c r="AA45" s="178"/>
      <c r="AB45" s="179">
        <f t="shared" si="14"/>
        <v>1439738582.9481375</v>
      </c>
      <c r="AC45" s="179">
        <f>AB45</f>
        <v>1439738582.9481375</v>
      </c>
      <c r="AD45" s="179"/>
      <c r="AE45" s="179">
        <f t="shared" si="15"/>
        <v>32486758.96937369</v>
      </c>
      <c r="AF45" s="179">
        <f>AE45</f>
        <v>32486758.96937369</v>
      </c>
      <c r="AG45" s="179"/>
      <c r="AH45" s="178"/>
      <c r="AI45" s="179">
        <f t="shared" si="16"/>
        <v>32486758.96937369</v>
      </c>
      <c r="AJ45" s="179">
        <f>AI45</f>
        <v>32486758.96937369</v>
      </c>
      <c r="AK45" s="179"/>
      <c r="AL45" s="179">
        <f t="shared" si="17"/>
        <v>113925383.5871118</v>
      </c>
      <c r="AM45" s="179">
        <f t="shared" si="18"/>
        <v>113925383.5871118</v>
      </c>
      <c r="AN45" s="179">
        <f>AM45</f>
        <v>113925383.5871118</v>
      </c>
    </row>
    <row r="46" spans="1:40" ht="12.75">
      <c r="A46" s="190">
        <f t="shared" si="0"/>
        <v>-8982</v>
      </c>
      <c r="B46" s="179">
        <v>18</v>
      </c>
      <c r="C46" s="179">
        <v>-9</v>
      </c>
      <c r="D46" s="179">
        <v>0.988</v>
      </c>
      <c r="E46" s="179">
        <f>D46</f>
        <v>0.988</v>
      </c>
      <c r="F46" s="181" t="s">
        <v>26</v>
      </c>
      <c r="G46" s="179" t="s">
        <v>103</v>
      </c>
      <c r="H46" s="179">
        <f>VLOOKUP(A46,GPW!A:B,2,0)</f>
        <v>30123</v>
      </c>
      <c r="I46" s="179"/>
      <c r="J46" s="185">
        <f t="shared" si="27"/>
        <v>26510.802101426078</v>
      </c>
      <c r="K46" s="179">
        <f>VLOOKUP(A46,GPW!A:E,5,0)</f>
        <v>11937</v>
      </c>
      <c r="L46" s="179">
        <v>4721.425</v>
      </c>
      <c r="M46" s="179">
        <f t="shared" si="3"/>
        <v>12228.490749999999</v>
      </c>
      <c r="N46" s="179">
        <f>VLOOKUP(F46,GDP!A:C,3,0)</f>
        <v>12305.076909238242</v>
      </c>
      <c r="O46" s="179">
        <f>VLOOKUP(F46,Density!A:D,4,0)</f>
        <v>2.845545524882744</v>
      </c>
      <c r="P46" s="179">
        <f t="shared" si="4"/>
        <v>-8982</v>
      </c>
      <c r="Q46" s="186">
        <v>1</v>
      </c>
      <c r="R46" s="179">
        <f>H46</f>
        <v>30123</v>
      </c>
      <c r="S46" s="188">
        <f>J46</f>
        <v>26510.802101426078</v>
      </c>
      <c r="T46" s="179"/>
      <c r="U46" s="179">
        <f t="shared" si="13"/>
        <v>326217458.78364265</v>
      </c>
      <c r="V46" s="179"/>
      <c r="W46" s="179">
        <f t="shared" si="28"/>
        <v>301295661.7600598</v>
      </c>
      <c r="X46" s="179">
        <f>W46</f>
        <v>301295661.7600598</v>
      </c>
      <c r="Y46" s="179"/>
      <c r="Z46" s="179"/>
      <c r="AA46" s="178"/>
      <c r="AB46" s="179">
        <f t="shared" si="14"/>
        <v>301295661.7600598</v>
      </c>
      <c r="AC46" s="179">
        <f>AB46</f>
        <v>301295661.7600598</v>
      </c>
      <c r="AD46" s="179"/>
      <c r="AE46" s="179">
        <f t="shared" si="15"/>
        <v>6798539.441843653</v>
      </c>
      <c r="AF46" s="179">
        <f>AE46</f>
        <v>6798539.441843653</v>
      </c>
      <c r="AG46" s="179"/>
      <c r="AH46" s="178"/>
      <c r="AI46" s="179">
        <f t="shared" si="16"/>
        <v>6798539.441843653</v>
      </c>
      <c r="AJ46" s="179">
        <f>AI46</f>
        <v>6798539.441843653</v>
      </c>
      <c r="AK46" s="179"/>
      <c r="AL46" s="179">
        <f t="shared" si="17"/>
        <v>23841289.137962878</v>
      </c>
      <c r="AM46" s="179">
        <f t="shared" si="18"/>
        <v>23841289.137962878</v>
      </c>
      <c r="AN46" s="179">
        <f>AM46</f>
        <v>23841289.137962878</v>
      </c>
    </row>
    <row r="47" spans="1:40" ht="12.75">
      <c r="A47" s="190">
        <f t="shared" si="0"/>
        <v>-8981</v>
      </c>
      <c r="B47" s="179">
        <v>19</v>
      </c>
      <c r="C47" s="179">
        <v>-9</v>
      </c>
      <c r="D47" s="179">
        <v>0.999</v>
      </c>
      <c r="E47" s="179">
        <f>D47</f>
        <v>0.999</v>
      </c>
      <c r="F47" s="181" t="s">
        <v>26</v>
      </c>
      <c r="G47" s="179" t="s">
        <v>103</v>
      </c>
      <c r="H47" s="179">
        <f>VLOOKUP(A47,GPW!A:B,2,0)</f>
        <v>30528</v>
      </c>
      <c r="I47" s="179"/>
      <c r="J47" s="185">
        <f t="shared" si="27"/>
        <v>26867.236548562072</v>
      </c>
      <c r="K47" s="179">
        <f>VLOOKUP(A47,GPW!A:E,5,0)</f>
        <v>12096</v>
      </c>
      <c r="L47" s="179">
        <v>4721.425</v>
      </c>
      <c r="M47" s="179">
        <f t="shared" si="3"/>
        <v>12228.490749999999</v>
      </c>
      <c r="N47" s="179">
        <f>VLOOKUP(F47,GDP!A:C,3,0)</f>
        <v>12305.076909238242</v>
      </c>
      <c r="O47" s="179">
        <f>VLOOKUP(F47,Density!A:D,4,0)</f>
        <v>2.845545524882744</v>
      </c>
      <c r="P47" s="179">
        <f t="shared" si="4"/>
        <v>-8981</v>
      </c>
      <c r="Q47" s="186">
        <v>1</v>
      </c>
      <c r="R47" s="179">
        <f>H47</f>
        <v>30528</v>
      </c>
      <c r="S47" s="188">
        <f>J47</f>
        <v>26867.236548562072</v>
      </c>
      <c r="T47" s="179"/>
      <c r="U47" s="179">
        <f t="shared" si="13"/>
        <v>330603412.0687529</v>
      </c>
      <c r="V47" s="179"/>
      <c r="W47" s="179">
        <f t="shared" si="28"/>
        <v>305346544.5742823</v>
      </c>
      <c r="X47" s="179">
        <f>W47</f>
        <v>305346544.5742823</v>
      </c>
      <c r="Y47" s="179"/>
      <c r="Z47" s="179"/>
      <c r="AA47" s="178"/>
      <c r="AB47" s="179">
        <f t="shared" si="14"/>
        <v>305346544.5742823</v>
      </c>
      <c r="AC47" s="179">
        <f>AB47</f>
        <v>305346544.5742823</v>
      </c>
      <c r="AD47" s="179"/>
      <c r="AE47" s="179">
        <f t="shared" si="15"/>
        <v>6889944.961677225</v>
      </c>
      <c r="AF47" s="179">
        <f>AE47</f>
        <v>6889944.961677225</v>
      </c>
      <c r="AG47" s="179"/>
      <c r="AH47" s="178"/>
      <c r="AI47" s="179">
        <f t="shared" si="16"/>
        <v>6889944.961677225</v>
      </c>
      <c r="AJ47" s="179">
        <f>AI47</f>
        <v>6889944.961677225</v>
      </c>
      <c r="AK47" s="179"/>
      <c r="AL47" s="179">
        <f t="shared" si="17"/>
        <v>24161832.31430239</v>
      </c>
      <c r="AM47" s="179">
        <f t="shared" si="18"/>
        <v>24161832.31430239</v>
      </c>
      <c r="AN47" s="179">
        <f>AM47</f>
        <v>24161832.31430239</v>
      </c>
    </row>
    <row r="48" spans="1:40" ht="12.75">
      <c r="A48" s="190">
        <f t="shared" si="0"/>
        <v>-7988</v>
      </c>
      <c r="B48" s="179">
        <v>12</v>
      </c>
      <c r="C48" s="179">
        <v>-8</v>
      </c>
      <c r="D48" s="179">
        <v>0.059</v>
      </c>
      <c r="E48" s="179">
        <f>D48</f>
        <v>0.059</v>
      </c>
      <c r="F48" s="181" t="s">
        <v>32</v>
      </c>
      <c r="G48" s="179" t="s">
        <v>103</v>
      </c>
      <c r="H48" s="179">
        <f>VLOOKUP(A48,GPW!A:B,2,0)</f>
        <v>3451</v>
      </c>
      <c r="I48" s="179"/>
      <c r="J48" s="185">
        <f t="shared" si="27"/>
        <v>3037.1735236205354</v>
      </c>
      <c r="K48" s="179">
        <f>VLOOKUP(A48,GPW!A:E,5,0)</f>
        <v>749</v>
      </c>
      <c r="L48" s="179">
        <v>4733.019</v>
      </c>
      <c r="M48" s="179">
        <f t="shared" si="3"/>
        <v>12258.51921</v>
      </c>
      <c r="N48" s="179">
        <f>VLOOKUP(F48,GDP!A:C,3,0)</f>
        <v>30898.02152070639</v>
      </c>
      <c r="O48" s="179">
        <f>VLOOKUP(F48,Density!A:D,4,0)</f>
        <v>3.5705904900341907</v>
      </c>
      <c r="P48" s="179">
        <f t="shared" si="4"/>
        <v>-7988</v>
      </c>
      <c r="Q48" s="186">
        <v>1</v>
      </c>
      <c r="R48" s="179">
        <f>H48</f>
        <v>3451</v>
      </c>
      <c r="S48" s="188">
        <f>J48</f>
        <v>3037.1735236205354</v>
      </c>
      <c r="T48" s="179"/>
      <c r="U48" s="179">
        <f t="shared" si="13"/>
        <v>93842652.89494696</v>
      </c>
      <c r="V48" s="179"/>
      <c r="W48" s="179">
        <f t="shared" si="28"/>
        <v>86673424.25732973</v>
      </c>
      <c r="X48" s="179">
        <f>W48</f>
        <v>86673424.25732973</v>
      </c>
      <c r="Y48" s="178">
        <f>OIL!G9</f>
        <v>19024377059.16</v>
      </c>
      <c r="Z48" s="179"/>
      <c r="AA48" s="178">
        <f>Y48*Y$241</f>
        <v>16380298560.71563</v>
      </c>
      <c r="AB48" s="179">
        <f t="shared" si="14"/>
        <v>16466971984.97296</v>
      </c>
      <c r="AC48" s="179">
        <f>AB48</f>
        <v>16466971984.97296</v>
      </c>
      <c r="AD48" s="179"/>
      <c r="AE48" s="179">
        <f t="shared" si="15"/>
        <v>371566446.9697107</v>
      </c>
      <c r="AF48" s="179">
        <f>AE48</f>
        <v>371566446.9697107</v>
      </c>
      <c r="AG48" s="179"/>
      <c r="AH48" s="178">
        <f>AA48*AC$241</f>
        <v>369610717.8698262</v>
      </c>
      <c r="AI48" s="179">
        <f t="shared" si="16"/>
        <v>1955729.099884494</v>
      </c>
      <c r="AJ48" s="179">
        <f>AI48</f>
        <v>1955729.099884494</v>
      </c>
      <c r="AK48" s="178">
        <f>AH48</f>
        <v>369610717.8698262</v>
      </c>
      <c r="AL48" s="179">
        <f t="shared" si="17"/>
        <v>6858400.005579668</v>
      </c>
      <c r="AM48" s="179">
        <f t="shared" si="18"/>
        <v>376469117.87540585</v>
      </c>
      <c r="AN48" s="179">
        <f>AM48</f>
        <v>376469117.87540585</v>
      </c>
    </row>
    <row r="49" spans="1:40" ht="12.75">
      <c r="A49" s="190">
        <f t="shared" si="0"/>
        <v>-7987</v>
      </c>
      <c r="B49" s="179">
        <v>13</v>
      </c>
      <c r="C49" s="179">
        <v>-8</v>
      </c>
      <c r="D49" s="195">
        <v>0.62</v>
      </c>
      <c r="E49" s="179">
        <f>D49+D50+D51</f>
        <v>0.959</v>
      </c>
      <c r="F49" s="181" t="s">
        <v>32</v>
      </c>
      <c r="G49" s="179" t="s">
        <v>103</v>
      </c>
      <c r="H49" s="179">
        <f>VLOOKUP(A49,GPW!A:B,2,0)</f>
        <v>59968</v>
      </c>
      <c r="I49" s="179"/>
      <c r="J49" s="185">
        <f t="shared" si="27"/>
        <v>52776.94055765757</v>
      </c>
      <c r="K49" s="179">
        <f>VLOOKUP(A49,GPW!A:E,5,0)</f>
        <v>11616</v>
      </c>
      <c r="L49" s="179">
        <v>4733.019</v>
      </c>
      <c r="M49" s="179">
        <f t="shared" si="3"/>
        <v>12258.51921</v>
      </c>
      <c r="N49" s="179">
        <f>VLOOKUP(F49,GDP!A:C,3,0)</f>
        <v>30898.02152070639</v>
      </c>
      <c r="O49" s="179">
        <f>VLOOKUP(F49,Density!A:D,4,0)</f>
        <v>3.5705904900341907</v>
      </c>
      <c r="P49" s="179">
        <f t="shared" si="4"/>
        <v>-7987</v>
      </c>
      <c r="Q49" s="186">
        <v>1</v>
      </c>
      <c r="R49" s="179">
        <f>D49*M49*O49</f>
        <v>27137.494310139013</v>
      </c>
      <c r="S49" s="188">
        <f>(R49*J49)/(R$49+R$50+R$51)</f>
        <v>25451.114366791215</v>
      </c>
      <c r="T49" s="185">
        <f>S49+S50+S51</f>
        <v>52776.94055765757</v>
      </c>
      <c r="U49" s="179">
        <f t="shared" si="13"/>
        <v>786389079.4310745</v>
      </c>
      <c r="V49" s="179"/>
      <c r="W49" s="179">
        <f t="shared" si="28"/>
        <v>726311887.081472</v>
      </c>
      <c r="X49" s="179">
        <f>W49+W50+W51</f>
        <v>1089093028.1490972</v>
      </c>
      <c r="Y49" s="179"/>
      <c r="Z49" s="179"/>
      <c r="AA49" s="178"/>
      <c r="AB49" s="179">
        <f t="shared" si="14"/>
        <v>726311887.081472</v>
      </c>
      <c r="AC49" s="179">
        <f>AB49+AB50+AB51</f>
        <v>1089093028.1490972</v>
      </c>
      <c r="AD49" s="179"/>
      <c r="AE49" s="179">
        <f t="shared" si="15"/>
        <v>16388752.43857843</v>
      </c>
      <c r="AF49" s="179">
        <f>AE49+AE50+AE51</f>
        <v>24574671.485330015</v>
      </c>
      <c r="AG49" s="179"/>
      <c r="AH49" s="178"/>
      <c r="AI49" s="179">
        <f t="shared" si="16"/>
        <v>16388752.43857843</v>
      </c>
      <c r="AJ49" s="179">
        <f>AI49+AI50+AI51</f>
        <v>24574671.485330015</v>
      </c>
      <c r="AK49" s="179"/>
      <c r="AL49" s="179">
        <f t="shared" si="17"/>
        <v>57472489.325248845</v>
      </c>
      <c r="AM49" s="179">
        <f t="shared" si="18"/>
        <v>57472489.325248845</v>
      </c>
      <c r="AN49" s="179">
        <f>AM49+AM50+AM51</f>
        <v>86179076.1624706</v>
      </c>
    </row>
    <row r="50" spans="1:40" ht="12.75">
      <c r="A50" s="190">
        <f t="shared" si="0"/>
        <v>-7987</v>
      </c>
      <c r="B50" s="179">
        <v>13</v>
      </c>
      <c r="C50" s="179">
        <v>-8</v>
      </c>
      <c r="D50" s="179">
        <v>0.077</v>
      </c>
      <c r="E50" s="179"/>
      <c r="F50" s="181" t="s">
        <v>31</v>
      </c>
      <c r="G50" s="179" t="s">
        <v>103</v>
      </c>
      <c r="H50" s="179">
        <f>VLOOKUP(A50,GPW!A:B,2,0)</f>
        <v>59968</v>
      </c>
      <c r="I50" s="179"/>
      <c r="J50" s="185">
        <f t="shared" si="27"/>
        <v>52776.94055765757</v>
      </c>
      <c r="K50" s="179">
        <f>VLOOKUP(A50,GPW!A:E,5,0)</f>
        <v>11616</v>
      </c>
      <c r="L50" s="179">
        <v>4733.019</v>
      </c>
      <c r="M50" s="179">
        <f t="shared" si="3"/>
        <v>12258.51921</v>
      </c>
      <c r="N50" s="179">
        <f>VLOOKUP(F50,GDP!A:C,3,0)</f>
        <v>17682.691267077953</v>
      </c>
      <c r="O50" s="179">
        <f>VLOOKUP(F50,Density!A:D,4,0)</f>
        <v>13.05463276084503</v>
      </c>
      <c r="P50" s="179">
        <f t="shared" si="4"/>
        <v>-7987</v>
      </c>
      <c r="Q50" s="186">
        <v>1</v>
      </c>
      <c r="R50" s="179">
        <f>D50*M50*O50</f>
        <v>12322.345918830188</v>
      </c>
      <c r="S50" s="188">
        <f>(R50*J50)/(R$49+R$50+R$51)</f>
        <v>11556.609894161727</v>
      </c>
      <c r="T50" s="179"/>
      <c r="U50" s="179">
        <f t="shared" si="13"/>
        <v>204351964.85252026</v>
      </c>
      <c r="V50" s="179"/>
      <c r="W50" s="179">
        <f t="shared" si="28"/>
        <v>188740236.9933974</v>
      </c>
      <c r="X50" s="179"/>
      <c r="Y50" s="179"/>
      <c r="Z50" s="179"/>
      <c r="AA50" s="178"/>
      <c r="AB50" s="179">
        <f t="shared" si="14"/>
        <v>188740236.9933974</v>
      </c>
      <c r="AC50" s="179"/>
      <c r="AD50" s="179"/>
      <c r="AE50" s="179">
        <f t="shared" si="15"/>
        <v>4258799.937466037</v>
      </c>
      <c r="AF50" s="179"/>
      <c r="AG50" s="179"/>
      <c r="AH50" s="178"/>
      <c r="AI50" s="179">
        <f t="shared" si="16"/>
        <v>4258799.937466037</v>
      </c>
      <c r="AJ50" s="179"/>
      <c r="AK50" s="179"/>
      <c r="AL50" s="179">
        <f t="shared" si="17"/>
        <v>14934866.75460565</v>
      </c>
      <c r="AM50" s="179">
        <f t="shared" si="18"/>
        <v>14934866.75460565</v>
      </c>
      <c r="AN50" s="179"/>
    </row>
    <row r="51" spans="1:40" ht="12.75">
      <c r="A51" s="190">
        <f t="shared" si="0"/>
        <v>-7987</v>
      </c>
      <c r="B51" s="179">
        <v>13</v>
      </c>
      <c r="C51" s="179">
        <v>-8</v>
      </c>
      <c r="D51" s="179">
        <v>0.262</v>
      </c>
      <c r="E51" s="179"/>
      <c r="F51" s="181" t="s">
        <v>15</v>
      </c>
      <c r="G51" s="179" t="s">
        <v>103</v>
      </c>
      <c r="H51" s="179">
        <f>VLOOKUP(A51,GPW!A:B,2,0)</f>
        <v>59968</v>
      </c>
      <c r="I51" s="179"/>
      <c r="J51" s="185">
        <f t="shared" si="27"/>
        <v>52776.94055765757</v>
      </c>
      <c r="K51" s="179">
        <f>VLOOKUP(A51,GPW!A:E,5,0)</f>
        <v>11616</v>
      </c>
      <c r="L51" s="179">
        <v>4733.019</v>
      </c>
      <c r="M51" s="179">
        <f t="shared" si="3"/>
        <v>12258.51921</v>
      </c>
      <c r="N51" s="179">
        <f>VLOOKUP(F51,GDP!A:C,3,0)</f>
        <v>11949.659824599661</v>
      </c>
      <c r="O51" s="179">
        <f>VLOOKUP(F51,Density!A:D,4,0)</f>
        <v>5.235205691350383</v>
      </c>
      <c r="P51" s="179">
        <f t="shared" si="4"/>
        <v>-7987</v>
      </c>
      <c r="Q51" s="186">
        <v>1</v>
      </c>
      <c r="R51" s="179">
        <f>D51*M51*O51</f>
        <v>16814.07781835864</v>
      </c>
      <c r="S51" s="188">
        <f>(R51*J51)/(R$49+R$50+R$51)</f>
        <v>15769.216296704624</v>
      </c>
      <c r="T51" s="179"/>
      <c r="U51" s="179">
        <f t="shared" si="13"/>
        <v>188436770.4461535</v>
      </c>
      <c r="V51" s="179"/>
      <c r="W51" s="179">
        <f t="shared" si="28"/>
        <v>174040904.07422775</v>
      </c>
      <c r="X51" s="179"/>
      <c r="Y51" s="179"/>
      <c r="Z51" s="179"/>
      <c r="AA51" s="178"/>
      <c r="AB51" s="179">
        <f t="shared" si="14"/>
        <v>174040904.07422775</v>
      </c>
      <c r="AC51" s="179"/>
      <c r="AD51" s="179"/>
      <c r="AE51" s="179">
        <f t="shared" si="15"/>
        <v>3927119.1092855465</v>
      </c>
      <c r="AF51" s="179"/>
      <c r="AG51" s="179"/>
      <c r="AH51" s="178"/>
      <c r="AI51" s="179">
        <f t="shared" si="16"/>
        <v>3927119.1092855465</v>
      </c>
      <c r="AJ51" s="179"/>
      <c r="AK51" s="179"/>
      <c r="AL51" s="179">
        <f t="shared" si="17"/>
        <v>13771720.08261611</v>
      </c>
      <c r="AM51" s="179">
        <f t="shared" si="18"/>
        <v>13771720.08261611</v>
      </c>
      <c r="AN51" s="179"/>
    </row>
    <row r="52" spans="1:40" ht="12.75">
      <c r="A52" s="190">
        <f t="shared" si="0"/>
        <v>-7985</v>
      </c>
      <c r="B52" s="179">
        <v>15</v>
      </c>
      <c r="C52" s="179">
        <v>-8</v>
      </c>
      <c r="D52" s="179">
        <v>0.985</v>
      </c>
      <c r="E52" s="179">
        <f aca="true" t="shared" si="30" ref="E52:E57">D52</f>
        <v>0.985</v>
      </c>
      <c r="F52" s="181" t="s">
        <v>31</v>
      </c>
      <c r="G52" s="179" t="s">
        <v>103</v>
      </c>
      <c r="H52" s="179">
        <f>VLOOKUP(A52,GPW!A:B,2,0)</f>
        <v>147213</v>
      </c>
      <c r="I52" s="179"/>
      <c r="J52" s="185">
        <f t="shared" si="27"/>
        <v>129559.96115118804</v>
      </c>
      <c r="K52" s="179">
        <f>VLOOKUP(A52,GPW!A:E,5,0)</f>
        <v>12096</v>
      </c>
      <c r="L52" s="179">
        <v>4733.019</v>
      </c>
      <c r="M52" s="179">
        <f t="shared" si="3"/>
        <v>12258.51921</v>
      </c>
      <c r="N52" s="179">
        <f>VLOOKUP(F52,GDP!A:C,3,0)</f>
        <v>17682.691267077953</v>
      </c>
      <c r="O52" s="179">
        <f>VLOOKUP(F52,Density!A:D,4,0)</f>
        <v>13.05463276084503</v>
      </c>
      <c r="P52" s="179">
        <f t="shared" si="4"/>
        <v>-7985</v>
      </c>
      <c r="Q52" s="186">
        <v>1</v>
      </c>
      <c r="R52" s="179">
        <f aca="true" t="shared" si="31" ref="R52:R57">H52</f>
        <v>147213</v>
      </c>
      <c r="S52" s="188">
        <f aca="true" t="shared" si="32" ref="S52:S57">J52</f>
        <v>129559.96115118804</v>
      </c>
      <c r="T52" s="185">
        <f>S52+S53+S54+S55+S57</f>
        <v>214996.85808715856</v>
      </c>
      <c r="U52" s="179">
        <f t="shared" si="13"/>
        <v>2290968793.6110716</v>
      </c>
      <c r="V52" s="179"/>
      <c r="W52" s="179">
        <f t="shared" si="28"/>
        <v>2115947323.3481793</v>
      </c>
      <c r="X52" s="179">
        <f aca="true" t="shared" si="33" ref="X52:X57">W52</f>
        <v>2115947323.3481793</v>
      </c>
      <c r="Y52" s="179"/>
      <c r="Z52" s="179"/>
      <c r="AA52" s="178"/>
      <c r="AB52" s="179">
        <f t="shared" si="14"/>
        <v>2115947323.3481793</v>
      </c>
      <c r="AC52" s="179">
        <f aca="true" t="shared" si="34" ref="AC52:AC57">AB52</f>
        <v>2115947323.3481793</v>
      </c>
      <c r="AD52" s="179"/>
      <c r="AE52" s="179">
        <f t="shared" si="15"/>
        <v>47744966.69023413</v>
      </c>
      <c r="AF52" s="179">
        <f aca="true" t="shared" si="35" ref="AF52:AF57">AE52</f>
        <v>47744966.69023413</v>
      </c>
      <c r="AG52" s="179"/>
      <c r="AH52" s="178"/>
      <c r="AI52" s="179">
        <f t="shared" si="16"/>
        <v>47744966.69023413</v>
      </c>
      <c r="AJ52" s="179">
        <f aca="true" t="shared" si="36" ref="AJ52:AJ57">AI52</f>
        <v>47744966.69023413</v>
      </c>
      <c r="AK52" s="179"/>
      <c r="AL52" s="179">
        <f t="shared" si="17"/>
        <v>167433250.25640944</v>
      </c>
      <c r="AM52" s="179">
        <f t="shared" si="18"/>
        <v>167433250.25640944</v>
      </c>
      <c r="AN52" s="179">
        <f aca="true" t="shared" si="37" ref="AN52:AN57">AM52</f>
        <v>167433250.25640944</v>
      </c>
    </row>
    <row r="53" spans="1:40" ht="12.75">
      <c r="A53" s="190">
        <f t="shared" si="0"/>
        <v>-7983</v>
      </c>
      <c r="B53" s="179">
        <v>17</v>
      </c>
      <c r="C53" s="179">
        <v>-8</v>
      </c>
      <c r="D53" s="179">
        <v>0.181</v>
      </c>
      <c r="E53" s="179">
        <f t="shared" si="30"/>
        <v>0.181</v>
      </c>
      <c r="F53" s="181" t="s">
        <v>28</v>
      </c>
      <c r="G53" s="179" t="s">
        <v>103</v>
      </c>
      <c r="H53" s="179">
        <f>VLOOKUP(A53,GPW!A:B,2,0)</f>
        <v>23102</v>
      </c>
      <c r="I53" s="179"/>
      <c r="J53" s="185">
        <f t="shared" si="27"/>
        <v>20331.72493268085</v>
      </c>
      <c r="K53" s="179">
        <f>VLOOKUP(A53,GPW!A:E,5,0)</f>
        <v>2403</v>
      </c>
      <c r="L53" s="179">
        <v>4733.019</v>
      </c>
      <c r="M53" s="179">
        <f t="shared" si="3"/>
        <v>12258.51921</v>
      </c>
      <c r="N53" s="179">
        <f>VLOOKUP(F53,GDP!A:C,3,0)</f>
        <v>15309.28735712308</v>
      </c>
      <c r="O53" s="179">
        <f>VLOOKUP(F53,Density!A:D,4,0)</f>
        <v>8.582681380722903</v>
      </c>
      <c r="P53" s="179">
        <f t="shared" si="4"/>
        <v>-7983</v>
      </c>
      <c r="Q53" s="186">
        <v>1</v>
      </c>
      <c r="R53" s="179">
        <f t="shared" si="31"/>
        <v>23102</v>
      </c>
      <c r="S53" s="188">
        <f t="shared" si="32"/>
        <v>20331.72493268085</v>
      </c>
      <c r="T53" s="179"/>
      <c r="U53" s="179">
        <f t="shared" si="13"/>
        <v>311264219.46039504</v>
      </c>
      <c r="V53" s="179"/>
      <c r="W53" s="179">
        <f t="shared" si="28"/>
        <v>287484794.1438587</v>
      </c>
      <c r="X53" s="179">
        <f t="shared" si="33"/>
        <v>287484794.1438587</v>
      </c>
      <c r="Y53" s="179"/>
      <c r="Z53" s="179"/>
      <c r="AA53" s="178"/>
      <c r="AB53" s="179">
        <f t="shared" si="14"/>
        <v>287484794.1438587</v>
      </c>
      <c r="AC53" s="179">
        <f t="shared" si="34"/>
        <v>287484794.1438587</v>
      </c>
      <c r="AD53" s="179"/>
      <c r="AE53" s="179">
        <f t="shared" si="15"/>
        <v>6486906.251819173</v>
      </c>
      <c r="AF53" s="179">
        <f t="shared" si="35"/>
        <v>6486906.251819173</v>
      </c>
      <c r="AG53" s="179"/>
      <c r="AH53" s="178"/>
      <c r="AI53" s="179">
        <f t="shared" si="16"/>
        <v>6486906.251819173</v>
      </c>
      <c r="AJ53" s="179">
        <f t="shared" si="36"/>
        <v>6486906.251819173</v>
      </c>
      <c r="AK53" s="179"/>
      <c r="AL53" s="179">
        <f t="shared" si="17"/>
        <v>22748446.027775005</v>
      </c>
      <c r="AM53" s="179">
        <f t="shared" si="18"/>
        <v>22748446.027775005</v>
      </c>
      <c r="AN53" s="179">
        <f t="shared" si="37"/>
        <v>22748446.027775005</v>
      </c>
    </row>
    <row r="54" spans="1:40" ht="12.75">
      <c r="A54" s="190">
        <f t="shared" si="0"/>
        <v>-7982</v>
      </c>
      <c r="B54" s="179">
        <v>18</v>
      </c>
      <c r="C54" s="179">
        <v>-8</v>
      </c>
      <c r="D54" s="179">
        <v>0.016</v>
      </c>
      <c r="E54" s="179">
        <f t="shared" si="30"/>
        <v>0.016</v>
      </c>
      <c r="F54" s="181" t="s">
        <v>26</v>
      </c>
      <c r="G54" s="179" t="s">
        <v>103</v>
      </c>
      <c r="H54" s="179">
        <f>VLOOKUP(A54,GPW!A:B,2,0)</f>
        <v>642</v>
      </c>
      <c r="I54" s="179"/>
      <c r="J54" s="185">
        <f t="shared" si="27"/>
        <v>565.0146050896504</v>
      </c>
      <c r="K54" s="179">
        <f>VLOOKUP(A54,GPW!A:E,5,0)</f>
        <v>255</v>
      </c>
      <c r="L54" s="179">
        <v>4733.019</v>
      </c>
      <c r="M54" s="179">
        <f t="shared" si="3"/>
        <v>12258.51921</v>
      </c>
      <c r="N54" s="179">
        <f>VLOOKUP(F54,GDP!A:C,3,0)</f>
        <v>12305.076909238242</v>
      </c>
      <c r="O54" s="179">
        <f>VLOOKUP(F54,Density!A:D,4,0)</f>
        <v>2.845545524882744</v>
      </c>
      <c r="P54" s="179">
        <f t="shared" si="4"/>
        <v>-7982</v>
      </c>
      <c r="Q54" s="186">
        <v>1</v>
      </c>
      <c r="R54" s="179">
        <f t="shared" si="31"/>
        <v>642</v>
      </c>
      <c r="S54" s="188">
        <f t="shared" si="32"/>
        <v>565.0146050896504</v>
      </c>
      <c r="T54" s="179"/>
      <c r="U54" s="179">
        <f t="shared" si="13"/>
        <v>6952548.170471022</v>
      </c>
      <c r="V54" s="179"/>
      <c r="W54" s="179">
        <f t="shared" si="28"/>
        <v>6421399.4240267705</v>
      </c>
      <c r="X54" s="179">
        <f t="shared" si="33"/>
        <v>6421399.4240267705</v>
      </c>
      <c r="Y54" s="179"/>
      <c r="Z54" s="179"/>
      <c r="AA54" s="178"/>
      <c r="AB54" s="179">
        <f t="shared" si="14"/>
        <v>6421399.4240267705</v>
      </c>
      <c r="AC54" s="179">
        <f t="shared" si="34"/>
        <v>6421399.4240267705</v>
      </c>
      <c r="AD54" s="179"/>
      <c r="AE54" s="179">
        <f t="shared" si="15"/>
        <v>144894.67588432846</v>
      </c>
      <c r="AF54" s="179">
        <f t="shared" si="35"/>
        <v>144894.67588432846</v>
      </c>
      <c r="AG54" s="179"/>
      <c r="AH54" s="178"/>
      <c r="AI54" s="179">
        <f t="shared" si="16"/>
        <v>144894.67588432846</v>
      </c>
      <c r="AJ54" s="179">
        <f t="shared" si="36"/>
        <v>144894.67588432846</v>
      </c>
      <c r="AK54" s="179"/>
      <c r="AL54" s="179">
        <f t="shared" si="17"/>
        <v>508120.29434558883</v>
      </c>
      <c r="AM54" s="179">
        <f t="shared" si="18"/>
        <v>508120.29434558883</v>
      </c>
      <c r="AN54" s="179">
        <f t="shared" si="37"/>
        <v>508120.29434558883</v>
      </c>
    </row>
    <row r="55" spans="1:40" ht="12.75">
      <c r="A55" s="190">
        <f t="shared" si="0"/>
        <v>-7981</v>
      </c>
      <c r="B55" s="179">
        <v>19</v>
      </c>
      <c r="C55" s="179">
        <v>-8</v>
      </c>
      <c r="D55" s="179">
        <v>0.551</v>
      </c>
      <c r="E55" s="179">
        <f t="shared" si="30"/>
        <v>0.551</v>
      </c>
      <c r="F55" s="181" t="s">
        <v>26</v>
      </c>
      <c r="G55" s="179" t="s">
        <v>103</v>
      </c>
      <c r="H55" s="179">
        <f>VLOOKUP(A55,GPW!A:B,2,0)</f>
        <v>16687</v>
      </c>
      <c r="I55" s="179"/>
      <c r="J55" s="185">
        <f t="shared" si="27"/>
        <v>14685.979307057629</v>
      </c>
      <c r="K55" s="179">
        <f>VLOOKUP(A55,GPW!A:E,5,0)</f>
        <v>6614</v>
      </c>
      <c r="L55" s="179">
        <v>4733.019</v>
      </c>
      <c r="M55" s="179">
        <f t="shared" si="3"/>
        <v>12258.51921</v>
      </c>
      <c r="N55" s="179">
        <f>VLOOKUP(F55,GDP!A:C,3,0)</f>
        <v>12305.076909238242</v>
      </c>
      <c r="O55" s="179">
        <f>VLOOKUP(F55,Density!A:D,4,0)</f>
        <v>2.845545524882744</v>
      </c>
      <c r="P55" s="179">
        <f t="shared" si="4"/>
        <v>-7981</v>
      </c>
      <c r="Q55" s="186">
        <v>1</v>
      </c>
      <c r="R55" s="179">
        <f t="shared" si="31"/>
        <v>16687</v>
      </c>
      <c r="S55" s="188">
        <f t="shared" si="32"/>
        <v>14685.979307057629</v>
      </c>
      <c r="T55" s="179"/>
      <c r="U55" s="179">
        <f t="shared" si="13"/>
        <v>180712104.86082545</v>
      </c>
      <c r="V55" s="179"/>
      <c r="W55" s="179">
        <f t="shared" si="28"/>
        <v>166906374.125755</v>
      </c>
      <c r="X55" s="179">
        <f t="shared" si="33"/>
        <v>166906374.125755</v>
      </c>
      <c r="Y55" s="179"/>
      <c r="Z55" s="179"/>
      <c r="AA55" s="178"/>
      <c r="AB55" s="179">
        <f t="shared" si="14"/>
        <v>166906374.125755</v>
      </c>
      <c r="AC55" s="179">
        <f t="shared" si="34"/>
        <v>166906374.125755</v>
      </c>
      <c r="AD55" s="179"/>
      <c r="AE55" s="179">
        <f t="shared" si="15"/>
        <v>3766133.109784718</v>
      </c>
      <c r="AF55" s="179">
        <f t="shared" si="35"/>
        <v>3766133.109784718</v>
      </c>
      <c r="AG55" s="179"/>
      <c r="AH55" s="178"/>
      <c r="AI55" s="179">
        <f t="shared" si="16"/>
        <v>3766133.109784718</v>
      </c>
      <c r="AJ55" s="179">
        <f t="shared" si="36"/>
        <v>3766133.109784718</v>
      </c>
      <c r="AK55" s="179"/>
      <c r="AL55" s="179">
        <f t="shared" si="17"/>
        <v>13207170.329820624</v>
      </c>
      <c r="AM55" s="179">
        <f t="shared" si="18"/>
        <v>13207170.329820624</v>
      </c>
      <c r="AN55" s="179">
        <f t="shared" si="37"/>
        <v>13207170.329820624</v>
      </c>
    </row>
    <row r="56" spans="1:40" ht="12.75">
      <c r="A56" s="190">
        <f t="shared" si="0"/>
        <v>-6989</v>
      </c>
      <c r="B56" s="189">
        <v>11</v>
      </c>
      <c r="C56" s="191">
        <v>-7</v>
      </c>
      <c r="D56" s="179">
        <v>0</v>
      </c>
      <c r="E56" s="179">
        <f t="shared" si="30"/>
        <v>0</v>
      </c>
      <c r="F56" s="193" t="s">
        <v>131</v>
      </c>
      <c r="G56" s="193" t="s">
        <v>103</v>
      </c>
      <c r="H56" s="179">
        <f>VLOOKUP(A56,GPW!A:B,2,0)</f>
        <v>0</v>
      </c>
      <c r="I56" s="179"/>
      <c r="J56" s="185">
        <f aca="true" t="shared" si="38" ref="J56:J61">H56*H$241</f>
        <v>0</v>
      </c>
      <c r="K56" s="179">
        <f>VLOOKUP(A56,GPW!A:E,5,0)</f>
        <v>0</v>
      </c>
      <c r="L56" s="179">
        <v>0</v>
      </c>
      <c r="M56" s="179">
        <f t="shared" si="3"/>
        <v>0</v>
      </c>
      <c r="N56" s="179">
        <v>0</v>
      </c>
      <c r="O56" s="179">
        <v>0</v>
      </c>
      <c r="P56" s="179">
        <f t="shared" si="4"/>
        <v>-6989</v>
      </c>
      <c r="Q56" s="186">
        <v>1</v>
      </c>
      <c r="R56" s="179">
        <f t="shared" si="31"/>
        <v>0</v>
      </c>
      <c r="S56" s="188">
        <f t="shared" si="32"/>
        <v>0</v>
      </c>
      <c r="T56" s="185">
        <f>S56</f>
        <v>0</v>
      </c>
      <c r="U56" s="179">
        <f t="shared" si="13"/>
        <v>0</v>
      </c>
      <c r="V56" s="179"/>
      <c r="W56" s="179">
        <f t="shared" si="28"/>
        <v>0</v>
      </c>
      <c r="X56" s="179">
        <f t="shared" si="33"/>
        <v>0</v>
      </c>
      <c r="Y56" s="178">
        <f>OIL!G5</f>
        <v>952152335.64</v>
      </c>
      <c r="Z56" s="179"/>
      <c r="AA56" s="178">
        <f>Y56*Y$241</f>
        <v>819818671.831695</v>
      </c>
      <c r="AB56" s="179">
        <f t="shared" si="14"/>
        <v>819818671.831695</v>
      </c>
      <c r="AC56" s="179">
        <f t="shared" si="34"/>
        <v>819818671.831695</v>
      </c>
      <c r="AD56" s="179"/>
      <c r="AE56" s="179">
        <f t="shared" si="15"/>
        <v>18498671.846281786</v>
      </c>
      <c r="AF56" s="179">
        <f t="shared" si="35"/>
        <v>18498671.846281786</v>
      </c>
      <c r="AG56" s="179"/>
      <c r="AH56" s="178">
        <f>AA56*AC$241</f>
        <v>18498671.846281786</v>
      </c>
      <c r="AI56" s="179">
        <f t="shared" si="16"/>
        <v>0</v>
      </c>
      <c r="AJ56" s="179">
        <f t="shared" si="36"/>
        <v>0</v>
      </c>
      <c r="AK56" s="178">
        <f>AH56</f>
        <v>18498671.846281786</v>
      </c>
      <c r="AL56" s="179">
        <f t="shared" si="17"/>
        <v>0</v>
      </c>
      <c r="AM56" s="179">
        <f t="shared" si="18"/>
        <v>18498671.846281786</v>
      </c>
      <c r="AN56" s="179">
        <f t="shared" si="37"/>
        <v>18498671.846281786</v>
      </c>
    </row>
    <row r="57" spans="1:40" ht="12.75">
      <c r="A57" s="190">
        <f t="shared" si="0"/>
        <v>-6987</v>
      </c>
      <c r="B57" s="179">
        <v>13</v>
      </c>
      <c r="C57" s="179">
        <v>-7</v>
      </c>
      <c r="D57" s="179">
        <v>0.011</v>
      </c>
      <c r="E57" s="179">
        <f t="shared" si="30"/>
        <v>0.011</v>
      </c>
      <c r="F57" s="181" t="s">
        <v>31</v>
      </c>
      <c r="G57" s="179" t="s">
        <v>103</v>
      </c>
      <c r="H57" s="179">
        <f>VLOOKUP(A57,GPW!A:B,2,0)</f>
        <v>56647</v>
      </c>
      <c r="I57" s="179"/>
      <c r="J57" s="185">
        <f t="shared" si="38"/>
        <v>49854.178091142414</v>
      </c>
      <c r="K57" s="179">
        <f>VLOOKUP(A57,GPW!A:E,5,0)</f>
        <v>12096</v>
      </c>
      <c r="L57" s="179">
        <v>4743.174</v>
      </c>
      <c r="M57" s="179">
        <f t="shared" si="3"/>
        <v>12284.82066</v>
      </c>
      <c r="N57" s="179">
        <f>VLOOKUP(F57,GDP!A:C,3,0)</f>
        <v>17682.691267077953</v>
      </c>
      <c r="O57" s="179">
        <f>VLOOKUP(F57,Density!A:D,4,0)</f>
        <v>13.05463276084503</v>
      </c>
      <c r="P57" s="179">
        <f t="shared" si="4"/>
        <v>-6987</v>
      </c>
      <c r="Q57" s="186">
        <v>1</v>
      </c>
      <c r="R57" s="189">
        <f t="shared" si="31"/>
        <v>56647</v>
      </c>
      <c r="S57" s="188">
        <f t="shared" si="32"/>
        <v>49854.178091142414</v>
      </c>
      <c r="T57" s="179"/>
      <c r="U57" s="179">
        <f t="shared" si="13"/>
        <v>881556039.559593</v>
      </c>
      <c r="V57" s="179"/>
      <c r="W57" s="179">
        <f t="shared" si="28"/>
        <v>814208446.439542</v>
      </c>
      <c r="X57" s="179">
        <f t="shared" si="33"/>
        <v>814208446.439542</v>
      </c>
      <c r="Y57" s="179"/>
      <c r="Z57" s="179"/>
      <c r="AA57" s="178"/>
      <c r="AB57" s="179">
        <f t="shared" si="14"/>
        <v>814208446.439542</v>
      </c>
      <c r="AC57" s="179">
        <f t="shared" si="34"/>
        <v>814208446.439542</v>
      </c>
      <c r="AD57" s="179"/>
      <c r="AE57" s="179">
        <f t="shared" si="15"/>
        <v>18372080.78160008</v>
      </c>
      <c r="AF57" s="179">
        <f t="shared" si="35"/>
        <v>18372080.78160008</v>
      </c>
      <c r="AG57" s="179"/>
      <c r="AH57" s="178"/>
      <c r="AI57" s="179">
        <f t="shared" si="16"/>
        <v>18372080.78160008</v>
      </c>
      <c r="AJ57" s="179">
        <f t="shared" si="36"/>
        <v>18372080.78160008</v>
      </c>
      <c r="AK57" s="178"/>
      <c r="AL57" s="179">
        <f t="shared" si="17"/>
        <v>64427675.050945394</v>
      </c>
      <c r="AM57" s="179">
        <f t="shared" si="18"/>
        <v>64427675.050945394</v>
      </c>
      <c r="AN57" s="179">
        <f t="shared" si="37"/>
        <v>64427675.050945394</v>
      </c>
    </row>
    <row r="58" spans="1:40" ht="12.75">
      <c r="A58" s="190">
        <f t="shared" si="0"/>
        <v>-6986</v>
      </c>
      <c r="B58" s="179">
        <v>14</v>
      </c>
      <c r="C58" s="179">
        <v>-7</v>
      </c>
      <c r="D58" s="179">
        <v>0.61</v>
      </c>
      <c r="E58" s="179">
        <f>D58+D59</f>
        <v>1</v>
      </c>
      <c r="F58" s="181" t="s">
        <v>32</v>
      </c>
      <c r="G58" s="179" t="s">
        <v>103</v>
      </c>
      <c r="H58" s="179">
        <f>VLOOKUP(A58,GPW!A:B,2,0)</f>
        <v>91619</v>
      </c>
      <c r="I58" s="179"/>
      <c r="J58" s="185">
        <f t="shared" si="38"/>
        <v>80632.5126225992</v>
      </c>
      <c r="K58" s="179">
        <f>VLOOKUP(A58,GPW!A:E,5,0)</f>
        <v>12096</v>
      </c>
      <c r="L58" s="179">
        <v>4743.174</v>
      </c>
      <c r="M58" s="179">
        <f t="shared" si="3"/>
        <v>12284.82066</v>
      </c>
      <c r="N58" s="179">
        <f>VLOOKUP(F58,GDP!A:C,3,0)</f>
        <v>30898.02152070639</v>
      </c>
      <c r="O58" s="179">
        <f>VLOOKUP(F58,Density!A:D,4,0)</f>
        <v>3.5705904900341907</v>
      </c>
      <c r="P58" s="179">
        <f t="shared" si="4"/>
        <v>-6986</v>
      </c>
      <c r="Q58" s="186">
        <v>1</v>
      </c>
      <c r="R58" s="179">
        <f>D58*M58*O58</f>
        <v>26757.078930426644</v>
      </c>
      <c r="S58" s="188">
        <f>(R58*J58)/(R$58+R$59)</f>
        <v>24159.251702456975</v>
      </c>
      <c r="T58" s="185">
        <f>S58+S59</f>
        <v>80632.5126225992</v>
      </c>
      <c r="U58" s="179">
        <f t="shared" si="13"/>
        <v>746473079.0266781</v>
      </c>
      <c r="V58" s="179"/>
      <c r="W58" s="179">
        <f t="shared" si="28"/>
        <v>689445320.2168403</v>
      </c>
      <c r="X58" s="179">
        <f>W58+W59</f>
        <v>1611755301.0393572</v>
      </c>
      <c r="Y58" s="179"/>
      <c r="Z58" s="179"/>
      <c r="AA58" s="178"/>
      <c r="AB58" s="179">
        <f t="shared" si="14"/>
        <v>689445320.2168403</v>
      </c>
      <c r="AC58" s="179">
        <f>AB58+AB59</f>
        <v>1611755301.0393572</v>
      </c>
      <c r="AD58" s="179"/>
      <c r="AE58" s="179">
        <f t="shared" si="15"/>
        <v>15556882.482501319</v>
      </c>
      <c r="AF58" s="179">
        <f>AE58+AE59</f>
        <v>36368203.646565795</v>
      </c>
      <c r="AG58" s="179"/>
      <c r="AH58" s="178"/>
      <c r="AI58" s="179">
        <f t="shared" si="16"/>
        <v>15556882.482501319</v>
      </c>
      <c r="AJ58" s="179">
        <f>AI58+AI59</f>
        <v>36368203.646565795</v>
      </c>
      <c r="AK58" s="178"/>
      <c r="AL58" s="179">
        <f t="shared" si="17"/>
        <v>54555266.83684911</v>
      </c>
      <c r="AM58" s="179">
        <f t="shared" si="18"/>
        <v>54555266.83684911</v>
      </c>
      <c r="AN58" s="179">
        <f>AM58+AM59</f>
        <v>127536931.42228168</v>
      </c>
    </row>
    <row r="59" spans="1:40" ht="12.75">
      <c r="A59" s="190">
        <f t="shared" si="0"/>
        <v>-6986</v>
      </c>
      <c r="B59" s="179">
        <v>14</v>
      </c>
      <c r="C59" s="179">
        <v>-7</v>
      </c>
      <c r="D59" s="179">
        <v>0.39</v>
      </c>
      <c r="E59" s="179"/>
      <c r="F59" s="181" t="s">
        <v>31</v>
      </c>
      <c r="G59" s="179" t="s">
        <v>103</v>
      </c>
      <c r="H59" s="179">
        <f>VLOOKUP(A59,GPW!A:B,2,0)</f>
        <v>91619</v>
      </c>
      <c r="I59" s="179"/>
      <c r="J59" s="185">
        <f t="shared" si="38"/>
        <v>80632.5126225992</v>
      </c>
      <c r="K59" s="179">
        <f>VLOOKUP(A59,GPW!A:E,5,0)</f>
        <v>12096</v>
      </c>
      <c r="L59" s="179">
        <v>4743.174</v>
      </c>
      <c r="M59" s="179">
        <f t="shared" si="3"/>
        <v>12284.82066</v>
      </c>
      <c r="N59" s="179">
        <f>VLOOKUP(F59,GDP!A:C,3,0)</f>
        <v>17682.691267077953</v>
      </c>
      <c r="O59" s="179">
        <f>VLOOKUP(F59,Density!A:D,4,0)</f>
        <v>13.05463276084503</v>
      </c>
      <c r="P59" s="179">
        <f t="shared" si="4"/>
        <v>-6986</v>
      </c>
      <c r="Q59" s="186">
        <v>1</v>
      </c>
      <c r="R59" s="179">
        <f>D59*M59*O59</f>
        <v>62545.79067716532</v>
      </c>
      <c r="S59" s="188">
        <f>(R59*J59)/(R$58+R$59)</f>
        <v>56473.260920142224</v>
      </c>
      <c r="T59" s="179"/>
      <c r="U59" s="179">
        <f t="shared" si="13"/>
        <v>998599237.6960136</v>
      </c>
      <c r="V59" s="179"/>
      <c r="W59" s="179">
        <f t="shared" si="28"/>
        <v>922309980.8225169</v>
      </c>
      <c r="X59" s="179"/>
      <c r="Y59" s="179"/>
      <c r="Z59" s="179"/>
      <c r="AA59" s="178"/>
      <c r="AB59" s="179">
        <f t="shared" si="14"/>
        <v>922309980.8225169</v>
      </c>
      <c r="AC59" s="179"/>
      <c r="AD59" s="179"/>
      <c r="AE59" s="179">
        <f t="shared" si="15"/>
        <v>20811321.164064478</v>
      </c>
      <c r="AF59" s="179"/>
      <c r="AG59" s="179"/>
      <c r="AH59" s="178"/>
      <c r="AI59" s="179">
        <f t="shared" si="16"/>
        <v>20811321.164064478</v>
      </c>
      <c r="AJ59" s="179"/>
      <c r="AK59" s="178"/>
      <c r="AL59" s="179">
        <f t="shared" si="17"/>
        <v>72981664.58543257</v>
      </c>
      <c r="AM59" s="179">
        <f t="shared" si="18"/>
        <v>72981664.58543257</v>
      </c>
      <c r="AN59" s="179"/>
    </row>
    <row r="60" spans="1:40" ht="12.75">
      <c r="A60" s="190">
        <f t="shared" si="0"/>
        <v>-6980</v>
      </c>
      <c r="B60" s="179">
        <v>20</v>
      </c>
      <c r="C60" s="179">
        <v>-7</v>
      </c>
      <c r="D60" s="179">
        <v>0.025</v>
      </c>
      <c r="E60" s="179">
        <f>D60</f>
        <v>0.025</v>
      </c>
      <c r="F60" s="181" t="s">
        <v>26</v>
      </c>
      <c r="G60" s="179" t="s">
        <v>103</v>
      </c>
      <c r="H60" s="179">
        <f>VLOOKUP(A60,GPW!A:B,2,0)</f>
        <v>832</v>
      </c>
      <c r="I60" s="179"/>
      <c r="J60" s="185">
        <f t="shared" si="38"/>
        <v>732.230765474438</v>
      </c>
      <c r="K60" s="179">
        <f>VLOOKUP(A60,GPW!A:E,5,0)</f>
        <v>333</v>
      </c>
      <c r="L60" s="179">
        <v>4743.174</v>
      </c>
      <c r="M60" s="179">
        <f t="shared" si="3"/>
        <v>12284.82066</v>
      </c>
      <c r="N60" s="179">
        <f>VLOOKUP(F60,GDP!A:C,3,0)</f>
        <v>12305.076909238242</v>
      </c>
      <c r="O60" s="179">
        <f>VLOOKUP(F60,Density!A:D,4,0)</f>
        <v>2.845545524882744</v>
      </c>
      <c r="P60" s="179">
        <f t="shared" si="4"/>
        <v>-6980</v>
      </c>
      <c r="Q60" s="186">
        <v>1</v>
      </c>
      <c r="R60" s="179">
        <f>H60</f>
        <v>832</v>
      </c>
      <c r="S60" s="188">
        <f>J60</f>
        <v>732.230765474438</v>
      </c>
      <c r="T60" s="185">
        <f>S60</f>
        <v>732.230765474438</v>
      </c>
      <c r="U60" s="179">
        <f t="shared" si="13"/>
        <v>9010155.88447335</v>
      </c>
      <c r="V60" s="179"/>
      <c r="W60" s="179">
        <f t="shared" si="28"/>
        <v>8321813.583785472</v>
      </c>
      <c r="X60" s="179">
        <f>W60</f>
        <v>8321813.583785472</v>
      </c>
      <c r="Y60" s="179"/>
      <c r="Z60" s="179"/>
      <c r="AA60" s="178"/>
      <c r="AB60" s="179">
        <f t="shared" si="14"/>
        <v>8321813.583785472</v>
      </c>
      <c r="AC60" s="179">
        <f>AB60</f>
        <v>8321813.583785472</v>
      </c>
      <c r="AD60" s="179"/>
      <c r="AE60" s="179">
        <f t="shared" si="15"/>
        <v>187776.27778155965</v>
      </c>
      <c r="AF60" s="179">
        <f>AE60</f>
        <v>187776.27778155965</v>
      </c>
      <c r="AG60" s="179"/>
      <c r="AH60" s="178"/>
      <c r="AI60" s="179">
        <f t="shared" si="16"/>
        <v>187776.27778155965</v>
      </c>
      <c r="AJ60" s="179">
        <f>AI60</f>
        <v>187776.27778155965</v>
      </c>
      <c r="AK60" s="178"/>
      <c r="AL60" s="179">
        <f t="shared" si="17"/>
        <v>658498.5746036292</v>
      </c>
      <c r="AM60" s="179">
        <f t="shared" si="18"/>
        <v>658498.5746036292</v>
      </c>
      <c r="AN60" s="179">
        <f>AM60</f>
        <v>658498.5746036292</v>
      </c>
    </row>
    <row r="61" spans="1:40" ht="12.75">
      <c r="A61" s="190">
        <f t="shared" si="0"/>
        <v>-5989</v>
      </c>
      <c r="B61" s="189">
        <v>11</v>
      </c>
      <c r="C61" s="191">
        <v>-6</v>
      </c>
      <c r="D61" s="179">
        <v>0</v>
      </c>
      <c r="E61" s="179">
        <f>D61</f>
        <v>0</v>
      </c>
      <c r="F61" s="193" t="s">
        <v>131</v>
      </c>
      <c r="G61" s="193" t="s">
        <v>103</v>
      </c>
      <c r="H61" s="179">
        <f>VLOOKUP(A61,GPW!A:B,2,0)</f>
        <v>0</v>
      </c>
      <c r="I61" s="179"/>
      <c r="J61" s="185">
        <f t="shared" si="38"/>
        <v>0</v>
      </c>
      <c r="K61" s="179">
        <f>VLOOKUP(A61,GPW!A:E,5,0)</f>
        <v>0</v>
      </c>
      <c r="L61" s="179">
        <v>0</v>
      </c>
      <c r="M61" s="179">
        <f t="shared" si="3"/>
        <v>0</v>
      </c>
      <c r="N61" s="179">
        <v>0</v>
      </c>
      <c r="O61" s="179">
        <v>0</v>
      </c>
      <c r="P61" s="179">
        <f t="shared" si="4"/>
        <v>-5989</v>
      </c>
      <c r="Q61" s="186">
        <v>1</v>
      </c>
      <c r="R61" s="179">
        <f>H61</f>
        <v>0</v>
      </c>
      <c r="S61" s="188">
        <f>J61</f>
        <v>0</v>
      </c>
      <c r="T61" s="185">
        <f>S61</f>
        <v>0</v>
      </c>
      <c r="U61" s="179">
        <v>0</v>
      </c>
      <c r="V61" s="179"/>
      <c r="W61" s="179">
        <f t="shared" si="28"/>
        <v>0</v>
      </c>
      <c r="X61" s="179">
        <f>W61</f>
        <v>0</v>
      </c>
      <c r="Y61" s="178">
        <f>OIL!G4</f>
        <v>39961857132.12</v>
      </c>
      <c r="Z61" s="179"/>
      <c r="AA61" s="178">
        <f>Y61*Y$241</f>
        <v>34407809981.33199</v>
      </c>
      <c r="AB61" s="179">
        <f t="shared" si="14"/>
        <v>34407809981.33199</v>
      </c>
      <c r="AC61" s="179">
        <f>AB61</f>
        <v>34407809981.33199</v>
      </c>
      <c r="AD61" s="179"/>
      <c r="AE61" s="179">
        <f t="shared" si="15"/>
        <v>776389715.9987469</v>
      </c>
      <c r="AF61" s="179">
        <f>AE61</f>
        <v>776389715.9987469</v>
      </c>
      <c r="AG61" s="179"/>
      <c r="AH61" s="178">
        <f>AA61*AC$241</f>
        <v>776389715.9987469</v>
      </c>
      <c r="AI61" s="179">
        <f t="shared" si="16"/>
        <v>0</v>
      </c>
      <c r="AJ61" s="179">
        <f>AI61</f>
        <v>0</v>
      </c>
      <c r="AK61" s="178">
        <f>AH61</f>
        <v>776389715.9987469</v>
      </c>
      <c r="AL61" s="179">
        <f t="shared" si="17"/>
        <v>0</v>
      </c>
      <c r="AM61" s="179">
        <f t="shared" si="18"/>
        <v>776389715.9987469</v>
      </c>
      <c r="AN61" s="179">
        <f>AM61</f>
        <v>776389715.9987469</v>
      </c>
    </row>
    <row r="62" spans="1:40" ht="12.75">
      <c r="A62" s="190">
        <f t="shared" si="0"/>
        <v>-5988</v>
      </c>
      <c r="B62" s="179">
        <v>12</v>
      </c>
      <c r="C62" s="179">
        <v>-6</v>
      </c>
      <c r="D62" s="179">
        <v>0.287</v>
      </c>
      <c r="E62" s="179">
        <f>D62+D63</f>
        <v>0.296</v>
      </c>
      <c r="F62" s="181" t="s">
        <v>18</v>
      </c>
      <c r="G62" s="179" t="s">
        <v>103</v>
      </c>
      <c r="H62" s="179">
        <f>VLOOKUP(A62,GPW!A:B,2,0)</f>
        <v>72296</v>
      </c>
      <c r="I62" s="179"/>
      <c r="J62" s="185">
        <f aca="true" t="shared" si="39" ref="J62:J69">H62*H$241</f>
        <v>63626.62911146631</v>
      </c>
      <c r="K62" s="179">
        <f>VLOOKUP(A62,GPW!A:E,5,0)</f>
        <v>3621</v>
      </c>
      <c r="L62" s="179">
        <v>4751.884</v>
      </c>
      <c r="M62" s="179">
        <f t="shared" si="3"/>
        <v>12307.37956</v>
      </c>
      <c r="N62" s="179">
        <f>VLOOKUP(F62,GDP!A:C,3,0)</f>
        <v>26740.842463556593</v>
      </c>
      <c r="O62" s="179">
        <f>VLOOKUP(F62,Density!A:D,4,0)</f>
        <v>19.081453981897738</v>
      </c>
      <c r="P62" s="179">
        <f t="shared" si="4"/>
        <v>-5988</v>
      </c>
      <c r="Q62" s="186">
        <v>1</v>
      </c>
      <c r="R62" s="179">
        <f>D62*M62*O62</f>
        <v>67399.85395631209</v>
      </c>
      <c r="S62" s="188">
        <f>(R62*J62)/(R$62+R$63)</f>
        <v>63255.44692905886</v>
      </c>
      <c r="T62" s="185">
        <f>S62+S63</f>
        <v>63626.62911146631</v>
      </c>
      <c r="U62" s="179">
        <f t="shared" si="13"/>
        <v>1691503941.2918277</v>
      </c>
      <c r="V62" s="179"/>
      <c r="W62" s="179">
        <f t="shared" si="28"/>
        <v>1562279349.675399</v>
      </c>
      <c r="X62" s="179">
        <f>W62+W63</f>
        <v>1572871971.5728176</v>
      </c>
      <c r="Y62" s="178">
        <f>OIL!G7</f>
        <v>17912352402.120003</v>
      </c>
      <c r="Z62" s="179"/>
      <c r="AA62" s="178">
        <f>Y62*Y$241</f>
        <v>15422827215.790718</v>
      </c>
      <c r="AB62" s="179">
        <f t="shared" si="14"/>
        <v>16985106565.466118</v>
      </c>
      <c r="AC62" s="179">
        <f>AB62+AB63</f>
        <v>16995699187.363537</v>
      </c>
      <c r="AD62" s="179"/>
      <c r="AE62" s="179">
        <f t="shared" si="15"/>
        <v>383257814.7148961</v>
      </c>
      <c r="AF62" s="179">
        <f>AE62+AE63</f>
        <v>383496830.2962737</v>
      </c>
      <c r="AG62" s="179"/>
      <c r="AH62" s="178">
        <f>AA62*AC241</f>
        <v>348006003.5341417</v>
      </c>
      <c r="AI62" s="179">
        <f t="shared" si="16"/>
        <v>35251811.18075434</v>
      </c>
      <c r="AJ62" s="179">
        <f>AI62+AI63</f>
        <v>35490826.76213197</v>
      </c>
      <c r="AK62" s="178">
        <f>AH62</f>
        <v>348006003.5341417</v>
      </c>
      <c r="AL62" s="179">
        <f t="shared" si="17"/>
        <v>123621938.23932879</v>
      </c>
      <c r="AM62" s="179">
        <f t="shared" si="18"/>
        <v>471627941.7734705</v>
      </c>
      <c r="AN62" s="179">
        <f>AM62+AM63</f>
        <v>472466127.62689507</v>
      </c>
    </row>
    <row r="63" spans="1:40" ht="12.75">
      <c r="A63" s="190">
        <f t="shared" si="0"/>
        <v>-5988</v>
      </c>
      <c r="B63" s="179">
        <v>12</v>
      </c>
      <c r="C63" s="179">
        <v>-6</v>
      </c>
      <c r="D63" s="179">
        <v>0.009</v>
      </c>
      <c r="E63" s="179"/>
      <c r="F63" s="181" t="s">
        <v>32</v>
      </c>
      <c r="G63" s="179" t="s">
        <v>103</v>
      </c>
      <c r="H63" s="179">
        <f>VLOOKUP(A63,GPW!A:B,2,0)</f>
        <v>72296</v>
      </c>
      <c r="I63" s="179"/>
      <c r="J63" s="185">
        <f t="shared" si="39"/>
        <v>63626.62911146631</v>
      </c>
      <c r="K63" s="179">
        <f>VLOOKUP(A63,GPW!A:E,5,0)</f>
        <v>3621</v>
      </c>
      <c r="L63" s="179">
        <v>4751.884</v>
      </c>
      <c r="M63" s="179">
        <f t="shared" si="3"/>
        <v>12307.37956</v>
      </c>
      <c r="N63" s="179">
        <f>VLOOKUP(F63,GDP!A:C,3,0)</f>
        <v>30898.02152070639</v>
      </c>
      <c r="O63" s="179">
        <f>VLOOKUP(F63,Density!A:D,4,0)</f>
        <v>3.5705904900341907</v>
      </c>
      <c r="P63" s="179">
        <f t="shared" si="4"/>
        <v>-5988</v>
      </c>
      <c r="Q63" s="186">
        <v>1</v>
      </c>
      <c r="R63" s="179">
        <f>D63*M63*O63</f>
        <v>395.50151172759456</v>
      </c>
      <c r="S63" s="188">
        <f>(R63*J63)/(R$62+R$63)</f>
        <v>371.18218240745125</v>
      </c>
      <c r="T63" s="179"/>
      <c r="U63" s="179">
        <f t="shared" si="13"/>
        <v>11468795.060128193</v>
      </c>
      <c r="V63" s="179"/>
      <c r="W63" s="179">
        <f t="shared" si="28"/>
        <v>10592621.897418495</v>
      </c>
      <c r="X63" s="179"/>
      <c r="Y63" s="179"/>
      <c r="Z63" s="179"/>
      <c r="AA63" s="178"/>
      <c r="AB63" s="179">
        <f t="shared" si="14"/>
        <v>10592621.897418495</v>
      </c>
      <c r="AC63" s="179"/>
      <c r="AD63" s="179"/>
      <c r="AE63" s="179">
        <f t="shared" si="15"/>
        <v>239015.5813776232</v>
      </c>
      <c r="AF63" s="179"/>
      <c r="AG63" s="179"/>
      <c r="AH63" s="178"/>
      <c r="AI63" s="179">
        <f t="shared" si="16"/>
        <v>239015.5813776232</v>
      </c>
      <c r="AJ63" s="179"/>
      <c r="AK63" s="179"/>
      <c r="AL63" s="179">
        <f t="shared" si="17"/>
        <v>838185.8534245536</v>
      </c>
      <c r="AM63" s="179">
        <f t="shared" si="18"/>
        <v>838185.8534245536</v>
      </c>
      <c r="AN63" s="179"/>
    </row>
    <row r="64" spans="1:40" ht="12.75">
      <c r="A64" s="190">
        <f t="shared" si="0"/>
        <v>-5987</v>
      </c>
      <c r="B64" s="179">
        <v>13</v>
      </c>
      <c r="C64" s="179">
        <v>-6</v>
      </c>
      <c r="D64" s="179">
        <v>0.139</v>
      </c>
      <c r="E64" s="179">
        <f>D64</f>
        <v>0.139</v>
      </c>
      <c r="F64" s="181" t="s">
        <v>32</v>
      </c>
      <c r="G64" s="179" t="s">
        <v>103</v>
      </c>
      <c r="H64" s="179">
        <f>VLOOKUP(A64,GPW!A:B,2,0)</f>
        <v>7050</v>
      </c>
      <c r="I64" s="179"/>
      <c r="J64" s="185">
        <f t="shared" si="39"/>
        <v>6204.5996353302735</v>
      </c>
      <c r="K64" s="179">
        <f>VLOOKUP(A64,GPW!A:E,5,0)</f>
        <v>1532</v>
      </c>
      <c r="L64" s="179">
        <v>4751.884</v>
      </c>
      <c r="M64" s="179">
        <f t="shared" si="3"/>
        <v>12307.37956</v>
      </c>
      <c r="N64" s="179">
        <f>VLOOKUP(F64,GDP!A:C,3,0)</f>
        <v>30898.02152070639</v>
      </c>
      <c r="O64" s="179">
        <f>VLOOKUP(F64,Density!A:D,4,0)</f>
        <v>3.5705904900341907</v>
      </c>
      <c r="P64" s="179">
        <f t="shared" si="4"/>
        <v>-5987</v>
      </c>
      <c r="Q64" s="186">
        <v>1</v>
      </c>
      <c r="R64" s="179">
        <f>H64</f>
        <v>7050</v>
      </c>
      <c r="S64" s="188">
        <f>J64</f>
        <v>6204.5996353302735</v>
      </c>
      <c r="T64" s="185">
        <f>S64</f>
        <v>6204.5996353302735</v>
      </c>
      <c r="U64" s="179">
        <f t="shared" si="13"/>
        <v>191709853.0598018</v>
      </c>
      <c r="V64" s="179"/>
      <c r="W64" s="179">
        <f t="shared" si="28"/>
        <v>177063935.38515633</v>
      </c>
      <c r="X64" s="179">
        <f>W64</f>
        <v>177063935.38515633</v>
      </c>
      <c r="Y64" s="179"/>
      <c r="Z64" s="179"/>
      <c r="AA64" s="178"/>
      <c r="AB64" s="179">
        <f t="shared" si="14"/>
        <v>177063935.38515633</v>
      </c>
      <c r="AC64" s="179">
        <f>AB64</f>
        <v>177063935.38515633</v>
      </c>
      <c r="AD64" s="179"/>
      <c r="AE64" s="179">
        <f t="shared" si="15"/>
        <v>3995331.83256612</v>
      </c>
      <c r="AF64" s="179">
        <f>AE64</f>
        <v>3995331.83256612</v>
      </c>
      <c r="AG64" s="179"/>
      <c r="AH64" s="178"/>
      <c r="AI64" s="179">
        <f t="shared" si="16"/>
        <v>3995331.83256612</v>
      </c>
      <c r="AJ64" s="179">
        <f>AI64</f>
        <v>3995331.83256612</v>
      </c>
      <c r="AK64" s="179"/>
      <c r="AL64" s="179">
        <f t="shared" si="17"/>
        <v>14010930.176568141</v>
      </c>
      <c r="AM64" s="179">
        <f t="shared" si="18"/>
        <v>14010930.176568141</v>
      </c>
      <c r="AN64" s="179">
        <f>AM64</f>
        <v>14010930.176568141</v>
      </c>
    </row>
    <row r="65" spans="1:40" ht="12.75">
      <c r="A65" s="183">
        <f t="shared" si="0"/>
        <v>-5986</v>
      </c>
      <c r="B65" s="179">
        <v>14</v>
      </c>
      <c r="C65" s="179">
        <v>-6</v>
      </c>
      <c r="D65" s="179">
        <v>0.089</v>
      </c>
      <c r="E65" s="179">
        <f>D65+D66</f>
        <v>0.11599999999999999</v>
      </c>
      <c r="F65" s="181" t="s">
        <v>32</v>
      </c>
      <c r="G65" s="179" t="s">
        <v>103</v>
      </c>
      <c r="H65" s="179">
        <f>VLOOKUP(A65,GPW!A:B,2,0)</f>
        <v>8811</v>
      </c>
      <c r="I65" s="179"/>
      <c r="J65" s="185">
        <f t="shared" si="39"/>
        <v>7754.429416580857</v>
      </c>
      <c r="K65" s="179">
        <f>VLOOKUP(A65,GPW!A:E,5,0)</f>
        <v>1403</v>
      </c>
      <c r="L65" s="179">
        <v>4751.884</v>
      </c>
      <c r="M65" s="179">
        <f t="shared" si="3"/>
        <v>12307.37956</v>
      </c>
      <c r="N65" s="179">
        <f>VLOOKUP(F65,GDP!A:C,3,0)</f>
        <v>30898.02152070639</v>
      </c>
      <c r="O65" s="179">
        <f>VLOOKUP(F65,Density!A:D,4,0)</f>
        <v>3.5705904900341907</v>
      </c>
      <c r="P65" s="179">
        <f t="shared" si="4"/>
        <v>-5986</v>
      </c>
      <c r="Q65" s="186">
        <v>1</v>
      </c>
      <c r="R65" s="179">
        <f>D65*M65*O65</f>
        <v>3911.0705048617688</v>
      </c>
      <c r="S65" s="188">
        <f>(R65*J65)/(R$65+R$66)</f>
        <v>3676.5301005643205</v>
      </c>
      <c r="T65" s="185">
        <f>S65+S66</f>
        <v>7754.429416580857</v>
      </c>
      <c r="U65" s="179">
        <f t="shared" si="13"/>
        <v>113597506.1687612</v>
      </c>
      <c r="V65" s="179"/>
      <c r="W65" s="179">
        <f t="shared" si="28"/>
        <v>104919080.4288295</v>
      </c>
      <c r="X65" s="179">
        <f>W65+W66</f>
        <v>171518514.89870808</v>
      </c>
      <c r="Y65" s="179"/>
      <c r="Z65" s="179"/>
      <c r="AA65" s="178"/>
      <c r="AB65" s="179">
        <f t="shared" si="14"/>
        <v>104919080.4288295</v>
      </c>
      <c r="AC65" s="179">
        <f>AB65+AB66</f>
        <v>171518514.89870808</v>
      </c>
      <c r="AD65" s="179"/>
      <c r="AE65" s="179">
        <f t="shared" si="15"/>
        <v>2367430.3915647008</v>
      </c>
      <c r="AF65" s="179">
        <f>AE65+AE66</f>
        <v>3870203.0481737657</v>
      </c>
      <c r="AG65" s="179"/>
      <c r="AH65" s="178"/>
      <c r="AI65" s="179">
        <f t="shared" si="16"/>
        <v>2367430.3915647008</v>
      </c>
      <c r="AJ65" s="179">
        <f>AI65+AI66</f>
        <v>3870203.0481737657</v>
      </c>
      <c r="AK65" s="179"/>
      <c r="AL65" s="179">
        <f t="shared" si="17"/>
        <v>8302164.451955933</v>
      </c>
      <c r="AM65" s="179">
        <f t="shared" si="18"/>
        <v>8302164.451955933</v>
      </c>
      <c r="AN65" s="179">
        <f>AM65+AM66</f>
        <v>13572125.407735184</v>
      </c>
    </row>
    <row r="66" spans="1:40" ht="12.75">
      <c r="A66" s="183">
        <f t="shared" si="0"/>
        <v>-5986</v>
      </c>
      <c r="B66" s="179">
        <v>14</v>
      </c>
      <c r="C66" s="179">
        <v>-6</v>
      </c>
      <c r="D66" s="179">
        <v>0.027</v>
      </c>
      <c r="E66" s="179"/>
      <c r="F66" s="181" t="s">
        <v>31</v>
      </c>
      <c r="G66" s="179" t="s">
        <v>103</v>
      </c>
      <c r="H66" s="179">
        <f>VLOOKUP(A66,GPW!A:B,2,0)</f>
        <v>8811</v>
      </c>
      <c r="I66" s="179"/>
      <c r="J66" s="185">
        <f t="shared" si="39"/>
        <v>7754.429416580857</v>
      </c>
      <c r="K66" s="179">
        <f>VLOOKUP(A66,GPW!A:E,5,0)</f>
        <v>1403</v>
      </c>
      <c r="L66" s="179">
        <v>4751.884</v>
      </c>
      <c r="M66" s="179">
        <f t="shared" si="3"/>
        <v>12307.37956</v>
      </c>
      <c r="N66" s="179">
        <f>VLOOKUP(F66,GDP!A:C,3,0)</f>
        <v>17682.691267077953</v>
      </c>
      <c r="O66" s="179">
        <f>VLOOKUP(F66,Density!A:D,4,0)</f>
        <v>13.05463276084503</v>
      </c>
      <c r="P66" s="179">
        <f t="shared" si="4"/>
        <v>-5986</v>
      </c>
      <c r="Q66" s="186">
        <v>1</v>
      </c>
      <c r="R66" s="179">
        <f>D66*M66*O66</f>
        <v>4338.044650911523</v>
      </c>
      <c r="S66" s="188">
        <f>(R66*J66)/(R$65+R$66)</f>
        <v>4077.899316016536</v>
      </c>
      <c r="T66" s="179"/>
      <c r="U66" s="179">
        <f t="shared" si="13"/>
        <v>72108234.62334876</v>
      </c>
      <c r="V66" s="179"/>
      <c r="W66" s="179">
        <f t="shared" si="28"/>
        <v>66599434.46987856</v>
      </c>
      <c r="X66" s="179"/>
      <c r="Y66" s="179"/>
      <c r="Z66" s="179"/>
      <c r="AA66" s="178"/>
      <c r="AB66" s="179">
        <f t="shared" si="14"/>
        <v>66599434.46987856</v>
      </c>
      <c r="AC66" s="179"/>
      <c r="AD66" s="179"/>
      <c r="AE66" s="179">
        <f t="shared" si="15"/>
        <v>1502772.6566090647</v>
      </c>
      <c r="AF66" s="179"/>
      <c r="AG66" s="179"/>
      <c r="AH66" s="178"/>
      <c r="AI66" s="179">
        <f t="shared" si="16"/>
        <v>1502772.6566090647</v>
      </c>
      <c r="AJ66" s="179"/>
      <c r="AK66" s="179"/>
      <c r="AL66" s="179">
        <f t="shared" si="17"/>
        <v>5269960.955779251</v>
      </c>
      <c r="AM66" s="179">
        <f t="shared" si="18"/>
        <v>5269960.955779251</v>
      </c>
      <c r="AN66" s="179"/>
    </row>
    <row r="67" spans="1:40" ht="12.75">
      <c r="A67" s="183">
        <f t="shared" si="0"/>
        <v>-5985</v>
      </c>
      <c r="B67" s="179">
        <v>15</v>
      </c>
      <c r="C67" s="179">
        <v>-6</v>
      </c>
      <c r="D67" s="179">
        <v>0.139</v>
      </c>
      <c r="E67" s="179">
        <f>D67</f>
        <v>0.139</v>
      </c>
      <c r="F67" s="181" t="s">
        <v>31</v>
      </c>
      <c r="G67" s="179" t="s">
        <v>103</v>
      </c>
      <c r="H67" s="179">
        <f>VLOOKUP(A67,GPW!A:B,2,0)</f>
        <v>18406</v>
      </c>
      <c r="I67" s="179"/>
      <c r="J67" s="185">
        <f t="shared" si="39"/>
        <v>16198.845516012627</v>
      </c>
      <c r="K67" s="179">
        <f>VLOOKUP(A67,GPW!A:E,5,0)</f>
        <v>1518</v>
      </c>
      <c r="L67" s="179">
        <v>4751.884</v>
      </c>
      <c r="M67" s="179">
        <f t="shared" si="3"/>
        <v>12307.37956</v>
      </c>
      <c r="N67" s="179">
        <f>VLOOKUP(F67,GDP!A:C,3,0)</f>
        <v>17682.691267077953</v>
      </c>
      <c r="O67" s="179">
        <f>VLOOKUP(F67,Density!A:D,4,0)</f>
        <v>13.05463276084503</v>
      </c>
      <c r="P67" s="179">
        <f t="shared" si="4"/>
        <v>-5985</v>
      </c>
      <c r="Q67" s="186">
        <v>1</v>
      </c>
      <c r="R67" s="189">
        <f aca="true" t="shared" si="40" ref="R67:R74">H67</f>
        <v>18406</v>
      </c>
      <c r="S67" s="188">
        <f aca="true" t="shared" si="41" ref="S67:S74">J67</f>
        <v>16198.845516012627</v>
      </c>
      <c r="T67" s="185">
        <f>S67+S68+S69+S70+S71+S72+S73+S74</f>
        <v>112239.00719048799</v>
      </c>
      <c r="U67" s="179">
        <f t="shared" si="13"/>
        <v>286439184.1427413</v>
      </c>
      <c r="V67" s="179"/>
      <c r="W67" s="179">
        <f t="shared" si="28"/>
        <v>264556298.9243245</v>
      </c>
      <c r="X67" s="179">
        <f>W67</f>
        <v>264556298.9243245</v>
      </c>
      <c r="Y67" s="179"/>
      <c r="Z67" s="179"/>
      <c r="AA67" s="178"/>
      <c r="AB67" s="179">
        <f t="shared" si="14"/>
        <v>264556298.9243245</v>
      </c>
      <c r="AC67" s="179">
        <f>AB67</f>
        <v>264556298.9243245</v>
      </c>
      <c r="AD67" s="179"/>
      <c r="AE67" s="179">
        <f t="shared" si="15"/>
        <v>5969539.761437165</v>
      </c>
      <c r="AF67" s="179">
        <f>AE67</f>
        <v>5969539.761437165</v>
      </c>
      <c r="AG67" s="179"/>
      <c r="AH67" s="178"/>
      <c r="AI67" s="179">
        <f aca="true" t="shared" si="42" ref="AI67:AI130">W67*AC$241</f>
        <v>5969539.761437165</v>
      </c>
      <c r="AJ67" s="179">
        <f>AI67</f>
        <v>5969539.761437165</v>
      </c>
      <c r="AK67" s="179"/>
      <c r="AL67" s="179">
        <f aca="true" t="shared" si="43" ref="AL67:AL130">(AI67)*(AL$239/AI$239)</f>
        <v>20934132.20448922</v>
      </c>
      <c r="AM67" s="179">
        <f aca="true" t="shared" si="44" ref="AM67:AM130">AK67+AL67</f>
        <v>20934132.20448922</v>
      </c>
      <c r="AN67" s="179">
        <f>AM67</f>
        <v>20934132.20448922</v>
      </c>
    </row>
    <row r="68" spans="1:40" ht="12.75">
      <c r="A68" s="183">
        <f t="shared" si="0"/>
        <v>-5984</v>
      </c>
      <c r="B68" s="179">
        <v>16</v>
      </c>
      <c r="C68" s="179">
        <v>-6</v>
      </c>
      <c r="D68" s="179">
        <v>0.082</v>
      </c>
      <c r="E68" s="179">
        <f aca="true" t="shared" si="45" ref="E68:E74">D68</f>
        <v>0.082</v>
      </c>
      <c r="F68" s="181" t="s">
        <v>31</v>
      </c>
      <c r="G68" s="179" t="s">
        <v>103</v>
      </c>
      <c r="H68" s="179">
        <f>VLOOKUP(A68,GPW!A:B,2,0)</f>
        <v>10731</v>
      </c>
      <c r="I68" s="179"/>
      <c r="J68" s="185">
        <f t="shared" si="39"/>
        <v>9444.192721521867</v>
      </c>
      <c r="K68" s="179">
        <f>VLOOKUP(A68,GPW!A:E,5,0)</f>
        <v>883</v>
      </c>
      <c r="L68" s="179">
        <v>4751.884</v>
      </c>
      <c r="M68" s="179">
        <f t="shared" si="3"/>
        <v>12307.37956</v>
      </c>
      <c r="N68" s="179">
        <f>VLOOKUP(F68,GDP!A:C,3,0)</f>
        <v>17682.691267077953</v>
      </c>
      <c r="O68" s="179">
        <f>VLOOKUP(F68,Density!A:D,4,0)</f>
        <v>13.05463276084503</v>
      </c>
      <c r="P68" s="179">
        <f t="shared" si="4"/>
        <v>-5984</v>
      </c>
      <c r="Q68" s="186">
        <v>1</v>
      </c>
      <c r="R68" s="189">
        <f t="shared" si="40"/>
        <v>10731</v>
      </c>
      <c r="S68" s="188">
        <f t="shared" si="41"/>
        <v>9444.192721521867</v>
      </c>
      <c r="T68" s="179"/>
      <c r="U68" s="179">
        <f t="shared" si="13"/>
        <v>166998744.1614559</v>
      </c>
      <c r="V68" s="179"/>
      <c r="W68" s="179">
        <f t="shared" si="28"/>
        <v>154240663.03145313</v>
      </c>
      <c r="X68" s="179">
        <f aca="true" t="shared" si="46" ref="X68:X74">W68</f>
        <v>154240663.03145313</v>
      </c>
      <c r="Y68" s="179"/>
      <c r="Z68" s="179"/>
      <c r="AA68" s="178"/>
      <c r="AB68" s="179">
        <f t="shared" si="14"/>
        <v>154240663.03145313</v>
      </c>
      <c r="AC68" s="179">
        <f aca="true" t="shared" si="47" ref="AC68:AC74">AB68</f>
        <v>154240663.03145313</v>
      </c>
      <c r="AD68" s="179"/>
      <c r="AE68" s="179">
        <f t="shared" si="15"/>
        <v>3480339.627294481</v>
      </c>
      <c r="AF68" s="179">
        <f aca="true" t="shared" si="48" ref="AF68:AF74">AE68</f>
        <v>3480339.627294481</v>
      </c>
      <c r="AG68" s="179"/>
      <c r="AH68" s="178"/>
      <c r="AI68" s="179">
        <f t="shared" si="42"/>
        <v>3480339.627294481</v>
      </c>
      <c r="AJ68" s="179">
        <f aca="true" t="shared" si="49" ref="AJ68:AJ74">AI68</f>
        <v>3480339.627294481</v>
      </c>
      <c r="AK68" s="179"/>
      <c r="AL68" s="179">
        <f t="shared" si="43"/>
        <v>12204942.556034654</v>
      </c>
      <c r="AM68" s="179">
        <f t="shared" si="44"/>
        <v>12204942.556034654</v>
      </c>
      <c r="AN68" s="179">
        <f aca="true" t="shared" si="50" ref="AN68:AN74">AM68</f>
        <v>12204942.556034654</v>
      </c>
    </row>
    <row r="69" spans="1:40" ht="12.75">
      <c r="A69" s="183">
        <f t="shared" si="0"/>
        <v>-4988</v>
      </c>
      <c r="B69" s="179">
        <v>12</v>
      </c>
      <c r="C69" s="179">
        <v>-5</v>
      </c>
      <c r="D69" s="179">
        <v>0.276</v>
      </c>
      <c r="E69" s="179">
        <f t="shared" si="45"/>
        <v>0.276</v>
      </c>
      <c r="F69" s="181" t="s">
        <v>18</v>
      </c>
      <c r="G69" s="179" t="s">
        <v>103</v>
      </c>
      <c r="H69" s="179">
        <f>VLOOKUP(A69,GPW!A:B,2,0)</f>
        <v>70123</v>
      </c>
      <c r="I69" s="179"/>
      <c r="J69" s="185">
        <f t="shared" si="39"/>
        <v>61714.20428769713</v>
      </c>
      <c r="K69" s="179">
        <f>VLOOKUP(A69,GPW!A:E,5,0)</f>
        <v>3430</v>
      </c>
      <c r="L69" s="179">
        <v>4759.143</v>
      </c>
      <c r="M69" s="179">
        <f t="shared" si="3"/>
        <v>12326.18037</v>
      </c>
      <c r="N69" s="179">
        <f>VLOOKUP(F69,GDP!A:C,3,0)</f>
        <v>26740.842463556593</v>
      </c>
      <c r="O69" s="179">
        <f>VLOOKUP(F69,Density!A:D,4,0)</f>
        <v>19.081453981897738</v>
      </c>
      <c r="P69" s="179">
        <f t="shared" si="4"/>
        <v>-4988</v>
      </c>
      <c r="Q69" s="186">
        <v>1</v>
      </c>
      <c r="R69" s="189">
        <f t="shared" si="40"/>
        <v>70123</v>
      </c>
      <c r="S69" s="188">
        <f t="shared" si="41"/>
        <v>61714.20428769713</v>
      </c>
      <c r="T69" s="179"/>
      <c r="U69" s="179">
        <f t="shared" si="13"/>
        <v>1650289814.6210577</v>
      </c>
      <c r="V69" s="179"/>
      <c r="W69" s="179">
        <f t="shared" si="28"/>
        <v>1524213828.548989</v>
      </c>
      <c r="X69" s="179">
        <f t="shared" si="46"/>
        <v>1524213828.548989</v>
      </c>
      <c r="Y69" s="179"/>
      <c r="Z69" s="179"/>
      <c r="AA69" s="178"/>
      <c r="AB69" s="179">
        <f t="shared" si="14"/>
        <v>1524213828.548989</v>
      </c>
      <c r="AC69" s="179">
        <f t="shared" si="47"/>
        <v>1524213828.548989</v>
      </c>
      <c r="AD69" s="179"/>
      <c r="AE69" s="179">
        <f t="shared" si="15"/>
        <v>34392887.60634748</v>
      </c>
      <c r="AF69" s="179">
        <f t="shared" si="48"/>
        <v>34392887.60634748</v>
      </c>
      <c r="AG69" s="179"/>
      <c r="AH69" s="178"/>
      <c r="AI69" s="179">
        <f t="shared" si="42"/>
        <v>34392887.60634748</v>
      </c>
      <c r="AJ69" s="179">
        <f t="shared" si="49"/>
        <v>34392887.60634748</v>
      </c>
      <c r="AK69" s="179"/>
      <c r="AL69" s="179">
        <f t="shared" si="43"/>
        <v>120609843.44161245</v>
      </c>
      <c r="AM69" s="179">
        <f t="shared" si="44"/>
        <v>120609843.44161245</v>
      </c>
      <c r="AN69" s="179">
        <f t="shared" si="50"/>
        <v>120609843.44161245</v>
      </c>
    </row>
    <row r="70" spans="1:40" ht="12.75">
      <c r="A70" s="183">
        <f aca="true" t="shared" si="51" ref="A70:A133">C70*1000+B70</f>
        <v>-4987</v>
      </c>
      <c r="B70" s="179">
        <v>13</v>
      </c>
      <c r="C70" s="179">
        <v>-5</v>
      </c>
      <c r="D70" s="179">
        <v>0.006</v>
      </c>
      <c r="E70" s="179">
        <f t="shared" si="45"/>
        <v>0.006</v>
      </c>
      <c r="F70" s="181" t="s">
        <v>18</v>
      </c>
      <c r="G70" s="179" t="s">
        <v>103</v>
      </c>
      <c r="H70" s="179">
        <f>VLOOKUP(A70,GPW!A:B,2,0)</f>
        <v>1955</v>
      </c>
      <c r="I70" s="179"/>
      <c r="J70" s="185">
        <f aca="true" t="shared" si="52" ref="J70:J133">H70*H$241</f>
        <v>1720.566281853998</v>
      </c>
      <c r="K70" s="179">
        <f>VLOOKUP(A70,GPW!A:E,5,0)</f>
        <v>97</v>
      </c>
      <c r="L70" s="179">
        <v>4759.143</v>
      </c>
      <c r="M70" s="179">
        <f aca="true" t="shared" si="53" ref="M70:M133">L70*2.59</f>
        <v>12326.18037</v>
      </c>
      <c r="N70" s="179">
        <f>VLOOKUP(F70,GDP!A:C,3,0)</f>
        <v>26740.842463556593</v>
      </c>
      <c r="O70" s="179">
        <f>VLOOKUP(F70,Density!A:D,4,0)</f>
        <v>19.081453981897738</v>
      </c>
      <c r="P70" s="179">
        <f aca="true" t="shared" si="54" ref="P70:P133">C70*1000+B70</f>
        <v>-4987</v>
      </c>
      <c r="Q70" s="186">
        <v>1</v>
      </c>
      <c r="R70" s="189">
        <f t="shared" si="40"/>
        <v>1955</v>
      </c>
      <c r="S70" s="188">
        <f t="shared" si="41"/>
        <v>1720.566281853998</v>
      </c>
      <c r="T70" s="179"/>
      <c r="U70" s="179">
        <f t="shared" si="13"/>
        <v>46009391.89116507</v>
      </c>
      <c r="V70" s="179"/>
      <c r="W70" s="179">
        <f t="shared" si="28"/>
        <v>42494445.970840864</v>
      </c>
      <c r="X70" s="179">
        <f t="shared" si="46"/>
        <v>42494445.970840864</v>
      </c>
      <c r="Y70" s="179"/>
      <c r="Z70" s="179"/>
      <c r="AA70" s="178"/>
      <c r="AB70" s="179">
        <f t="shared" si="14"/>
        <v>42494445.970840864</v>
      </c>
      <c r="AC70" s="179">
        <f t="shared" si="47"/>
        <v>42494445.970840864</v>
      </c>
      <c r="AD70" s="179"/>
      <c r="AE70" s="179">
        <f t="shared" si="15"/>
        <v>958859.3652640264</v>
      </c>
      <c r="AF70" s="179">
        <f t="shared" si="48"/>
        <v>958859.3652640264</v>
      </c>
      <c r="AG70" s="179"/>
      <c r="AH70" s="178"/>
      <c r="AI70" s="179">
        <f t="shared" si="42"/>
        <v>958859.3652640264</v>
      </c>
      <c r="AJ70" s="179">
        <f t="shared" si="49"/>
        <v>958859.3652640264</v>
      </c>
      <c r="AK70" s="179"/>
      <c r="AL70" s="179">
        <f t="shared" si="43"/>
        <v>3362552.1430679285</v>
      </c>
      <c r="AM70" s="179">
        <f t="shared" si="44"/>
        <v>3362552.1430679285</v>
      </c>
      <c r="AN70" s="179">
        <f t="shared" si="50"/>
        <v>3362552.1430679285</v>
      </c>
    </row>
    <row r="71" spans="1:40" ht="12.75">
      <c r="A71" s="183">
        <f t="shared" si="51"/>
        <v>-17987</v>
      </c>
      <c r="B71" s="179">
        <v>13</v>
      </c>
      <c r="C71" s="179">
        <v>-18</v>
      </c>
      <c r="D71" s="179">
        <v>0.133</v>
      </c>
      <c r="E71" s="179">
        <f t="shared" si="45"/>
        <v>0.133</v>
      </c>
      <c r="F71" s="181" t="s">
        <v>22</v>
      </c>
      <c r="G71" s="179" t="s">
        <v>103</v>
      </c>
      <c r="H71" s="179">
        <f>VLOOKUP(A71,GPW!A:B,2,0)</f>
        <v>4490</v>
      </c>
      <c r="I71" s="179"/>
      <c r="J71" s="185">
        <f t="shared" si="52"/>
        <v>3951.5818954089264</v>
      </c>
      <c r="K71" s="179">
        <f>VLOOKUP(A71,GPW!A:E,5,0)</f>
        <v>1697</v>
      </c>
      <c r="L71" s="179">
        <v>4552.911</v>
      </c>
      <c r="M71" s="179">
        <f t="shared" si="53"/>
        <v>11792.03949</v>
      </c>
      <c r="N71" s="179">
        <f>VLOOKUP(F71,GDP!A:C,3,0)</f>
        <v>8596.160802024468</v>
      </c>
      <c r="O71" s="179">
        <f>VLOOKUP(F71,Density!A:D,4,0)</f>
        <v>2.7201207932739395</v>
      </c>
      <c r="P71" s="179">
        <f t="shared" si="54"/>
        <v>-17987</v>
      </c>
      <c r="Q71" s="186">
        <v>2</v>
      </c>
      <c r="R71" s="179">
        <f t="shared" si="40"/>
        <v>4490</v>
      </c>
      <c r="S71" s="188">
        <f t="shared" si="41"/>
        <v>3951.5818954089264</v>
      </c>
      <c r="T71" s="179"/>
      <c r="U71" s="179">
        <f aca="true" t="shared" si="55" ref="U71:U134">S71*N71</f>
        <v>33968433.39530376</v>
      </c>
      <c r="V71" s="179"/>
      <c r="W71" s="179">
        <f aca="true" t="shared" si="56" ref="W71:W134">U71*U$241</f>
        <v>31373371.789945863</v>
      </c>
      <c r="X71" s="179">
        <f t="shared" si="46"/>
        <v>31373371.789945863</v>
      </c>
      <c r="Y71" s="179"/>
      <c r="Z71" s="179"/>
      <c r="AA71" s="178"/>
      <c r="AB71" s="179">
        <f aca="true" t="shared" si="57" ref="AB71:AB134">W71+AA71</f>
        <v>31373371.789945863</v>
      </c>
      <c r="AC71" s="179">
        <f t="shared" si="47"/>
        <v>31373371.789945863</v>
      </c>
      <c r="AD71" s="179"/>
      <c r="AE71" s="179">
        <f aca="true" t="shared" si="58" ref="AE71:AE134">AH71+AI71</f>
        <v>707919.6039252313</v>
      </c>
      <c r="AF71" s="179">
        <f t="shared" si="48"/>
        <v>707919.6039252313</v>
      </c>
      <c r="AG71" s="179"/>
      <c r="AH71" s="178"/>
      <c r="AI71" s="179">
        <f t="shared" si="42"/>
        <v>707919.6039252313</v>
      </c>
      <c r="AJ71" s="179">
        <f t="shared" si="49"/>
        <v>707919.6039252313</v>
      </c>
      <c r="AK71" s="179"/>
      <c r="AL71" s="179">
        <f t="shared" si="43"/>
        <v>2482550.275392186</v>
      </c>
      <c r="AM71" s="179">
        <f t="shared" si="44"/>
        <v>2482550.275392186</v>
      </c>
      <c r="AN71" s="179">
        <f t="shared" si="50"/>
        <v>2482550.275392186</v>
      </c>
    </row>
    <row r="72" spans="1:40" ht="12.75">
      <c r="A72" s="183">
        <f t="shared" si="51"/>
        <v>-17986</v>
      </c>
      <c r="B72" s="179">
        <v>14</v>
      </c>
      <c r="C72" s="179">
        <v>-18</v>
      </c>
      <c r="D72" s="179">
        <v>0.395</v>
      </c>
      <c r="E72" s="179">
        <f t="shared" si="45"/>
        <v>0.395</v>
      </c>
      <c r="F72" s="181" t="s">
        <v>22</v>
      </c>
      <c r="G72" s="179" t="s">
        <v>103</v>
      </c>
      <c r="H72" s="179">
        <f>VLOOKUP(A72,GPW!A:B,2,0)</f>
        <v>12030</v>
      </c>
      <c r="I72" s="179"/>
      <c r="J72" s="185">
        <f t="shared" si="52"/>
        <v>10587.42320752102</v>
      </c>
      <c r="K72" s="179">
        <f>VLOOKUP(A72,GPW!A:E,5,0)</f>
        <v>4514</v>
      </c>
      <c r="L72" s="179">
        <v>4552.911</v>
      </c>
      <c r="M72" s="179">
        <f t="shared" si="53"/>
        <v>11792.03949</v>
      </c>
      <c r="N72" s="179">
        <f>VLOOKUP(F72,GDP!A:C,3,0)</f>
        <v>8596.160802024468</v>
      </c>
      <c r="O72" s="179">
        <f>VLOOKUP(F72,Density!A:D,4,0)</f>
        <v>2.7201207932739395</v>
      </c>
      <c r="P72" s="179">
        <f t="shared" si="54"/>
        <v>-17986</v>
      </c>
      <c r="Q72" s="186">
        <v>2</v>
      </c>
      <c r="R72" s="179">
        <f t="shared" si="40"/>
        <v>12030</v>
      </c>
      <c r="S72" s="188">
        <f t="shared" si="41"/>
        <v>10587.42320752102</v>
      </c>
      <c r="T72" s="179"/>
      <c r="U72" s="179">
        <f t="shared" si="55"/>
        <v>91011192.37093635</v>
      </c>
      <c r="V72" s="179"/>
      <c r="W72" s="179">
        <f t="shared" si="56"/>
        <v>84058276.75569013</v>
      </c>
      <c r="X72" s="179">
        <f t="shared" si="46"/>
        <v>84058276.75569013</v>
      </c>
      <c r="Y72" s="179"/>
      <c r="Z72" s="179"/>
      <c r="AA72" s="178"/>
      <c r="AB72" s="179">
        <f t="shared" si="57"/>
        <v>84058276.75569013</v>
      </c>
      <c r="AC72" s="179">
        <f t="shared" si="47"/>
        <v>84058276.75569013</v>
      </c>
      <c r="AD72" s="179"/>
      <c r="AE72" s="179">
        <f t="shared" si="58"/>
        <v>1896720.0078442162</v>
      </c>
      <c r="AF72" s="179">
        <f t="shared" si="48"/>
        <v>1896720.0078442162</v>
      </c>
      <c r="AG72" s="179"/>
      <c r="AH72" s="178"/>
      <c r="AI72" s="179">
        <f t="shared" si="42"/>
        <v>1896720.0078442162</v>
      </c>
      <c r="AJ72" s="179">
        <f t="shared" si="49"/>
        <v>1896720.0078442162</v>
      </c>
      <c r="AK72" s="179"/>
      <c r="AL72" s="179">
        <f t="shared" si="43"/>
        <v>6651465.437186635</v>
      </c>
      <c r="AM72" s="179">
        <f t="shared" si="44"/>
        <v>6651465.437186635</v>
      </c>
      <c r="AN72" s="179">
        <f t="shared" si="50"/>
        <v>6651465.437186635</v>
      </c>
    </row>
    <row r="73" spans="1:40" ht="12.75">
      <c r="A73" s="183">
        <f t="shared" si="51"/>
        <v>-17982</v>
      </c>
      <c r="B73" s="179">
        <v>18</v>
      </c>
      <c r="C73" s="179">
        <v>-18</v>
      </c>
      <c r="D73" s="179">
        <v>0.548</v>
      </c>
      <c r="E73" s="179">
        <f t="shared" si="45"/>
        <v>0.548</v>
      </c>
      <c r="F73" s="181" t="s">
        <v>19</v>
      </c>
      <c r="G73" s="179" t="s">
        <v>103</v>
      </c>
      <c r="H73" s="179">
        <f>VLOOKUP(A73,GPW!A:B,2,0)</f>
        <v>3858</v>
      </c>
      <c r="I73" s="179"/>
      <c r="J73" s="185">
        <f t="shared" si="52"/>
        <v>3395.3681408658435</v>
      </c>
      <c r="K73" s="179">
        <f>VLOOKUP(A73,GPW!A:E,5,0)</f>
        <v>6578</v>
      </c>
      <c r="L73" s="179">
        <v>4552.911</v>
      </c>
      <c r="M73" s="179">
        <f t="shared" si="53"/>
        <v>11792.03949</v>
      </c>
      <c r="N73" s="179">
        <f>VLOOKUP(F73,GDP!A:C,3,0)</f>
        <v>8852.096757413643</v>
      </c>
      <c r="O73" s="179">
        <f>VLOOKUP(F73,Density!A:D,4,0)</f>
        <v>0.6806336159242874</v>
      </c>
      <c r="P73" s="179">
        <f t="shared" si="54"/>
        <v>-17982</v>
      </c>
      <c r="Q73" s="186">
        <v>2</v>
      </c>
      <c r="R73" s="179">
        <f t="shared" si="40"/>
        <v>3858</v>
      </c>
      <c r="S73" s="188">
        <f t="shared" si="41"/>
        <v>3395.3681408658435</v>
      </c>
      <c r="T73" s="179"/>
      <c r="U73" s="179">
        <f t="shared" si="55"/>
        <v>30056127.30998412</v>
      </c>
      <c r="V73" s="179"/>
      <c r="W73" s="179">
        <f t="shared" si="56"/>
        <v>27759951.29620681</v>
      </c>
      <c r="X73" s="179">
        <f t="shared" si="46"/>
        <v>27759951.29620681</v>
      </c>
      <c r="Y73" s="179"/>
      <c r="Z73" s="179"/>
      <c r="AA73" s="178"/>
      <c r="AB73" s="179">
        <f t="shared" si="57"/>
        <v>27759951.29620681</v>
      </c>
      <c r="AC73" s="179">
        <f t="shared" si="47"/>
        <v>27759951.29620681</v>
      </c>
      <c r="AD73" s="179"/>
      <c r="AE73" s="179">
        <f t="shared" si="58"/>
        <v>626385.135081088</v>
      </c>
      <c r="AF73" s="179">
        <f t="shared" si="48"/>
        <v>626385.135081088</v>
      </c>
      <c r="AG73" s="179"/>
      <c r="AH73" s="178"/>
      <c r="AI73" s="179">
        <f t="shared" si="42"/>
        <v>626385.135081088</v>
      </c>
      <c r="AJ73" s="179">
        <f t="shared" si="49"/>
        <v>626385.135081088</v>
      </c>
      <c r="AK73" s="179"/>
      <c r="AL73" s="179">
        <f t="shared" si="43"/>
        <v>2196623.148977473</v>
      </c>
      <c r="AM73" s="179">
        <f t="shared" si="44"/>
        <v>2196623.148977473</v>
      </c>
      <c r="AN73" s="179">
        <f t="shared" si="50"/>
        <v>2196623.148977473</v>
      </c>
    </row>
    <row r="74" spans="1:40" ht="12.75">
      <c r="A74" s="183">
        <f t="shared" si="51"/>
        <v>-17981</v>
      </c>
      <c r="B74" s="179">
        <v>19</v>
      </c>
      <c r="C74" s="179">
        <v>-18</v>
      </c>
      <c r="D74" s="179">
        <v>0.848</v>
      </c>
      <c r="E74" s="179">
        <f t="shared" si="45"/>
        <v>0.848</v>
      </c>
      <c r="F74" s="181" t="s">
        <v>19</v>
      </c>
      <c r="G74" s="179" t="s">
        <v>103</v>
      </c>
      <c r="H74" s="179">
        <f>VLOOKUP(A74,GPW!A:B,2,0)</f>
        <v>5939</v>
      </c>
      <c r="I74" s="179"/>
      <c r="J74" s="185">
        <f t="shared" si="52"/>
        <v>5226.825139606595</v>
      </c>
      <c r="K74" s="179">
        <f>VLOOKUP(A74,GPW!A:E,5,0)</f>
        <v>10050</v>
      </c>
      <c r="L74" s="179">
        <v>4552.911</v>
      </c>
      <c r="M74" s="179">
        <f t="shared" si="53"/>
        <v>11792.03949</v>
      </c>
      <c r="N74" s="179">
        <f>VLOOKUP(F74,GDP!A:C,3,0)</f>
        <v>8852.096757413643</v>
      </c>
      <c r="O74" s="179">
        <f>VLOOKUP(F74,Density!A:D,4,0)</f>
        <v>0.6806336159242874</v>
      </c>
      <c r="P74" s="179">
        <f t="shared" si="54"/>
        <v>-17981</v>
      </c>
      <c r="Q74" s="186">
        <v>2</v>
      </c>
      <c r="R74" s="179">
        <f t="shared" si="40"/>
        <v>5939</v>
      </c>
      <c r="S74" s="188">
        <f t="shared" si="41"/>
        <v>5226.825139606595</v>
      </c>
      <c r="T74" s="179"/>
      <c r="U74" s="179">
        <f t="shared" si="55"/>
        <v>46268361.869879656</v>
      </c>
      <c r="V74" s="179"/>
      <c r="W74" s="179">
        <f t="shared" si="56"/>
        <v>42733631.609168544</v>
      </c>
      <c r="X74" s="179">
        <f t="shared" si="46"/>
        <v>42733631.609168544</v>
      </c>
      <c r="Y74" s="179"/>
      <c r="Z74" s="179"/>
      <c r="AA74" s="178"/>
      <c r="AB74" s="179">
        <f t="shared" si="57"/>
        <v>42733631.609168544</v>
      </c>
      <c r="AC74" s="179">
        <f t="shared" si="47"/>
        <v>42733631.609168544</v>
      </c>
      <c r="AD74" s="179"/>
      <c r="AE74" s="179">
        <f t="shared" si="58"/>
        <v>964256.4326714831</v>
      </c>
      <c r="AF74" s="179">
        <f t="shared" si="48"/>
        <v>964256.4326714831</v>
      </c>
      <c r="AG74" s="179"/>
      <c r="AH74" s="178"/>
      <c r="AI74" s="179">
        <f t="shared" si="42"/>
        <v>964256.4326714831</v>
      </c>
      <c r="AJ74" s="179">
        <f t="shared" si="49"/>
        <v>964256.4326714831</v>
      </c>
      <c r="AK74" s="179"/>
      <c r="AL74" s="179">
        <f t="shared" si="43"/>
        <v>3381478.714820428</v>
      </c>
      <c r="AM74" s="179">
        <f t="shared" si="44"/>
        <v>3381478.714820428</v>
      </c>
      <c r="AN74" s="179">
        <f t="shared" si="50"/>
        <v>3381478.714820428</v>
      </c>
    </row>
    <row r="75" spans="1:40" ht="12.75">
      <c r="A75" s="183">
        <f t="shared" si="51"/>
        <v>-16987</v>
      </c>
      <c r="B75" s="179">
        <v>13</v>
      </c>
      <c r="C75" s="179">
        <v>-17</v>
      </c>
      <c r="D75" s="179">
        <v>0.132</v>
      </c>
      <c r="E75" s="187">
        <f>D75+D76</f>
        <v>0.456</v>
      </c>
      <c r="F75" s="181" t="s">
        <v>24</v>
      </c>
      <c r="G75" s="179" t="s">
        <v>103</v>
      </c>
      <c r="H75" s="179">
        <f>VLOOKUP(A75,GPW!A:B,2,0)</f>
        <v>39282</v>
      </c>
      <c r="I75" s="179"/>
      <c r="J75" s="185">
        <f t="shared" si="52"/>
        <v>34571.501117027496</v>
      </c>
      <c r="K75" s="179">
        <f>VLOOKUP(A75,GPW!A:E,5,0)</f>
        <v>11985</v>
      </c>
      <c r="L75" s="179">
        <v>4577.27</v>
      </c>
      <c r="M75" s="179">
        <f t="shared" si="53"/>
        <v>11855.1293</v>
      </c>
      <c r="N75" s="179">
        <f>VLOOKUP(F75,GDP!A:C,3,0)</f>
        <v>18652.790695639666</v>
      </c>
      <c r="O75" s="179">
        <f>VLOOKUP(F75,Density!A:D,4,0)</f>
        <v>18.386044491021153</v>
      </c>
      <c r="P75" s="179">
        <f t="shared" si="54"/>
        <v>-16987</v>
      </c>
      <c r="Q75" s="186">
        <v>2</v>
      </c>
      <c r="R75" s="179">
        <f aca="true" t="shared" si="59" ref="R75:R133">D75*M75*O75</f>
        <v>28771.89938787232</v>
      </c>
      <c r="S75" s="188">
        <f>(R75*J75)/(R$75+R$76)</f>
        <v>26238.231752334304</v>
      </c>
      <c r="T75" s="185">
        <f>S75+S76</f>
        <v>34571.501117027496</v>
      </c>
      <c r="U75" s="179">
        <f t="shared" si="55"/>
        <v>489416245.09997857</v>
      </c>
      <c r="V75" s="179"/>
      <c r="W75" s="179">
        <f t="shared" si="56"/>
        <v>452026669.55149376</v>
      </c>
      <c r="X75" s="179">
        <f>W75+W76</f>
        <v>741439117.5909619</v>
      </c>
      <c r="Y75" s="179"/>
      <c r="Z75" s="179"/>
      <c r="AA75" s="178"/>
      <c r="AB75" s="179">
        <f t="shared" si="57"/>
        <v>452026669.55149376</v>
      </c>
      <c r="AC75" s="179">
        <f>AB75+AB76</f>
        <v>741439117.5909619</v>
      </c>
      <c r="AD75" s="179"/>
      <c r="AE75" s="179">
        <f t="shared" si="58"/>
        <v>10199685.995340925</v>
      </c>
      <c r="AF75" s="179">
        <f>AE75+AE76</f>
        <v>16730088.49587131</v>
      </c>
      <c r="AG75" s="179"/>
      <c r="AH75" s="178"/>
      <c r="AI75" s="179">
        <f t="shared" si="42"/>
        <v>10199685.995340925</v>
      </c>
      <c r="AJ75" s="179">
        <f>AI75+AI76</f>
        <v>16730088.49587131</v>
      </c>
      <c r="AK75" s="179"/>
      <c r="AL75" s="179">
        <f t="shared" si="43"/>
        <v>35768515.430633284</v>
      </c>
      <c r="AM75" s="179">
        <f t="shared" si="44"/>
        <v>35768515.430633284</v>
      </c>
      <c r="AN75" s="179">
        <f>AM75+AM76</f>
        <v>58669495.197575584</v>
      </c>
    </row>
    <row r="76" spans="1:40" ht="12.75">
      <c r="A76" s="183">
        <f t="shared" si="51"/>
        <v>-16987</v>
      </c>
      <c r="B76" s="179">
        <v>13</v>
      </c>
      <c r="C76" s="179">
        <v>-17</v>
      </c>
      <c r="D76" s="179">
        <v>0.324</v>
      </c>
      <c r="E76" s="179"/>
      <c r="F76" s="181" t="s">
        <v>30</v>
      </c>
      <c r="G76" s="179" t="s">
        <v>103</v>
      </c>
      <c r="H76" s="179">
        <f>VLOOKUP(A76,GPW!A:B,2,0)</f>
        <v>39282</v>
      </c>
      <c r="I76" s="179"/>
      <c r="J76" s="185">
        <f t="shared" si="52"/>
        <v>34571.501117027496</v>
      </c>
      <c r="K76" s="179">
        <f>VLOOKUP(A76,GPW!A:E,5,0)</f>
        <v>11985</v>
      </c>
      <c r="L76" s="179">
        <v>4577.27</v>
      </c>
      <c r="M76" s="179">
        <f t="shared" si="53"/>
        <v>11855.1293</v>
      </c>
      <c r="N76" s="179">
        <f>VLOOKUP(F76,GDP!A:C,3,0)</f>
        <v>37602.447052059244</v>
      </c>
      <c r="O76" s="179">
        <f>VLOOKUP(F76,Density!A:D,4,0)</f>
        <v>2.379019951232039</v>
      </c>
      <c r="P76" s="179">
        <f t="shared" si="54"/>
        <v>-16987</v>
      </c>
      <c r="Q76" s="186">
        <v>2</v>
      </c>
      <c r="R76" s="179">
        <f t="shared" si="59"/>
        <v>9137.962877839907</v>
      </c>
      <c r="S76" s="188">
        <f>(R76*J76)/(R$75+R$76)</f>
        <v>8333.269364693193</v>
      </c>
      <c r="T76" s="179"/>
      <c r="U76" s="179">
        <f t="shared" si="55"/>
        <v>313351320.0564232</v>
      </c>
      <c r="V76" s="179"/>
      <c r="W76" s="179">
        <f t="shared" si="56"/>
        <v>289412448.03946817</v>
      </c>
      <c r="X76" s="179"/>
      <c r="Y76" s="179"/>
      <c r="Z76" s="179"/>
      <c r="AA76" s="178"/>
      <c r="AB76" s="179">
        <f t="shared" si="57"/>
        <v>289412448.03946817</v>
      </c>
      <c r="AC76" s="179"/>
      <c r="AD76" s="179"/>
      <c r="AE76" s="179">
        <f t="shared" si="58"/>
        <v>6530402.5005303845</v>
      </c>
      <c r="AF76" s="179"/>
      <c r="AG76" s="179"/>
      <c r="AH76" s="178"/>
      <c r="AI76" s="179">
        <f t="shared" si="42"/>
        <v>6530402.5005303845</v>
      </c>
      <c r="AJ76" s="179"/>
      <c r="AK76" s="179"/>
      <c r="AL76" s="179">
        <f t="shared" si="43"/>
        <v>22900979.766942296</v>
      </c>
      <c r="AM76" s="179">
        <f t="shared" si="44"/>
        <v>22900979.766942296</v>
      </c>
      <c r="AN76" s="179"/>
    </row>
    <row r="77" spans="1:40" ht="12.75">
      <c r="A77" s="183">
        <f t="shared" si="51"/>
        <v>-16985</v>
      </c>
      <c r="B77" s="179">
        <v>15</v>
      </c>
      <c r="C77" s="179">
        <v>-17</v>
      </c>
      <c r="D77" s="179">
        <v>0.008</v>
      </c>
      <c r="E77" s="179">
        <f>D77+D78</f>
        <v>1</v>
      </c>
      <c r="F77" s="181" t="s">
        <v>24</v>
      </c>
      <c r="G77" s="179" t="s">
        <v>103</v>
      </c>
      <c r="H77" s="179">
        <f>VLOOKUP(A77,GPW!A:B,2,0)</f>
        <v>32358</v>
      </c>
      <c r="I77" s="179"/>
      <c r="J77" s="185">
        <f t="shared" si="52"/>
        <v>28477.79219858397</v>
      </c>
      <c r="K77" s="179">
        <f>VLOOKUP(A77,GPW!A:E,5,0)</f>
        <v>12096</v>
      </c>
      <c r="L77" s="179">
        <v>4577.27</v>
      </c>
      <c r="M77" s="179">
        <f t="shared" si="53"/>
        <v>11855.1293</v>
      </c>
      <c r="N77" s="179">
        <f>VLOOKUP(F77,GDP!A:C,3,0)</f>
        <v>18652.790695639666</v>
      </c>
      <c r="O77" s="179">
        <f>VLOOKUP(F77,Density!A:D,4,0)</f>
        <v>18.386044491021153</v>
      </c>
      <c r="P77" s="179">
        <f t="shared" si="54"/>
        <v>-16985</v>
      </c>
      <c r="Q77" s="186">
        <v>2</v>
      </c>
      <c r="R77" s="179">
        <f t="shared" si="59"/>
        <v>1743.751478052868</v>
      </c>
      <c r="S77" s="188">
        <f>(R77*J77)/(R$77+R$78)</f>
        <v>1472.0885307950318</v>
      </c>
      <c r="T77" s="185">
        <f>S77+S78</f>
        <v>28477.792198583968</v>
      </c>
      <c r="U77" s="179">
        <f t="shared" si="55"/>
        <v>27458559.250371434</v>
      </c>
      <c r="V77" s="179"/>
      <c r="W77" s="179">
        <f t="shared" si="56"/>
        <v>25360827.747130096</v>
      </c>
      <c r="X77" s="179">
        <f>W77+W78</f>
        <v>239771158.6080495</v>
      </c>
      <c r="Y77" s="179"/>
      <c r="Z77" s="179"/>
      <c r="AA77" s="178"/>
      <c r="AB77" s="179">
        <f t="shared" si="57"/>
        <v>25360827.747130096</v>
      </c>
      <c r="AC77" s="179">
        <f>AB77+AB78</f>
        <v>239771158.6080495</v>
      </c>
      <c r="AD77" s="179"/>
      <c r="AE77" s="179">
        <f t="shared" si="58"/>
        <v>572250.4821658295</v>
      </c>
      <c r="AF77" s="179">
        <f>AE77+AE78</f>
        <v>5410279.289422755</v>
      </c>
      <c r="AG77" s="179"/>
      <c r="AH77" s="178"/>
      <c r="AI77" s="179">
        <f t="shared" si="42"/>
        <v>572250.4821658295</v>
      </c>
      <c r="AJ77" s="179">
        <f>AI77+AI78</f>
        <v>5410279.289422755</v>
      </c>
      <c r="AK77" s="179"/>
      <c r="AL77" s="179">
        <f t="shared" si="43"/>
        <v>2006782.3863289084</v>
      </c>
      <c r="AM77" s="179">
        <f t="shared" si="44"/>
        <v>2006782.3863289084</v>
      </c>
      <c r="AN77" s="179">
        <f>AM77+AM78</f>
        <v>18972903.51253457</v>
      </c>
    </row>
    <row r="78" spans="1:40" ht="12.75">
      <c r="A78" s="183">
        <f t="shared" si="51"/>
        <v>-16985</v>
      </c>
      <c r="B78" s="179">
        <v>15</v>
      </c>
      <c r="C78" s="179">
        <v>-17</v>
      </c>
      <c r="D78" s="179">
        <v>0.992</v>
      </c>
      <c r="E78" s="179"/>
      <c r="F78" s="181" t="s">
        <v>22</v>
      </c>
      <c r="G78" s="179" t="s">
        <v>103</v>
      </c>
      <c r="H78" s="179">
        <f>VLOOKUP(A78,GPW!A:B,2,0)</f>
        <v>32358</v>
      </c>
      <c r="I78" s="179"/>
      <c r="J78" s="185">
        <f t="shared" si="52"/>
        <v>28477.79219858397</v>
      </c>
      <c r="K78" s="179">
        <f>VLOOKUP(A78,GPW!A:E,5,0)</f>
        <v>12096</v>
      </c>
      <c r="L78" s="179">
        <v>4577.27</v>
      </c>
      <c r="M78" s="179">
        <f t="shared" si="53"/>
        <v>11855.1293</v>
      </c>
      <c r="N78" s="179">
        <f>VLOOKUP(F78,GDP!A:C,3,0)</f>
        <v>8596.160802024468</v>
      </c>
      <c r="O78" s="179">
        <f>VLOOKUP(F78,Density!A:D,4,0)</f>
        <v>2.7201207932739395</v>
      </c>
      <c r="P78" s="179">
        <f t="shared" si="54"/>
        <v>-16985</v>
      </c>
      <c r="Q78" s="186">
        <v>2</v>
      </c>
      <c r="R78" s="179">
        <f t="shared" si="59"/>
        <v>31989.404646154075</v>
      </c>
      <c r="S78" s="188">
        <f>(R78*J78)/(R$77+R$78)</f>
        <v>27005.703667788937</v>
      </c>
      <c r="T78" s="179"/>
      <c r="U78" s="179">
        <f t="shared" si="55"/>
        <v>232145371.30013564</v>
      </c>
      <c r="V78" s="179"/>
      <c r="W78" s="179">
        <f t="shared" si="56"/>
        <v>214410330.86091942</v>
      </c>
      <c r="X78" s="179"/>
      <c r="Y78" s="179"/>
      <c r="Z78" s="179"/>
      <c r="AA78" s="178"/>
      <c r="AB78" s="179">
        <f t="shared" si="57"/>
        <v>214410330.86091942</v>
      </c>
      <c r="AC78" s="179"/>
      <c r="AD78" s="179"/>
      <c r="AE78" s="179">
        <f t="shared" si="58"/>
        <v>4838028.807256926</v>
      </c>
      <c r="AF78" s="179"/>
      <c r="AG78" s="179"/>
      <c r="AH78" s="178"/>
      <c r="AI78" s="179">
        <f t="shared" si="42"/>
        <v>4838028.807256926</v>
      </c>
      <c r="AJ78" s="179"/>
      <c r="AK78" s="179"/>
      <c r="AL78" s="179">
        <f t="shared" si="43"/>
        <v>16966121.12620566</v>
      </c>
      <c r="AM78" s="179">
        <f t="shared" si="44"/>
        <v>16966121.12620566</v>
      </c>
      <c r="AN78" s="179"/>
    </row>
    <row r="79" spans="1:40" ht="12.75">
      <c r="A79" s="183">
        <f t="shared" si="51"/>
        <v>-16984</v>
      </c>
      <c r="B79" s="179">
        <v>16</v>
      </c>
      <c r="C79" s="179">
        <v>-17</v>
      </c>
      <c r="D79" s="179">
        <v>1</v>
      </c>
      <c r="E79" s="179">
        <f>D79</f>
        <v>1</v>
      </c>
      <c r="F79" s="181" t="s">
        <v>22</v>
      </c>
      <c r="G79" s="179" t="s">
        <v>103</v>
      </c>
      <c r="H79" s="179">
        <f>VLOOKUP(A79,GPW!A:B,2,0)</f>
        <v>31680</v>
      </c>
      <c r="I79" s="179"/>
      <c r="J79" s="185">
        <f t="shared" si="52"/>
        <v>27881.094531526676</v>
      </c>
      <c r="K79" s="179">
        <f>VLOOKUP(A79,GPW!A:E,5,0)</f>
        <v>12096</v>
      </c>
      <c r="L79" s="179">
        <v>4577.27</v>
      </c>
      <c r="M79" s="179">
        <f t="shared" si="53"/>
        <v>11855.1293</v>
      </c>
      <c r="N79" s="179">
        <f>VLOOKUP(F79,GDP!A:C,3,0)</f>
        <v>8596.160802024468</v>
      </c>
      <c r="O79" s="179">
        <f>VLOOKUP(F79,Density!A:D,4,0)</f>
        <v>2.7201207932739395</v>
      </c>
      <c r="P79" s="179">
        <f t="shared" si="54"/>
        <v>-16984</v>
      </c>
      <c r="Q79" s="186">
        <v>2</v>
      </c>
      <c r="R79" s="179">
        <f>H79</f>
        <v>31680</v>
      </c>
      <c r="S79" s="188">
        <f>J79</f>
        <v>27881.094531526676</v>
      </c>
      <c r="T79" s="185">
        <f>S79</f>
        <v>27881.094531526676</v>
      </c>
      <c r="U79" s="179">
        <f t="shared" si="55"/>
        <v>239670371.92944834</v>
      </c>
      <c r="V79" s="179"/>
      <c r="W79" s="179">
        <f t="shared" si="56"/>
        <v>221360449.51124382</v>
      </c>
      <c r="X79" s="179">
        <f>W79</f>
        <v>221360449.51124382</v>
      </c>
      <c r="Y79" s="179"/>
      <c r="Z79" s="179"/>
      <c r="AA79" s="178"/>
      <c r="AB79" s="179">
        <f t="shared" si="57"/>
        <v>221360449.51124382</v>
      </c>
      <c r="AC79" s="179">
        <f>AB79</f>
        <v>221360449.51124382</v>
      </c>
      <c r="AD79" s="179"/>
      <c r="AE79" s="179">
        <f t="shared" si="58"/>
        <v>4994853.6864925</v>
      </c>
      <c r="AF79" s="179">
        <f>AE79</f>
        <v>4994853.6864925</v>
      </c>
      <c r="AG79" s="179"/>
      <c r="AH79" s="178"/>
      <c r="AI79" s="179">
        <f t="shared" si="42"/>
        <v>4994853.6864925</v>
      </c>
      <c r="AJ79" s="179">
        <f>AI79</f>
        <v>4994853.6864925</v>
      </c>
      <c r="AK79" s="179"/>
      <c r="AL79" s="179">
        <f t="shared" si="43"/>
        <v>17516078.557778273</v>
      </c>
      <c r="AM79" s="179">
        <f t="shared" si="44"/>
        <v>17516078.557778273</v>
      </c>
      <c r="AN79" s="179">
        <f>AM79</f>
        <v>17516078.557778273</v>
      </c>
    </row>
    <row r="80" spans="1:40" ht="12.75">
      <c r="A80" s="183">
        <f t="shared" si="51"/>
        <v>-16983</v>
      </c>
      <c r="B80" s="179">
        <v>17</v>
      </c>
      <c r="C80" s="179">
        <v>-17</v>
      </c>
      <c r="D80" s="179">
        <v>0.667</v>
      </c>
      <c r="E80" s="179">
        <f>D80+D81</f>
        <v>0.996</v>
      </c>
      <c r="F80" s="181" t="s">
        <v>19</v>
      </c>
      <c r="G80" s="179" t="s">
        <v>103</v>
      </c>
      <c r="H80" s="179">
        <f>VLOOKUP(A80,GPW!A:B,2,0)</f>
        <v>15082</v>
      </c>
      <c r="I80" s="179"/>
      <c r="J80" s="185">
        <f t="shared" si="52"/>
        <v>13273.442794333503</v>
      </c>
      <c r="K80" s="179">
        <f>VLOOKUP(A80,GPW!A:E,5,0)</f>
        <v>12096</v>
      </c>
      <c r="L80" s="179">
        <v>4577.27</v>
      </c>
      <c r="M80" s="179">
        <f t="shared" si="53"/>
        <v>11855.1293</v>
      </c>
      <c r="N80" s="179">
        <f>VLOOKUP(F80,GDP!A:C,3,0)</f>
        <v>8852.096757413643</v>
      </c>
      <c r="O80" s="179">
        <f>VLOOKUP(F80,Density!A:D,4,0)</f>
        <v>0.6806336159242874</v>
      </c>
      <c r="P80" s="179">
        <f t="shared" si="54"/>
        <v>-16983</v>
      </c>
      <c r="Q80" s="186">
        <v>2</v>
      </c>
      <c r="R80" s="179">
        <f t="shared" si="59"/>
        <v>5382.02268164688</v>
      </c>
      <c r="S80" s="188">
        <f>(R80*J80)/(R$80+R$81)</f>
        <v>4467.270965277519</v>
      </c>
      <c r="T80" s="185">
        <f>S80+S81</f>
        <v>13273.442794333503</v>
      </c>
      <c r="U80" s="179">
        <f t="shared" si="55"/>
        <v>39544714.82622124</v>
      </c>
      <c r="V80" s="179"/>
      <c r="W80" s="179">
        <f t="shared" si="56"/>
        <v>36523646.11969262</v>
      </c>
      <c r="X80" s="179">
        <f>W80+W81</f>
        <v>106439773.42053664</v>
      </c>
      <c r="Y80" s="179"/>
      <c r="Z80" s="179"/>
      <c r="AA80" s="178"/>
      <c r="AB80" s="179">
        <f t="shared" si="57"/>
        <v>36523646.11969262</v>
      </c>
      <c r="AC80" s="179">
        <f>AB80+AB81</f>
        <v>106439773.42053664</v>
      </c>
      <c r="AD80" s="179"/>
      <c r="AE80" s="179">
        <f t="shared" si="58"/>
        <v>824132.1738724957</v>
      </c>
      <c r="AF80" s="179">
        <f>AE80+AE81</f>
        <v>2401743.8337917225</v>
      </c>
      <c r="AG80" s="179"/>
      <c r="AH80" s="178"/>
      <c r="AI80" s="179">
        <f t="shared" si="42"/>
        <v>824132.1738724957</v>
      </c>
      <c r="AJ80" s="179">
        <f>AI80+AI81</f>
        <v>2401743.8337917225</v>
      </c>
      <c r="AK80" s="179"/>
      <c r="AL80" s="179">
        <f t="shared" si="43"/>
        <v>2890087.439113797</v>
      </c>
      <c r="AM80" s="179">
        <f t="shared" si="44"/>
        <v>2890087.439113797</v>
      </c>
      <c r="AN80" s="179">
        <f>AM80+AM81</f>
        <v>8422495.694342807</v>
      </c>
    </row>
    <row r="81" spans="1:40" ht="12.75">
      <c r="A81" s="183">
        <f t="shared" si="51"/>
        <v>-16983</v>
      </c>
      <c r="B81" s="179">
        <v>17</v>
      </c>
      <c r="C81" s="179">
        <v>-17</v>
      </c>
      <c r="D81" s="179">
        <v>0.329</v>
      </c>
      <c r="E81" s="179"/>
      <c r="F81" s="181" t="s">
        <v>22</v>
      </c>
      <c r="G81" s="179" t="s">
        <v>103</v>
      </c>
      <c r="H81" s="179">
        <f>VLOOKUP(A81,GPW!A:B,2,0)</f>
        <v>15082</v>
      </c>
      <c r="I81" s="179"/>
      <c r="J81" s="185">
        <f t="shared" si="52"/>
        <v>13273.442794333503</v>
      </c>
      <c r="K81" s="179">
        <f>VLOOKUP(A81,GPW!A:E,5,0)</f>
        <v>12096</v>
      </c>
      <c r="L81" s="179">
        <v>4577.27</v>
      </c>
      <c r="M81" s="179">
        <f t="shared" si="53"/>
        <v>11855.1293</v>
      </c>
      <c r="N81" s="179">
        <f>VLOOKUP(F81,GDP!A:C,3,0)</f>
        <v>8596.160802024468</v>
      </c>
      <c r="O81" s="179">
        <f>VLOOKUP(F81,Density!A:D,4,0)</f>
        <v>2.7201207932739395</v>
      </c>
      <c r="P81" s="179">
        <f t="shared" si="54"/>
        <v>-16983</v>
      </c>
      <c r="Q81" s="186">
        <v>2</v>
      </c>
      <c r="R81" s="179">
        <f t="shared" si="59"/>
        <v>10609.38924252489</v>
      </c>
      <c r="S81" s="188">
        <f>(R81*J81)/(R$80+R$81)</f>
        <v>8806.171829055984</v>
      </c>
      <c r="T81" s="179"/>
      <c r="U81" s="179">
        <f t="shared" si="55"/>
        <v>75699269.09282316</v>
      </c>
      <c r="V81" s="179"/>
      <c r="W81" s="179">
        <f t="shared" si="56"/>
        <v>69916127.30084401</v>
      </c>
      <c r="X81" s="179"/>
      <c r="Y81" s="179"/>
      <c r="Z81" s="179"/>
      <c r="AA81" s="178"/>
      <c r="AB81" s="179">
        <f t="shared" si="57"/>
        <v>69916127.30084401</v>
      </c>
      <c r="AC81" s="179"/>
      <c r="AD81" s="179"/>
      <c r="AE81" s="179">
        <f t="shared" si="58"/>
        <v>1577611.659919227</v>
      </c>
      <c r="AF81" s="179"/>
      <c r="AG81" s="179"/>
      <c r="AH81" s="178"/>
      <c r="AI81" s="179">
        <f t="shared" si="42"/>
        <v>1577611.659919227</v>
      </c>
      <c r="AJ81" s="179"/>
      <c r="AK81" s="179"/>
      <c r="AL81" s="179">
        <f t="shared" si="43"/>
        <v>5532408.25522901</v>
      </c>
      <c r="AM81" s="179">
        <f t="shared" si="44"/>
        <v>5532408.25522901</v>
      </c>
      <c r="AN81" s="179"/>
    </row>
    <row r="82" spans="1:40" ht="12.75">
      <c r="A82" s="183">
        <f t="shared" si="51"/>
        <v>-16982</v>
      </c>
      <c r="B82" s="179">
        <v>18</v>
      </c>
      <c r="C82" s="179">
        <v>-17</v>
      </c>
      <c r="D82" s="179">
        <v>1</v>
      </c>
      <c r="E82" s="179">
        <f>D82</f>
        <v>1</v>
      </c>
      <c r="F82" s="181" t="s">
        <v>19</v>
      </c>
      <c r="G82" s="179" t="s">
        <v>103</v>
      </c>
      <c r="H82" s="179">
        <f>VLOOKUP(A82,GPW!A:B,2,0)</f>
        <v>6912</v>
      </c>
      <c r="I82" s="179"/>
      <c r="J82" s="185">
        <f t="shared" si="52"/>
        <v>6083.147897787639</v>
      </c>
      <c r="K82" s="179">
        <f>VLOOKUP(A82,GPW!A:E,5,0)</f>
        <v>12096</v>
      </c>
      <c r="L82" s="179">
        <v>4577.27</v>
      </c>
      <c r="M82" s="179">
        <f t="shared" si="53"/>
        <v>11855.1293</v>
      </c>
      <c r="N82" s="179">
        <f>VLOOKUP(F82,GDP!A:C,3,0)</f>
        <v>8852.096757413643</v>
      </c>
      <c r="O82" s="179">
        <f>VLOOKUP(F82,Density!A:D,4,0)</f>
        <v>0.6806336159242874</v>
      </c>
      <c r="P82" s="179">
        <f t="shared" si="54"/>
        <v>-16982</v>
      </c>
      <c r="Q82" s="186">
        <v>2</v>
      </c>
      <c r="R82" s="189">
        <f>H82</f>
        <v>6912</v>
      </c>
      <c r="S82" s="188">
        <f>J82</f>
        <v>6083.147897787639</v>
      </c>
      <c r="T82" s="185">
        <f>S82+S83+S84+S85</f>
        <v>35698.00998698817</v>
      </c>
      <c r="U82" s="179">
        <f t="shared" si="55"/>
        <v>53848613.780873574</v>
      </c>
      <c r="V82" s="179"/>
      <c r="W82" s="179">
        <f t="shared" si="56"/>
        <v>49734780.54934719</v>
      </c>
      <c r="X82" s="179">
        <f>W82</f>
        <v>49734780.54934719</v>
      </c>
      <c r="Y82" s="179"/>
      <c r="Z82" s="179"/>
      <c r="AA82" s="178"/>
      <c r="AB82" s="179">
        <f t="shared" si="57"/>
        <v>49734780.54934719</v>
      </c>
      <c r="AC82" s="179">
        <f>AB82</f>
        <v>49734780.54934719</v>
      </c>
      <c r="AD82" s="179"/>
      <c r="AE82" s="179">
        <f t="shared" si="58"/>
        <v>1122232.7770037532</v>
      </c>
      <c r="AF82" s="179">
        <f>AE82</f>
        <v>1122232.7770037532</v>
      </c>
      <c r="AG82" s="179"/>
      <c r="AH82" s="178"/>
      <c r="AI82" s="179">
        <f t="shared" si="42"/>
        <v>1122232.7770037532</v>
      </c>
      <c r="AJ82" s="179">
        <f>AI82</f>
        <v>1122232.7770037532</v>
      </c>
      <c r="AK82" s="179"/>
      <c r="AL82" s="179">
        <f t="shared" si="43"/>
        <v>3935474.133160262</v>
      </c>
      <c r="AM82" s="179">
        <f t="shared" si="44"/>
        <v>3935474.133160262</v>
      </c>
      <c r="AN82" s="179">
        <f>AM82</f>
        <v>3935474.133160262</v>
      </c>
    </row>
    <row r="83" spans="1:40" ht="12.75">
      <c r="A83" s="183">
        <f t="shared" si="51"/>
        <v>-16981</v>
      </c>
      <c r="B83" s="179">
        <v>19</v>
      </c>
      <c r="C83" s="179">
        <v>-17</v>
      </c>
      <c r="D83" s="179">
        <v>1</v>
      </c>
      <c r="E83" s="179">
        <f>D83</f>
        <v>1</v>
      </c>
      <c r="F83" s="181" t="s">
        <v>19</v>
      </c>
      <c r="G83" s="179" t="s">
        <v>103</v>
      </c>
      <c r="H83" s="179">
        <f>VLOOKUP(A83,GPW!A:B,2,0)</f>
        <v>6912</v>
      </c>
      <c r="I83" s="179"/>
      <c r="J83" s="185">
        <f t="shared" si="52"/>
        <v>6083.147897787639</v>
      </c>
      <c r="K83" s="179">
        <f>VLOOKUP(A83,GPW!A:E,5,0)</f>
        <v>12096</v>
      </c>
      <c r="L83" s="179">
        <v>4577.27</v>
      </c>
      <c r="M83" s="179">
        <f t="shared" si="53"/>
        <v>11855.1293</v>
      </c>
      <c r="N83" s="179">
        <f>VLOOKUP(F83,GDP!A:C,3,0)</f>
        <v>8852.096757413643</v>
      </c>
      <c r="O83" s="179">
        <f>VLOOKUP(F83,Density!A:D,4,0)</f>
        <v>0.6806336159242874</v>
      </c>
      <c r="P83" s="179">
        <f t="shared" si="54"/>
        <v>-16981</v>
      </c>
      <c r="Q83" s="186">
        <v>2</v>
      </c>
      <c r="R83" s="189">
        <f>H83</f>
        <v>6912</v>
      </c>
      <c r="S83" s="188">
        <f>J83</f>
        <v>6083.147897787639</v>
      </c>
      <c r="T83" s="179"/>
      <c r="U83" s="179">
        <f t="shared" si="55"/>
        <v>53848613.780873574</v>
      </c>
      <c r="V83" s="179"/>
      <c r="W83" s="179">
        <f t="shared" si="56"/>
        <v>49734780.54934719</v>
      </c>
      <c r="X83" s="179">
        <f>W83</f>
        <v>49734780.54934719</v>
      </c>
      <c r="Y83" s="179"/>
      <c r="Z83" s="179"/>
      <c r="AA83" s="178"/>
      <c r="AB83" s="179">
        <f t="shared" si="57"/>
        <v>49734780.54934719</v>
      </c>
      <c r="AC83" s="179">
        <f>AB83</f>
        <v>49734780.54934719</v>
      </c>
      <c r="AD83" s="179"/>
      <c r="AE83" s="179">
        <f t="shared" si="58"/>
        <v>1122232.7770037532</v>
      </c>
      <c r="AF83" s="179">
        <f>AE83</f>
        <v>1122232.7770037532</v>
      </c>
      <c r="AG83" s="179"/>
      <c r="AH83" s="178"/>
      <c r="AI83" s="179">
        <f t="shared" si="42"/>
        <v>1122232.7770037532</v>
      </c>
      <c r="AJ83" s="179">
        <f>AI83</f>
        <v>1122232.7770037532</v>
      </c>
      <c r="AK83" s="179"/>
      <c r="AL83" s="179">
        <f t="shared" si="43"/>
        <v>3935474.133160262</v>
      </c>
      <c r="AM83" s="179">
        <f t="shared" si="44"/>
        <v>3935474.133160262</v>
      </c>
      <c r="AN83" s="179">
        <f>AM83</f>
        <v>3935474.133160262</v>
      </c>
    </row>
    <row r="84" spans="1:40" ht="12.75">
      <c r="A84" s="183">
        <f t="shared" si="51"/>
        <v>-16980</v>
      </c>
      <c r="B84" s="179">
        <v>20</v>
      </c>
      <c r="C84" s="179">
        <v>-17</v>
      </c>
      <c r="D84" s="179">
        <v>1</v>
      </c>
      <c r="E84" s="179">
        <f>D84</f>
        <v>1</v>
      </c>
      <c r="F84" s="181" t="s">
        <v>19</v>
      </c>
      <c r="G84" s="179" t="s">
        <v>103</v>
      </c>
      <c r="H84" s="179">
        <f>VLOOKUP(A84,GPW!A:B,2,0)</f>
        <v>6912</v>
      </c>
      <c r="I84" s="179"/>
      <c r="J84" s="185">
        <f t="shared" si="52"/>
        <v>6083.147897787639</v>
      </c>
      <c r="K84" s="179">
        <f>VLOOKUP(A84,GPW!A:E,5,0)</f>
        <v>12096</v>
      </c>
      <c r="L84" s="179">
        <v>4577.27</v>
      </c>
      <c r="M84" s="179">
        <f t="shared" si="53"/>
        <v>11855.1293</v>
      </c>
      <c r="N84" s="179">
        <f>VLOOKUP(F84,GDP!A:C,3,0)</f>
        <v>8852.096757413643</v>
      </c>
      <c r="O84" s="179">
        <f>VLOOKUP(F84,Density!A:D,4,0)</f>
        <v>0.6806336159242874</v>
      </c>
      <c r="P84" s="179">
        <f t="shared" si="54"/>
        <v>-16980</v>
      </c>
      <c r="Q84" s="186">
        <v>2</v>
      </c>
      <c r="R84" s="189">
        <f>H84</f>
        <v>6912</v>
      </c>
      <c r="S84" s="188">
        <f>J84</f>
        <v>6083.147897787639</v>
      </c>
      <c r="T84" s="179"/>
      <c r="U84" s="179">
        <f t="shared" si="55"/>
        <v>53848613.780873574</v>
      </c>
      <c r="V84" s="179"/>
      <c r="W84" s="179">
        <f t="shared" si="56"/>
        <v>49734780.54934719</v>
      </c>
      <c r="X84" s="179">
        <f>W84</f>
        <v>49734780.54934719</v>
      </c>
      <c r="Y84" s="179"/>
      <c r="Z84" s="179"/>
      <c r="AA84" s="178"/>
      <c r="AB84" s="179">
        <f t="shared" si="57"/>
        <v>49734780.54934719</v>
      </c>
      <c r="AC84" s="179">
        <f>AB84</f>
        <v>49734780.54934719</v>
      </c>
      <c r="AD84" s="179"/>
      <c r="AE84" s="179">
        <f t="shared" si="58"/>
        <v>1122232.7770037532</v>
      </c>
      <c r="AF84" s="179">
        <f>AE84</f>
        <v>1122232.7770037532</v>
      </c>
      <c r="AG84" s="179"/>
      <c r="AH84" s="178"/>
      <c r="AI84" s="179">
        <f t="shared" si="42"/>
        <v>1122232.7770037532</v>
      </c>
      <c r="AJ84" s="179">
        <f>AI84</f>
        <v>1122232.7770037532</v>
      </c>
      <c r="AK84" s="179"/>
      <c r="AL84" s="179">
        <f t="shared" si="43"/>
        <v>3935474.133160262</v>
      </c>
      <c r="AM84" s="179">
        <f t="shared" si="44"/>
        <v>3935474.133160262</v>
      </c>
      <c r="AN84" s="179">
        <f>AM84</f>
        <v>3935474.133160262</v>
      </c>
    </row>
    <row r="85" spans="1:40" ht="12.75">
      <c r="A85" s="183">
        <f t="shared" si="51"/>
        <v>-15988</v>
      </c>
      <c r="B85" s="179">
        <v>12</v>
      </c>
      <c r="C85" s="179">
        <v>-16</v>
      </c>
      <c r="D85" s="179">
        <v>0.963</v>
      </c>
      <c r="E85" s="179">
        <f>D85</f>
        <v>0.963</v>
      </c>
      <c r="F85" s="181" t="s">
        <v>30</v>
      </c>
      <c r="G85" s="179" t="s">
        <v>103</v>
      </c>
      <c r="H85" s="179">
        <f>VLOOKUP(A85,GPW!A:B,2,0)</f>
        <v>19826</v>
      </c>
      <c r="I85" s="179"/>
      <c r="J85" s="185">
        <f t="shared" si="52"/>
        <v>17448.56629362525</v>
      </c>
      <c r="K85" s="179">
        <f>VLOOKUP(A85,GPW!A:E,5,0)</f>
        <v>11564</v>
      </c>
      <c r="L85" s="179">
        <v>4600.239</v>
      </c>
      <c r="M85" s="179">
        <f t="shared" si="53"/>
        <v>11914.619009999999</v>
      </c>
      <c r="N85" s="179">
        <f>VLOOKUP(F85,GDP!A:C,3,0)</f>
        <v>37602.447052059244</v>
      </c>
      <c r="O85" s="179">
        <f>VLOOKUP(F85,Density!A:D,4,0)</f>
        <v>2.379019951232039</v>
      </c>
      <c r="P85" s="179">
        <f t="shared" si="54"/>
        <v>-15988</v>
      </c>
      <c r="Q85" s="186">
        <v>2</v>
      </c>
      <c r="R85" s="189">
        <f>H85</f>
        <v>19826</v>
      </c>
      <c r="S85" s="188">
        <f>J85</f>
        <v>17448.56629362525</v>
      </c>
      <c r="T85" s="179"/>
      <c r="U85" s="179">
        <f t="shared" si="55"/>
        <v>656108790.190389</v>
      </c>
      <c r="V85" s="179"/>
      <c r="W85" s="179">
        <f t="shared" si="56"/>
        <v>605984525.9787726</v>
      </c>
      <c r="X85" s="179">
        <f>W85</f>
        <v>605984525.9787726</v>
      </c>
      <c r="Y85" s="179"/>
      <c r="Z85" s="179"/>
      <c r="AA85" s="178"/>
      <c r="AB85" s="179">
        <f t="shared" si="57"/>
        <v>605984525.9787726</v>
      </c>
      <c r="AC85" s="179">
        <f>AB85</f>
        <v>605984525.9787726</v>
      </c>
      <c r="AD85" s="179"/>
      <c r="AE85" s="179">
        <f t="shared" si="58"/>
        <v>13673644.276678877</v>
      </c>
      <c r="AF85" s="179">
        <f>AE85</f>
        <v>13673644.276678877</v>
      </c>
      <c r="AG85" s="179"/>
      <c r="AH85" s="178"/>
      <c r="AI85" s="179">
        <f t="shared" si="42"/>
        <v>13673644.276678877</v>
      </c>
      <c r="AJ85" s="179">
        <f>AI85</f>
        <v>13673644.276678877</v>
      </c>
      <c r="AK85" s="179"/>
      <c r="AL85" s="179">
        <f t="shared" si="43"/>
        <v>47951079.72213915</v>
      </c>
      <c r="AM85" s="179">
        <f t="shared" si="44"/>
        <v>47951079.72213915</v>
      </c>
      <c r="AN85" s="179">
        <f>AM85</f>
        <v>47951079.72213915</v>
      </c>
    </row>
    <row r="86" spans="1:40" ht="12.75">
      <c r="A86" s="183">
        <f t="shared" si="51"/>
        <v>-15987</v>
      </c>
      <c r="B86" s="179">
        <v>13</v>
      </c>
      <c r="C86" s="179">
        <v>-16</v>
      </c>
      <c r="D86" s="179">
        <v>0.557</v>
      </c>
      <c r="E86" s="179">
        <f>D86+D87</f>
        <v>1</v>
      </c>
      <c r="F86" s="181" t="s">
        <v>24</v>
      </c>
      <c r="G86" s="179" t="s">
        <v>103</v>
      </c>
      <c r="H86" s="179">
        <f>VLOOKUP(A86,GPW!A:B,2,0)</f>
        <v>75039</v>
      </c>
      <c r="I86" s="179"/>
      <c r="J86" s="185">
        <f t="shared" si="52"/>
        <v>66040.70241638985</v>
      </c>
      <c r="K86" s="179">
        <f>VLOOKUP(A86,GPW!A:E,5,0)</f>
        <v>12096</v>
      </c>
      <c r="L86" s="179">
        <v>4600.239</v>
      </c>
      <c r="M86" s="179">
        <f t="shared" si="53"/>
        <v>11914.619009999999</v>
      </c>
      <c r="N86" s="179">
        <f>VLOOKUP(F86,GDP!A:C,3,0)</f>
        <v>18652.790695639666</v>
      </c>
      <c r="O86" s="179">
        <f>VLOOKUP(F86,Density!A:D,4,0)</f>
        <v>18.386044491021153</v>
      </c>
      <c r="P86" s="179">
        <f t="shared" si="54"/>
        <v>-15987</v>
      </c>
      <c r="Q86" s="186">
        <v>2</v>
      </c>
      <c r="R86" s="194">
        <f t="shared" si="59"/>
        <v>122017.9323727645</v>
      </c>
      <c r="S86" s="196">
        <f>(R86*J86)/(R$86+R$87)</f>
        <v>59878.58669683259</v>
      </c>
      <c r="T86" s="185">
        <f>S86+S87</f>
        <v>66040.70241638986</v>
      </c>
      <c r="U86" s="179">
        <f t="shared" si="55"/>
        <v>1116902744.806732</v>
      </c>
      <c r="V86" s="179"/>
      <c r="W86" s="179">
        <f t="shared" si="56"/>
        <v>1031575541.2752463</v>
      </c>
      <c r="X86" s="179">
        <f>W86+W87</f>
        <v>1245584343.5174398</v>
      </c>
      <c r="Y86" s="179"/>
      <c r="Z86" s="179"/>
      <c r="AA86" s="178"/>
      <c r="AB86" s="179">
        <f t="shared" si="57"/>
        <v>1031575541.2752463</v>
      </c>
      <c r="AC86" s="179">
        <f>AB86+AB87</f>
        <v>1245584343.5174398</v>
      </c>
      <c r="AD86" s="179"/>
      <c r="AE86" s="179">
        <f t="shared" si="58"/>
        <v>23276827.033062376</v>
      </c>
      <c r="AF86" s="179">
        <f>AE86+AE87</f>
        <v>28105795.609795272</v>
      </c>
      <c r="AG86" s="179"/>
      <c r="AH86" s="178"/>
      <c r="AI86" s="179">
        <f t="shared" si="42"/>
        <v>23276827.033062376</v>
      </c>
      <c r="AJ86" s="179">
        <f>AI86+AI87</f>
        <v>28105795.609795272</v>
      </c>
      <c r="AK86" s="179"/>
      <c r="AL86" s="179">
        <f t="shared" si="43"/>
        <v>81627762.58882709</v>
      </c>
      <c r="AM86" s="179">
        <f t="shared" si="44"/>
        <v>81627762.58882709</v>
      </c>
      <c r="AN86" s="179">
        <f>AM86+AM87</f>
        <v>98562111.07071292</v>
      </c>
    </row>
    <row r="87" spans="1:40" ht="12.75">
      <c r="A87" s="183">
        <f t="shared" si="51"/>
        <v>-15987</v>
      </c>
      <c r="B87" s="179">
        <v>13</v>
      </c>
      <c r="C87" s="179">
        <v>-16</v>
      </c>
      <c r="D87" s="179">
        <v>0.443</v>
      </c>
      <c r="E87" s="179"/>
      <c r="F87" s="181" t="s">
        <v>30</v>
      </c>
      <c r="G87" s="179" t="s">
        <v>103</v>
      </c>
      <c r="H87" s="179">
        <f>VLOOKUP(A87,GPW!A:B,2,0)</f>
        <v>75039</v>
      </c>
      <c r="I87" s="179"/>
      <c r="J87" s="185">
        <f t="shared" si="52"/>
        <v>66040.70241638985</v>
      </c>
      <c r="K87" s="179">
        <f>VLOOKUP(A87,GPW!A:E,5,0)</f>
        <v>12096</v>
      </c>
      <c r="L87" s="179">
        <v>4600.239</v>
      </c>
      <c r="M87" s="179">
        <f t="shared" si="53"/>
        <v>11914.619009999999</v>
      </c>
      <c r="N87" s="179">
        <f>VLOOKUP(F87,GDP!A:C,3,0)</f>
        <v>37602.447052059244</v>
      </c>
      <c r="O87" s="179">
        <f>VLOOKUP(F87,Density!A:D,4,0)</f>
        <v>2.379019951232039</v>
      </c>
      <c r="P87" s="179">
        <f t="shared" si="54"/>
        <v>-15987</v>
      </c>
      <c r="Q87" s="186">
        <v>2</v>
      </c>
      <c r="R87" s="194">
        <f t="shared" si="59"/>
        <v>12556.886536900505</v>
      </c>
      <c r="S87" s="196">
        <f>(R87*J87)/(R$86+R$87)</f>
        <v>6162.1157195572605</v>
      </c>
      <c r="T87" s="179"/>
      <c r="U87" s="179">
        <f t="shared" si="55"/>
        <v>231710630.07331383</v>
      </c>
      <c r="V87" s="179"/>
      <c r="W87" s="179">
        <f t="shared" si="56"/>
        <v>214008802.24219355</v>
      </c>
      <c r="X87" s="179"/>
      <c r="Y87" s="179"/>
      <c r="Z87" s="179"/>
      <c r="AA87" s="178"/>
      <c r="AB87" s="179">
        <f t="shared" si="57"/>
        <v>214008802.24219355</v>
      </c>
      <c r="AC87" s="179"/>
      <c r="AD87" s="179"/>
      <c r="AE87" s="179">
        <f t="shared" si="58"/>
        <v>4828968.576732894</v>
      </c>
      <c r="AF87" s="179"/>
      <c r="AG87" s="179"/>
      <c r="AH87" s="178"/>
      <c r="AI87" s="179">
        <f t="shared" si="42"/>
        <v>4828968.576732894</v>
      </c>
      <c r="AJ87" s="179"/>
      <c r="AK87" s="179"/>
      <c r="AL87" s="179">
        <f t="shared" si="43"/>
        <v>16934348.48188583</v>
      </c>
      <c r="AM87" s="179">
        <f t="shared" si="44"/>
        <v>16934348.48188583</v>
      </c>
      <c r="AN87" s="179"/>
    </row>
    <row r="88" spans="1:40" ht="12.75">
      <c r="A88" s="183">
        <f t="shared" si="51"/>
        <v>-15986</v>
      </c>
      <c r="B88" s="179">
        <v>14</v>
      </c>
      <c r="C88" s="179">
        <v>-16</v>
      </c>
      <c r="D88" s="179">
        <v>0.932</v>
      </c>
      <c r="E88" s="179">
        <f>D88</f>
        <v>0.932</v>
      </c>
      <c r="F88" s="181" t="s">
        <v>24</v>
      </c>
      <c r="G88" s="179" t="s">
        <v>103</v>
      </c>
      <c r="H88" s="179">
        <f>VLOOKUP(A88,GPW!A:B,2,0)</f>
        <v>112576</v>
      </c>
      <c r="I88" s="179"/>
      <c r="J88" s="185">
        <f t="shared" si="52"/>
        <v>99076.45511304126</v>
      </c>
      <c r="K88" s="179">
        <f>VLOOKUP(A88,GPW!A:E,5,0)</f>
        <v>12096</v>
      </c>
      <c r="L88" s="179">
        <v>4600.239</v>
      </c>
      <c r="M88" s="179">
        <f t="shared" si="53"/>
        <v>11914.619009999999</v>
      </c>
      <c r="N88" s="179">
        <f>VLOOKUP(F88,GDP!A:C,3,0)</f>
        <v>18652.790695639666</v>
      </c>
      <c r="O88" s="179">
        <f>VLOOKUP(F88,Density!A:D,4,0)</f>
        <v>18.386044491021153</v>
      </c>
      <c r="P88" s="179">
        <f t="shared" si="54"/>
        <v>-15986</v>
      </c>
      <c r="Q88" s="186">
        <v>2</v>
      </c>
      <c r="R88" s="179">
        <f>H88</f>
        <v>112576</v>
      </c>
      <c r="S88" s="188">
        <f>J88</f>
        <v>99076.45511304126</v>
      </c>
      <c r="T88" s="185">
        <f>S88</f>
        <v>99076.45511304126</v>
      </c>
      <c r="U88" s="179">
        <f t="shared" si="55"/>
        <v>1848052380.0894969</v>
      </c>
      <c r="V88" s="179"/>
      <c r="W88" s="179">
        <f t="shared" si="56"/>
        <v>1706868071.6920547</v>
      </c>
      <c r="X88" s="179">
        <f>W88</f>
        <v>1706868071.6920547</v>
      </c>
      <c r="Y88" s="179"/>
      <c r="Z88" s="179"/>
      <c r="AA88" s="178"/>
      <c r="AB88" s="179">
        <f t="shared" si="57"/>
        <v>1706868071.6920547</v>
      </c>
      <c r="AC88" s="179">
        <f>AB88</f>
        <v>1706868071.6920547</v>
      </c>
      <c r="AD88" s="179"/>
      <c r="AE88" s="179">
        <f t="shared" si="58"/>
        <v>38514361.07521256</v>
      </c>
      <c r="AF88" s="179">
        <f>AE88</f>
        <v>38514361.07521256</v>
      </c>
      <c r="AG88" s="179"/>
      <c r="AH88" s="178"/>
      <c r="AI88" s="179">
        <f t="shared" si="42"/>
        <v>38514361.07521256</v>
      </c>
      <c r="AJ88" s="179">
        <f>AI88</f>
        <v>38514361.07521256</v>
      </c>
      <c r="AK88" s="179"/>
      <c r="AL88" s="179">
        <f t="shared" si="43"/>
        <v>135063130.28155884</v>
      </c>
      <c r="AM88" s="179">
        <f t="shared" si="44"/>
        <v>135063130.28155884</v>
      </c>
      <c r="AN88" s="179">
        <f>AM88</f>
        <v>135063130.28155884</v>
      </c>
    </row>
    <row r="89" spans="1:40" ht="12.75">
      <c r="A89" s="183">
        <f t="shared" si="51"/>
        <v>-15984</v>
      </c>
      <c r="B89" s="179">
        <v>16</v>
      </c>
      <c r="C89" s="179">
        <v>-16</v>
      </c>
      <c r="D89" s="179">
        <v>0.09</v>
      </c>
      <c r="E89" s="179">
        <f>D89+D90</f>
        <v>0.8119999999999999</v>
      </c>
      <c r="F89" s="181" t="s">
        <v>19</v>
      </c>
      <c r="G89" s="179" t="s">
        <v>103</v>
      </c>
      <c r="H89" s="179">
        <f>VLOOKUP(A89,GPW!A:B,2,0)</f>
        <v>46468</v>
      </c>
      <c r="I89" s="179"/>
      <c r="J89" s="185">
        <f t="shared" si="52"/>
        <v>40895.792319791086</v>
      </c>
      <c r="K89" s="179">
        <f>VLOOKUP(A89,GPW!A:E,5,0)</f>
        <v>12096</v>
      </c>
      <c r="L89" s="179">
        <v>4600.239</v>
      </c>
      <c r="M89" s="179">
        <f t="shared" si="53"/>
        <v>11914.619009999999</v>
      </c>
      <c r="N89" s="179">
        <f>VLOOKUP(F89,GDP!A:C,3,0)</f>
        <v>8852.096757413643</v>
      </c>
      <c r="O89" s="179">
        <f>VLOOKUP(F89,Density!A:D,4,0)</f>
        <v>0.6806336159242874</v>
      </c>
      <c r="P89" s="179">
        <f t="shared" si="54"/>
        <v>-15984</v>
      </c>
      <c r="Q89" s="186">
        <v>2</v>
      </c>
      <c r="R89" s="189">
        <f t="shared" si="59"/>
        <v>729.8541197222897</v>
      </c>
      <c r="S89" s="188">
        <f>(R89*J89)/(R$89+R$90)</f>
        <v>1237.000833316192</v>
      </c>
      <c r="T89" s="185">
        <f>S89+S90</f>
        <v>40895.79231979108</v>
      </c>
      <c r="U89" s="179">
        <f t="shared" si="55"/>
        <v>10950051.065516237</v>
      </c>
      <c r="V89" s="179"/>
      <c r="W89" s="179">
        <f t="shared" si="56"/>
        <v>10113508.009021964</v>
      </c>
      <c r="X89" s="179">
        <f>W89+W90</f>
        <v>324982348.63477296</v>
      </c>
      <c r="Y89" s="179"/>
      <c r="Z89" s="179"/>
      <c r="AA89" s="178"/>
      <c r="AB89" s="179">
        <f t="shared" si="57"/>
        <v>10113508.009021964</v>
      </c>
      <c r="AC89" s="179">
        <f>AB89+AB90</f>
        <v>324982348.63477296</v>
      </c>
      <c r="AD89" s="179"/>
      <c r="AE89" s="179">
        <f t="shared" si="58"/>
        <v>228204.6900147304</v>
      </c>
      <c r="AF89" s="179">
        <f>AE89+AE90</f>
        <v>7333014.030769465</v>
      </c>
      <c r="AG89" s="179"/>
      <c r="AH89" s="178"/>
      <c r="AI89" s="179">
        <f t="shared" si="42"/>
        <v>228204.6900147304</v>
      </c>
      <c r="AJ89" s="179">
        <f>AI89+AI90</f>
        <v>7333014.030769465</v>
      </c>
      <c r="AK89" s="179"/>
      <c r="AL89" s="179">
        <f t="shared" si="43"/>
        <v>800273.9476355748</v>
      </c>
      <c r="AM89" s="179">
        <f t="shared" si="44"/>
        <v>800273.9476355748</v>
      </c>
      <c r="AN89" s="179">
        <f>AM89+AM90</f>
        <v>25715598.071591508</v>
      </c>
    </row>
    <row r="90" spans="1:40" ht="12.75">
      <c r="A90" s="183">
        <f t="shared" si="51"/>
        <v>-15984</v>
      </c>
      <c r="B90" s="179">
        <v>16</v>
      </c>
      <c r="C90" s="179">
        <v>-16</v>
      </c>
      <c r="D90" s="179">
        <v>0.722</v>
      </c>
      <c r="E90" s="179"/>
      <c r="F90" s="181" t="s">
        <v>22</v>
      </c>
      <c r="G90" s="179" t="s">
        <v>103</v>
      </c>
      <c r="H90" s="179">
        <f>VLOOKUP(A90,GPW!A:B,2,0)</f>
        <v>46468</v>
      </c>
      <c r="I90" s="179"/>
      <c r="J90" s="185">
        <f t="shared" si="52"/>
        <v>40895.792319791086</v>
      </c>
      <c r="K90" s="179">
        <f>VLOOKUP(A90,GPW!A:E,5,0)</f>
        <v>12096</v>
      </c>
      <c r="L90" s="179">
        <v>4600.239</v>
      </c>
      <c r="M90" s="179">
        <f t="shared" si="53"/>
        <v>11914.619009999999</v>
      </c>
      <c r="N90" s="179">
        <f>VLOOKUP(F90,GDP!A:C,3,0)</f>
        <v>8596.160802024468</v>
      </c>
      <c r="O90" s="179">
        <f>VLOOKUP(F90,Density!A:D,4,0)</f>
        <v>2.7201207932739395</v>
      </c>
      <c r="P90" s="179">
        <f t="shared" si="54"/>
        <v>-15984</v>
      </c>
      <c r="Q90" s="186">
        <v>2</v>
      </c>
      <c r="R90" s="179">
        <f t="shared" si="59"/>
        <v>23399.444503213406</v>
      </c>
      <c r="S90" s="188">
        <f>(R90*J90)/(R$89+R$90)</f>
        <v>39658.79148647489</v>
      </c>
      <c r="T90" s="179"/>
      <c r="U90" s="179">
        <f t="shared" si="55"/>
        <v>340913348.8316971</v>
      </c>
      <c r="V90" s="179"/>
      <c r="W90" s="179">
        <f t="shared" si="56"/>
        <v>314868840.625751</v>
      </c>
      <c r="X90" s="179"/>
      <c r="Y90" s="179"/>
      <c r="Z90" s="179"/>
      <c r="AA90" s="178"/>
      <c r="AB90" s="179">
        <f t="shared" si="57"/>
        <v>314868840.625751</v>
      </c>
      <c r="AC90" s="179"/>
      <c r="AD90" s="179"/>
      <c r="AE90" s="179">
        <f t="shared" si="58"/>
        <v>7104809.340754734</v>
      </c>
      <c r="AF90" s="179"/>
      <c r="AG90" s="179"/>
      <c r="AH90" s="178"/>
      <c r="AI90" s="179">
        <f t="shared" si="42"/>
        <v>7104809.340754734</v>
      </c>
      <c r="AJ90" s="179"/>
      <c r="AK90" s="179"/>
      <c r="AL90" s="179">
        <f t="shared" si="43"/>
        <v>24915324.12395593</v>
      </c>
      <c r="AM90" s="179">
        <f t="shared" si="44"/>
        <v>24915324.12395593</v>
      </c>
      <c r="AN90" s="179"/>
    </row>
    <row r="91" spans="1:40" ht="12.75">
      <c r="A91" s="183">
        <f t="shared" si="51"/>
        <v>-15983</v>
      </c>
      <c r="B91" s="179">
        <v>17</v>
      </c>
      <c r="C91" s="179">
        <v>-16</v>
      </c>
      <c r="D91" s="179">
        <v>0.862</v>
      </c>
      <c r="E91" s="179">
        <f>D91+D92</f>
        <v>0.997</v>
      </c>
      <c r="F91" s="181" t="s">
        <v>19</v>
      </c>
      <c r="G91" s="179" t="s">
        <v>103</v>
      </c>
      <c r="H91" s="179">
        <f>VLOOKUP(A91,GPW!A:B,2,0)</f>
        <v>10311</v>
      </c>
      <c r="I91" s="179"/>
      <c r="J91" s="185">
        <f t="shared" si="52"/>
        <v>9074.556998566022</v>
      </c>
      <c r="K91" s="179">
        <f>VLOOKUP(A91,GPW!A:E,5,0)</f>
        <v>12096</v>
      </c>
      <c r="L91" s="179">
        <v>4600.239</v>
      </c>
      <c r="M91" s="179">
        <f t="shared" si="53"/>
        <v>11914.619009999999</v>
      </c>
      <c r="N91" s="179">
        <f>VLOOKUP(F91,GDP!A:C,3,0)</f>
        <v>8852.096757413643</v>
      </c>
      <c r="O91" s="179">
        <f>VLOOKUP(F91,Density!A:D,4,0)</f>
        <v>0.6806336159242874</v>
      </c>
      <c r="P91" s="179">
        <f t="shared" si="54"/>
        <v>-15983</v>
      </c>
      <c r="Q91" s="186">
        <v>2</v>
      </c>
      <c r="R91" s="179">
        <f t="shared" si="59"/>
        <v>6990.380568895708</v>
      </c>
      <c r="S91" s="188">
        <f>(R91*J91)/(R$91+R$92)</f>
        <v>5581.269687137343</v>
      </c>
      <c r="T91" s="185">
        <f>S91+S92</f>
        <v>9074.556998566022</v>
      </c>
      <c r="U91" s="179">
        <f t="shared" si="55"/>
        <v>49405939.29975953</v>
      </c>
      <c r="V91" s="179"/>
      <c r="W91" s="179">
        <f t="shared" si="56"/>
        <v>45631509.82691918</v>
      </c>
      <c r="X91" s="179">
        <f>W91+W92</f>
        <v>73366276.43213233</v>
      </c>
      <c r="Y91" s="179"/>
      <c r="Z91" s="179"/>
      <c r="AA91" s="178"/>
      <c r="AB91" s="179">
        <f t="shared" si="57"/>
        <v>45631509.82691918</v>
      </c>
      <c r="AC91" s="179">
        <f>AB91+AB92</f>
        <v>73366276.43213233</v>
      </c>
      <c r="AD91" s="179"/>
      <c r="AE91" s="179">
        <f t="shared" si="58"/>
        <v>1029645.1583038047</v>
      </c>
      <c r="AF91" s="179">
        <f>AE91+AE92</f>
        <v>1655462.0173133062</v>
      </c>
      <c r="AG91" s="179"/>
      <c r="AH91" s="178"/>
      <c r="AI91" s="179">
        <f t="shared" si="42"/>
        <v>1029645.1583038047</v>
      </c>
      <c r="AJ91" s="179">
        <f>AI91+AI92</f>
        <v>1655462.0173133062</v>
      </c>
      <c r="AK91" s="179"/>
      <c r="AL91" s="179">
        <f t="shared" si="43"/>
        <v>3610785.5427793963</v>
      </c>
      <c r="AM91" s="179">
        <f t="shared" si="44"/>
        <v>3610785.5427793963</v>
      </c>
      <c r="AN91" s="179">
        <f>AM91+AM92</f>
        <v>5805415.84693354</v>
      </c>
    </row>
    <row r="92" spans="1:40" ht="12.75">
      <c r="A92" s="183">
        <f t="shared" si="51"/>
        <v>-15983</v>
      </c>
      <c r="B92" s="179">
        <v>17</v>
      </c>
      <c r="C92" s="179">
        <v>-16</v>
      </c>
      <c r="D92" s="179">
        <v>0.135</v>
      </c>
      <c r="E92" s="179"/>
      <c r="F92" s="181" t="s">
        <v>22</v>
      </c>
      <c r="G92" s="179" t="s">
        <v>103</v>
      </c>
      <c r="H92" s="179">
        <f>VLOOKUP(A92,GPW!A:B,2,0)</f>
        <v>10311</v>
      </c>
      <c r="I92" s="179"/>
      <c r="J92" s="185">
        <f t="shared" si="52"/>
        <v>9074.556998566022</v>
      </c>
      <c r="K92" s="179">
        <f>VLOOKUP(A92,GPW!A:E,5,0)</f>
        <v>12096</v>
      </c>
      <c r="L92" s="179">
        <v>4600.239</v>
      </c>
      <c r="M92" s="179">
        <f t="shared" si="53"/>
        <v>11914.619009999999</v>
      </c>
      <c r="N92" s="179">
        <f>VLOOKUP(F92,GDP!A:C,3,0)</f>
        <v>8596.160802024468</v>
      </c>
      <c r="O92" s="179">
        <f>VLOOKUP(F92,Density!A:D,4,0)</f>
        <v>2.7201207932739395</v>
      </c>
      <c r="P92" s="179">
        <f t="shared" si="54"/>
        <v>-15983</v>
      </c>
      <c r="Q92" s="186">
        <v>2</v>
      </c>
      <c r="R92" s="179">
        <f t="shared" si="59"/>
        <v>4375.242393260124</v>
      </c>
      <c r="S92" s="188">
        <f>(R92*J92)/(R$91+R$92)</f>
        <v>3493.2873114286795</v>
      </c>
      <c r="T92" s="179"/>
      <c r="U92" s="179">
        <f t="shared" si="55"/>
        <v>30028859.456712652</v>
      </c>
      <c r="V92" s="179"/>
      <c r="W92" s="179">
        <f t="shared" si="56"/>
        <v>27734766.605213147</v>
      </c>
      <c r="X92" s="179"/>
      <c r="Y92" s="179"/>
      <c r="Z92" s="179"/>
      <c r="AA92" s="178"/>
      <c r="AB92" s="179">
        <f t="shared" si="57"/>
        <v>27734766.605213147</v>
      </c>
      <c r="AC92" s="179"/>
      <c r="AD92" s="179"/>
      <c r="AE92" s="179">
        <f t="shared" si="58"/>
        <v>625816.8590095015</v>
      </c>
      <c r="AF92" s="179"/>
      <c r="AG92" s="179"/>
      <c r="AH92" s="178"/>
      <c r="AI92" s="179">
        <f t="shared" si="42"/>
        <v>625816.8590095015</v>
      </c>
      <c r="AJ92" s="179"/>
      <c r="AK92" s="179"/>
      <c r="AL92" s="179">
        <f t="shared" si="43"/>
        <v>2194630.304154143</v>
      </c>
      <c r="AM92" s="179">
        <f t="shared" si="44"/>
        <v>2194630.304154143</v>
      </c>
      <c r="AN92" s="179"/>
    </row>
    <row r="93" spans="1:40" ht="12.75">
      <c r="A93" s="183">
        <f t="shared" si="51"/>
        <v>-15982</v>
      </c>
      <c r="B93" s="179">
        <v>18</v>
      </c>
      <c r="C93" s="179">
        <v>-16</v>
      </c>
      <c r="D93" s="179">
        <v>1</v>
      </c>
      <c r="E93" s="179">
        <f>D93</f>
        <v>1</v>
      </c>
      <c r="F93" s="181" t="s">
        <v>19</v>
      </c>
      <c r="G93" s="179" t="s">
        <v>103</v>
      </c>
      <c r="H93" s="179">
        <f>VLOOKUP(A93,GPW!A:B,2,0)</f>
        <v>6912</v>
      </c>
      <c r="I93" s="179"/>
      <c r="J93" s="185">
        <f t="shared" si="52"/>
        <v>6083.147897787639</v>
      </c>
      <c r="K93" s="179">
        <f>VLOOKUP(A93,GPW!A:E,5,0)</f>
        <v>12096</v>
      </c>
      <c r="L93" s="179">
        <v>4600.239</v>
      </c>
      <c r="M93" s="179">
        <f t="shared" si="53"/>
        <v>11914.619009999999</v>
      </c>
      <c r="N93" s="179">
        <f>VLOOKUP(F93,GDP!A:C,3,0)</f>
        <v>8852.096757413643</v>
      </c>
      <c r="O93" s="179">
        <f>VLOOKUP(F93,Density!A:D,4,0)</f>
        <v>0.6806336159242874</v>
      </c>
      <c r="P93" s="179">
        <f t="shared" si="54"/>
        <v>-15982</v>
      </c>
      <c r="Q93" s="186">
        <v>2</v>
      </c>
      <c r="R93" s="189">
        <f aca="true" t="shared" si="60" ref="R93:R99">H93</f>
        <v>6912</v>
      </c>
      <c r="S93" s="188">
        <f>J93</f>
        <v>6083.147897787639</v>
      </c>
      <c r="T93" s="185">
        <f>S93+S94+S95+S96+S97+S98+S99</f>
        <v>347743.60722125875</v>
      </c>
      <c r="U93" s="179">
        <f t="shared" si="55"/>
        <v>53848613.780873574</v>
      </c>
      <c r="V93" s="179"/>
      <c r="W93" s="179">
        <f t="shared" si="56"/>
        <v>49734780.54934719</v>
      </c>
      <c r="X93" s="179">
        <f>W93</f>
        <v>49734780.54934719</v>
      </c>
      <c r="Y93" s="179"/>
      <c r="Z93" s="179"/>
      <c r="AA93" s="178"/>
      <c r="AB93" s="179">
        <f t="shared" si="57"/>
        <v>49734780.54934719</v>
      </c>
      <c r="AC93" s="179">
        <f>AB93</f>
        <v>49734780.54934719</v>
      </c>
      <c r="AD93" s="179"/>
      <c r="AE93" s="179">
        <f t="shared" si="58"/>
        <v>1122232.7770037532</v>
      </c>
      <c r="AF93" s="179">
        <f>AE93</f>
        <v>1122232.7770037532</v>
      </c>
      <c r="AG93" s="179"/>
      <c r="AH93" s="178"/>
      <c r="AI93" s="179">
        <f t="shared" si="42"/>
        <v>1122232.7770037532</v>
      </c>
      <c r="AJ93" s="179">
        <f>AI93</f>
        <v>1122232.7770037532</v>
      </c>
      <c r="AK93" s="179"/>
      <c r="AL93" s="179">
        <f t="shared" si="43"/>
        <v>3935474.133160262</v>
      </c>
      <c r="AM93" s="179">
        <f t="shared" si="44"/>
        <v>3935474.133160262</v>
      </c>
      <c r="AN93" s="179">
        <f>AM93</f>
        <v>3935474.133160262</v>
      </c>
    </row>
    <row r="94" spans="1:40" ht="12.75">
      <c r="A94" s="183">
        <f t="shared" si="51"/>
        <v>-15981</v>
      </c>
      <c r="B94" s="179">
        <v>19</v>
      </c>
      <c r="C94" s="179">
        <v>-16</v>
      </c>
      <c r="D94" s="179">
        <v>1</v>
      </c>
      <c r="E94" s="179">
        <f aca="true" t="shared" si="61" ref="E94:E99">D94</f>
        <v>1</v>
      </c>
      <c r="F94" s="181" t="s">
        <v>19</v>
      </c>
      <c r="G94" s="179" t="s">
        <v>103</v>
      </c>
      <c r="H94" s="179">
        <f>VLOOKUP(A94,GPW!A:B,2,0)</f>
        <v>6912</v>
      </c>
      <c r="I94" s="179"/>
      <c r="J94" s="185">
        <f t="shared" si="52"/>
        <v>6083.147897787639</v>
      </c>
      <c r="K94" s="179">
        <f>VLOOKUP(A94,GPW!A:E,5,0)</f>
        <v>12096</v>
      </c>
      <c r="L94" s="179">
        <v>4600.239</v>
      </c>
      <c r="M94" s="179">
        <f t="shared" si="53"/>
        <v>11914.619009999999</v>
      </c>
      <c r="N94" s="179">
        <f>VLOOKUP(F94,GDP!A:C,3,0)</f>
        <v>8852.096757413643</v>
      </c>
      <c r="O94" s="179">
        <f>VLOOKUP(F94,Density!A:D,4,0)</f>
        <v>0.6806336159242874</v>
      </c>
      <c r="P94" s="179">
        <f t="shared" si="54"/>
        <v>-15981</v>
      </c>
      <c r="Q94" s="186">
        <v>2</v>
      </c>
      <c r="R94" s="189">
        <f t="shared" si="60"/>
        <v>6912</v>
      </c>
      <c r="S94" s="188">
        <f aca="true" t="shared" si="62" ref="S94:S99">J94</f>
        <v>6083.147897787639</v>
      </c>
      <c r="T94" s="179"/>
      <c r="U94" s="179">
        <f t="shared" si="55"/>
        <v>53848613.780873574</v>
      </c>
      <c r="V94" s="179"/>
      <c r="W94" s="179">
        <f t="shared" si="56"/>
        <v>49734780.54934719</v>
      </c>
      <c r="X94" s="179">
        <f aca="true" t="shared" si="63" ref="X94:X99">W94</f>
        <v>49734780.54934719</v>
      </c>
      <c r="Y94" s="179"/>
      <c r="Z94" s="179"/>
      <c r="AA94" s="178"/>
      <c r="AB94" s="179">
        <f t="shared" si="57"/>
        <v>49734780.54934719</v>
      </c>
      <c r="AC94" s="179">
        <f aca="true" t="shared" si="64" ref="AC94:AC99">AB94</f>
        <v>49734780.54934719</v>
      </c>
      <c r="AD94" s="179"/>
      <c r="AE94" s="179">
        <f t="shared" si="58"/>
        <v>1122232.7770037532</v>
      </c>
      <c r="AF94" s="179">
        <f aca="true" t="shared" si="65" ref="AF94:AF99">AE94</f>
        <v>1122232.7770037532</v>
      </c>
      <c r="AG94" s="179"/>
      <c r="AH94" s="178"/>
      <c r="AI94" s="179">
        <f t="shared" si="42"/>
        <v>1122232.7770037532</v>
      </c>
      <c r="AJ94" s="179">
        <f aca="true" t="shared" si="66" ref="AJ94:AJ99">AI94</f>
        <v>1122232.7770037532</v>
      </c>
      <c r="AK94" s="179"/>
      <c r="AL94" s="179">
        <f t="shared" si="43"/>
        <v>3935474.133160262</v>
      </c>
      <c r="AM94" s="179">
        <f t="shared" si="44"/>
        <v>3935474.133160262</v>
      </c>
      <c r="AN94" s="179">
        <f aca="true" t="shared" si="67" ref="AN94:AN99">AM94</f>
        <v>3935474.133160262</v>
      </c>
    </row>
    <row r="95" spans="1:40" ht="12.75">
      <c r="A95" s="183">
        <f t="shared" si="51"/>
        <v>-14987</v>
      </c>
      <c r="B95" s="179">
        <v>13</v>
      </c>
      <c r="C95" s="179">
        <v>-15</v>
      </c>
      <c r="D95" s="179">
        <v>0.557</v>
      </c>
      <c r="E95" s="179">
        <f t="shared" si="61"/>
        <v>0.557</v>
      </c>
      <c r="F95" s="181" t="s">
        <v>30</v>
      </c>
      <c r="G95" s="179" t="s">
        <v>103</v>
      </c>
      <c r="H95" s="179">
        <f>VLOOKUP(A95,GPW!A:B,2,0)</f>
        <v>64723</v>
      </c>
      <c r="I95" s="179"/>
      <c r="J95" s="185">
        <f t="shared" si="52"/>
        <v>56961.74499255054</v>
      </c>
      <c r="K95" s="179">
        <f>VLOOKUP(A95,GPW!A:E,5,0)</f>
        <v>12096</v>
      </c>
      <c r="L95" s="179">
        <v>4621.803</v>
      </c>
      <c r="M95" s="179">
        <f t="shared" si="53"/>
        <v>11970.46977</v>
      </c>
      <c r="N95" s="179">
        <f>VLOOKUP(F95,GDP!A:C,3,0)</f>
        <v>37602.447052059244</v>
      </c>
      <c r="O95" s="179">
        <f>VLOOKUP(F95,Density!A:D,4,0)</f>
        <v>2.379019951232039</v>
      </c>
      <c r="P95" s="179">
        <f t="shared" si="54"/>
        <v>-14987</v>
      </c>
      <c r="Q95" s="186">
        <v>2</v>
      </c>
      <c r="R95" s="189">
        <f t="shared" si="60"/>
        <v>64723</v>
      </c>
      <c r="S95" s="188">
        <f t="shared" si="62"/>
        <v>56961.74499255054</v>
      </c>
      <c r="T95" s="179"/>
      <c r="U95" s="179">
        <f t="shared" si="55"/>
        <v>2141901000.0752826</v>
      </c>
      <c r="V95" s="179"/>
      <c r="W95" s="179">
        <f t="shared" si="56"/>
        <v>1978267753.1990368</v>
      </c>
      <c r="X95" s="179">
        <f t="shared" si="63"/>
        <v>1978267753.1990368</v>
      </c>
      <c r="Y95" s="179"/>
      <c r="Z95" s="179"/>
      <c r="AA95" s="178"/>
      <c r="AB95" s="179">
        <f t="shared" si="57"/>
        <v>1978267753.1990368</v>
      </c>
      <c r="AC95" s="179">
        <f t="shared" si="64"/>
        <v>1978267753.1990368</v>
      </c>
      <c r="AD95" s="179"/>
      <c r="AE95" s="179">
        <f t="shared" si="58"/>
        <v>44638317.28636573</v>
      </c>
      <c r="AF95" s="179">
        <f t="shared" si="65"/>
        <v>44638317.28636573</v>
      </c>
      <c r="AG95" s="179"/>
      <c r="AH95" s="178"/>
      <c r="AI95" s="179">
        <f t="shared" si="42"/>
        <v>44638317.28636573</v>
      </c>
      <c r="AJ95" s="179">
        <f t="shared" si="66"/>
        <v>44638317.28636573</v>
      </c>
      <c r="AK95" s="179"/>
      <c r="AL95" s="179">
        <f t="shared" si="43"/>
        <v>156538773.97639525</v>
      </c>
      <c r="AM95" s="179">
        <f t="shared" si="44"/>
        <v>156538773.97639525</v>
      </c>
      <c r="AN95" s="179">
        <f t="shared" si="67"/>
        <v>156538773.97639525</v>
      </c>
    </row>
    <row r="96" spans="1:40" ht="12.75">
      <c r="A96" s="183">
        <f t="shared" si="51"/>
        <v>-14986</v>
      </c>
      <c r="B96" s="179">
        <v>14</v>
      </c>
      <c r="C96" s="179">
        <v>-15</v>
      </c>
      <c r="D96" s="179">
        <v>1</v>
      </c>
      <c r="E96" s="179">
        <f t="shared" si="61"/>
        <v>1</v>
      </c>
      <c r="F96" s="181" t="s">
        <v>24</v>
      </c>
      <c r="G96" s="179" t="s">
        <v>103</v>
      </c>
      <c r="H96" s="179">
        <f>VLOOKUP(A96,GPW!A:B,2,0)</f>
        <v>118848</v>
      </c>
      <c r="I96" s="179"/>
      <c r="J96" s="185">
        <f t="shared" si="52"/>
        <v>104596.34857584856</v>
      </c>
      <c r="K96" s="179">
        <f>VLOOKUP(A96,GPW!A:E,5,0)</f>
        <v>12096</v>
      </c>
      <c r="L96" s="179">
        <v>4621.803</v>
      </c>
      <c r="M96" s="179">
        <f t="shared" si="53"/>
        <v>11970.46977</v>
      </c>
      <c r="N96" s="179">
        <f>VLOOKUP(F96,GDP!A:C,3,0)</f>
        <v>18652.790695639666</v>
      </c>
      <c r="O96" s="179">
        <f>VLOOKUP(F96,Density!A:D,4,0)</f>
        <v>18.386044491021153</v>
      </c>
      <c r="P96" s="179">
        <f t="shared" si="54"/>
        <v>-14986</v>
      </c>
      <c r="Q96" s="186">
        <v>2</v>
      </c>
      <c r="R96" s="189">
        <f t="shared" si="60"/>
        <v>118848</v>
      </c>
      <c r="S96" s="188">
        <f t="shared" si="62"/>
        <v>104596.34857584856</v>
      </c>
      <c r="T96" s="179"/>
      <c r="U96" s="179">
        <f t="shared" si="55"/>
        <v>1951013797.5134711</v>
      </c>
      <c r="V96" s="179"/>
      <c r="W96" s="179">
        <f t="shared" si="56"/>
        <v>1801963620.8824024</v>
      </c>
      <c r="X96" s="179">
        <f t="shared" si="63"/>
        <v>1801963620.8824024</v>
      </c>
      <c r="Y96" s="179"/>
      <c r="Z96" s="179"/>
      <c r="AA96" s="178"/>
      <c r="AB96" s="179">
        <f t="shared" si="57"/>
        <v>1801963620.8824024</v>
      </c>
      <c r="AC96" s="179">
        <f t="shared" si="64"/>
        <v>1801963620.8824024</v>
      </c>
      <c r="AD96" s="179"/>
      <c r="AE96" s="179">
        <f t="shared" si="58"/>
        <v>40660129.912831</v>
      </c>
      <c r="AF96" s="179">
        <f t="shared" si="65"/>
        <v>40660129.912831</v>
      </c>
      <c r="AG96" s="179"/>
      <c r="AH96" s="178"/>
      <c r="AI96" s="179">
        <f t="shared" si="42"/>
        <v>40660129.912831</v>
      </c>
      <c r="AJ96" s="179">
        <f t="shared" si="66"/>
        <v>40660129.912831</v>
      </c>
      <c r="AK96" s="179"/>
      <c r="AL96" s="179">
        <f t="shared" si="43"/>
        <v>142587966.4200425</v>
      </c>
      <c r="AM96" s="179">
        <f t="shared" si="44"/>
        <v>142587966.4200425</v>
      </c>
      <c r="AN96" s="179">
        <f t="shared" si="67"/>
        <v>142587966.4200425</v>
      </c>
    </row>
    <row r="97" spans="1:40" ht="12.75">
      <c r="A97" s="183">
        <f t="shared" si="51"/>
        <v>-14985</v>
      </c>
      <c r="B97" s="179">
        <v>15</v>
      </c>
      <c r="C97" s="179">
        <v>-15</v>
      </c>
      <c r="D97" s="179">
        <v>1</v>
      </c>
      <c r="E97" s="179">
        <f t="shared" si="61"/>
        <v>1</v>
      </c>
      <c r="F97" s="181" t="s">
        <v>24</v>
      </c>
      <c r="G97" s="179" t="s">
        <v>103</v>
      </c>
      <c r="H97" s="179">
        <f>VLOOKUP(A97,GPW!A:B,2,0)</f>
        <v>118848</v>
      </c>
      <c r="I97" s="179"/>
      <c r="J97" s="185">
        <f t="shared" si="52"/>
        <v>104596.34857584856</v>
      </c>
      <c r="K97" s="179">
        <f>VLOOKUP(A97,GPW!A:E,5,0)</f>
        <v>12096</v>
      </c>
      <c r="L97" s="179">
        <v>4621.803</v>
      </c>
      <c r="M97" s="179">
        <f t="shared" si="53"/>
        <v>11970.46977</v>
      </c>
      <c r="N97" s="179">
        <f>VLOOKUP(F97,GDP!A:C,3,0)</f>
        <v>18652.790695639666</v>
      </c>
      <c r="O97" s="179">
        <f>VLOOKUP(F97,Density!A:D,4,0)</f>
        <v>18.386044491021153</v>
      </c>
      <c r="P97" s="179">
        <f t="shared" si="54"/>
        <v>-14985</v>
      </c>
      <c r="Q97" s="186">
        <v>2</v>
      </c>
      <c r="R97" s="189">
        <f t="shared" si="60"/>
        <v>118848</v>
      </c>
      <c r="S97" s="188">
        <f t="shared" si="62"/>
        <v>104596.34857584856</v>
      </c>
      <c r="T97" s="179"/>
      <c r="U97" s="179">
        <f t="shared" si="55"/>
        <v>1951013797.5134711</v>
      </c>
      <c r="V97" s="179"/>
      <c r="W97" s="179">
        <f t="shared" si="56"/>
        <v>1801963620.8824024</v>
      </c>
      <c r="X97" s="179">
        <f t="shared" si="63"/>
        <v>1801963620.8824024</v>
      </c>
      <c r="Y97" s="179"/>
      <c r="Z97" s="179"/>
      <c r="AA97" s="178"/>
      <c r="AB97" s="179">
        <f t="shared" si="57"/>
        <v>1801963620.8824024</v>
      </c>
      <c r="AC97" s="179">
        <f t="shared" si="64"/>
        <v>1801963620.8824024</v>
      </c>
      <c r="AD97" s="179"/>
      <c r="AE97" s="179">
        <f t="shared" si="58"/>
        <v>40660129.912831</v>
      </c>
      <c r="AF97" s="179">
        <f t="shared" si="65"/>
        <v>40660129.912831</v>
      </c>
      <c r="AG97" s="179"/>
      <c r="AH97" s="178"/>
      <c r="AI97" s="179">
        <f t="shared" si="42"/>
        <v>40660129.912831</v>
      </c>
      <c r="AJ97" s="179">
        <f t="shared" si="66"/>
        <v>40660129.912831</v>
      </c>
      <c r="AK97" s="179"/>
      <c r="AL97" s="179">
        <f t="shared" si="43"/>
        <v>142587966.4200425</v>
      </c>
      <c r="AM97" s="179">
        <f t="shared" si="44"/>
        <v>142587966.4200425</v>
      </c>
      <c r="AN97" s="179">
        <f t="shared" si="67"/>
        <v>142587966.4200425</v>
      </c>
    </row>
    <row r="98" spans="1:40" ht="12.75">
      <c r="A98" s="183">
        <f t="shared" si="51"/>
        <v>-14984</v>
      </c>
      <c r="B98" s="179">
        <v>16</v>
      </c>
      <c r="C98" s="179">
        <v>-15</v>
      </c>
      <c r="D98" s="179">
        <v>0.003</v>
      </c>
      <c r="E98" s="179">
        <f t="shared" si="61"/>
        <v>0.003</v>
      </c>
      <c r="F98" s="181" t="s">
        <v>17</v>
      </c>
      <c r="G98" s="179" t="s">
        <v>103</v>
      </c>
      <c r="H98" s="179">
        <f>VLOOKUP(A98,GPW!A:B,2,0)</f>
        <v>67623</v>
      </c>
      <c r="I98" s="179"/>
      <c r="J98" s="185">
        <f t="shared" si="52"/>
        <v>59513.99165105519</v>
      </c>
      <c r="K98" s="179">
        <f>VLOOKUP(A98,GPW!A:E,5,0)</f>
        <v>12096</v>
      </c>
      <c r="L98" s="179">
        <v>4621.803</v>
      </c>
      <c r="M98" s="179">
        <f t="shared" si="53"/>
        <v>11970.46977</v>
      </c>
      <c r="N98" s="179">
        <f>VLOOKUP(F98,GDP!A:C,3,0)</f>
        <v>14556.244603364805</v>
      </c>
      <c r="O98" s="179">
        <f>VLOOKUP(F98,Density!A:D,4,0)</f>
        <v>15.310299313913404</v>
      </c>
      <c r="P98" s="179">
        <f t="shared" si="54"/>
        <v>-14984</v>
      </c>
      <c r="Q98" s="186">
        <v>2</v>
      </c>
      <c r="R98" s="189">
        <f t="shared" si="60"/>
        <v>67623</v>
      </c>
      <c r="S98" s="188">
        <f t="shared" si="62"/>
        <v>59513.99165105519</v>
      </c>
      <c r="T98" s="179"/>
      <c r="U98" s="179">
        <f t="shared" si="55"/>
        <v>866300219.7953702</v>
      </c>
      <c r="V98" s="179"/>
      <c r="W98" s="179">
        <f t="shared" si="56"/>
        <v>800118114.3993975</v>
      </c>
      <c r="X98" s="179">
        <f t="shared" si="63"/>
        <v>800118114.3993975</v>
      </c>
      <c r="Y98" s="179"/>
      <c r="Z98" s="179"/>
      <c r="AA98" s="178"/>
      <c r="AB98" s="179">
        <f t="shared" si="57"/>
        <v>800118114.3993975</v>
      </c>
      <c r="AC98" s="179">
        <f t="shared" si="64"/>
        <v>800118114.3993975</v>
      </c>
      <c r="AD98" s="179"/>
      <c r="AE98" s="179">
        <f t="shared" si="58"/>
        <v>18054141.659728877</v>
      </c>
      <c r="AF98" s="179">
        <f t="shared" si="65"/>
        <v>18054141.659728877</v>
      </c>
      <c r="AG98" s="179"/>
      <c r="AH98" s="178"/>
      <c r="AI98" s="179">
        <f t="shared" si="42"/>
        <v>18054141.659728877</v>
      </c>
      <c r="AJ98" s="179">
        <f t="shared" si="66"/>
        <v>18054141.659728877</v>
      </c>
      <c r="AK98" s="179"/>
      <c r="AL98" s="179">
        <f t="shared" si="43"/>
        <v>63312718.14032611</v>
      </c>
      <c r="AM98" s="179">
        <f t="shared" si="44"/>
        <v>63312718.14032611</v>
      </c>
      <c r="AN98" s="179">
        <f t="shared" si="67"/>
        <v>63312718.14032611</v>
      </c>
    </row>
    <row r="99" spans="1:40" ht="12.75">
      <c r="A99" s="183">
        <f t="shared" si="51"/>
        <v>-14981</v>
      </c>
      <c r="B99" s="179">
        <v>19</v>
      </c>
      <c r="C99" s="179">
        <v>-15</v>
      </c>
      <c r="D99" s="179">
        <v>0.56</v>
      </c>
      <c r="E99" s="179">
        <f t="shared" si="61"/>
        <v>0.56</v>
      </c>
      <c r="F99" s="181" t="s">
        <v>19</v>
      </c>
      <c r="G99" s="179" t="s">
        <v>103</v>
      </c>
      <c r="H99" s="179">
        <f>VLOOKUP(A99,GPW!A:B,2,0)</f>
        <v>11259</v>
      </c>
      <c r="I99" s="179"/>
      <c r="J99" s="185">
        <f t="shared" si="52"/>
        <v>9908.877630380646</v>
      </c>
      <c r="K99" s="179">
        <f>VLOOKUP(A99,GPW!A:E,5,0)</f>
        <v>12096</v>
      </c>
      <c r="L99" s="179">
        <v>4621.803</v>
      </c>
      <c r="M99" s="179">
        <f t="shared" si="53"/>
        <v>11970.46977</v>
      </c>
      <c r="N99" s="179">
        <f>VLOOKUP(F99,GDP!A:C,3,0)</f>
        <v>8852.096757413643</v>
      </c>
      <c r="O99" s="179">
        <f>VLOOKUP(F99,Density!A:D,4,0)</f>
        <v>0.6806336159242874</v>
      </c>
      <c r="P99" s="179">
        <f t="shared" si="54"/>
        <v>-14981</v>
      </c>
      <c r="Q99" s="186">
        <v>2</v>
      </c>
      <c r="R99" s="189">
        <f t="shared" si="60"/>
        <v>11259</v>
      </c>
      <c r="S99" s="188">
        <f t="shared" si="62"/>
        <v>9908.877630380646</v>
      </c>
      <c r="T99" s="179"/>
      <c r="U99" s="179">
        <f t="shared" si="55"/>
        <v>87714343.5415011</v>
      </c>
      <c r="V99" s="179"/>
      <c r="W99" s="179">
        <f t="shared" si="56"/>
        <v>81013294.87921008</v>
      </c>
      <c r="X99" s="179">
        <f t="shared" si="63"/>
        <v>81013294.87921008</v>
      </c>
      <c r="Y99" s="179"/>
      <c r="Z99" s="179"/>
      <c r="AA99" s="178"/>
      <c r="AB99" s="179">
        <f t="shared" si="57"/>
        <v>81013294.87921008</v>
      </c>
      <c r="AC99" s="179">
        <f t="shared" si="64"/>
        <v>81013294.87921008</v>
      </c>
      <c r="AD99" s="179"/>
      <c r="AE99" s="179">
        <f t="shared" si="58"/>
        <v>1828011.9844162704</v>
      </c>
      <c r="AF99" s="179">
        <f t="shared" si="65"/>
        <v>1828011.9844162704</v>
      </c>
      <c r="AG99" s="179"/>
      <c r="AH99" s="178"/>
      <c r="AI99" s="179">
        <f t="shared" si="42"/>
        <v>1828011.9844162704</v>
      </c>
      <c r="AJ99" s="179">
        <f t="shared" si="66"/>
        <v>1828011.9844162704</v>
      </c>
      <c r="AK99" s="179"/>
      <c r="AL99" s="179">
        <f t="shared" si="43"/>
        <v>6410518.412218085</v>
      </c>
      <c r="AM99" s="179">
        <f t="shared" si="44"/>
        <v>6410518.412218085</v>
      </c>
      <c r="AN99" s="179">
        <f t="shared" si="67"/>
        <v>6410518.412218085</v>
      </c>
    </row>
    <row r="100" spans="1:40" ht="12.75">
      <c r="A100" s="183">
        <f t="shared" si="51"/>
        <v>-14980</v>
      </c>
      <c r="B100" s="179">
        <v>20</v>
      </c>
      <c r="C100" s="179">
        <v>-15</v>
      </c>
      <c r="D100" s="179">
        <v>0.966</v>
      </c>
      <c r="E100" s="179">
        <f>D100+D101</f>
        <v>1</v>
      </c>
      <c r="F100" s="181" t="s">
        <v>29</v>
      </c>
      <c r="G100" s="179" t="s">
        <v>103</v>
      </c>
      <c r="H100" s="179">
        <f>VLOOKUP(A100,GPW!A:B,2,0)</f>
        <v>16405</v>
      </c>
      <c r="I100" s="179"/>
      <c r="J100" s="185">
        <f t="shared" si="52"/>
        <v>14437.795321644418</v>
      </c>
      <c r="K100" s="179">
        <f>VLOOKUP(A100,GPW!A:E,5,0)</f>
        <v>12096</v>
      </c>
      <c r="L100" s="179">
        <v>4621.803</v>
      </c>
      <c r="M100" s="179">
        <f t="shared" si="53"/>
        <v>11970.46977</v>
      </c>
      <c r="N100" s="179">
        <f>VLOOKUP(F100,GDP!A:C,3,0)</f>
        <v>12450.050436100752</v>
      </c>
      <c r="O100" s="179">
        <f>VLOOKUP(F100,Density!A:D,4,0)</f>
        <v>1.387871284959252</v>
      </c>
      <c r="P100" s="179">
        <f t="shared" si="54"/>
        <v>-14980</v>
      </c>
      <c r="Q100" s="186">
        <v>2</v>
      </c>
      <c r="R100" s="179">
        <f t="shared" si="59"/>
        <v>16048.613238373084</v>
      </c>
      <c r="S100" s="188">
        <f>(R100*J100)/(R$100+R$101)</f>
        <v>14192.813149894351</v>
      </c>
      <c r="T100" s="185">
        <f>S100+S101</f>
        <v>14437.795321644418</v>
      </c>
      <c r="U100" s="179">
        <f t="shared" si="55"/>
        <v>176701239.54633865</v>
      </c>
      <c r="V100" s="179"/>
      <c r="W100" s="179">
        <f t="shared" si="56"/>
        <v>163201923.96032023</v>
      </c>
      <c r="X100" s="179">
        <f>W100+W101</f>
        <v>165204856.44777846</v>
      </c>
      <c r="Y100" s="179"/>
      <c r="Z100" s="179"/>
      <c r="AA100" s="178"/>
      <c r="AB100" s="179">
        <f t="shared" si="57"/>
        <v>163201923.96032023</v>
      </c>
      <c r="AC100" s="179">
        <f>AB100+AB101</f>
        <v>165204856.44777846</v>
      </c>
      <c r="AD100" s="179"/>
      <c r="AE100" s="179">
        <f t="shared" si="58"/>
        <v>3682544.615967941</v>
      </c>
      <c r="AF100" s="179">
        <f>AE100+AE101</f>
        <v>3727739.476842436</v>
      </c>
      <c r="AG100" s="179"/>
      <c r="AH100" s="178"/>
      <c r="AI100" s="179">
        <f t="shared" si="42"/>
        <v>3682544.615967941</v>
      </c>
      <c r="AJ100" s="179">
        <f>AI100+AI101</f>
        <v>3727739.476842436</v>
      </c>
      <c r="AK100" s="179"/>
      <c r="AL100" s="179">
        <f t="shared" si="43"/>
        <v>12914040.096961053</v>
      </c>
      <c r="AM100" s="179">
        <f t="shared" si="44"/>
        <v>12914040.096961053</v>
      </c>
      <c r="AN100" s="179">
        <f>AM100+AM101</f>
        <v>13072530.571992649</v>
      </c>
    </row>
    <row r="101" spans="1:40" ht="12.75">
      <c r="A101" s="183">
        <f t="shared" si="51"/>
        <v>-14980</v>
      </c>
      <c r="B101" s="179">
        <v>20</v>
      </c>
      <c r="C101" s="179">
        <v>-15</v>
      </c>
      <c r="D101" s="179">
        <v>0.034</v>
      </c>
      <c r="E101" s="179"/>
      <c r="F101" s="181" t="s">
        <v>19</v>
      </c>
      <c r="G101" s="179" t="s">
        <v>103</v>
      </c>
      <c r="H101" s="179">
        <f>VLOOKUP(A101,GPW!A:B,2,0)</f>
        <v>16405</v>
      </c>
      <c r="I101" s="179"/>
      <c r="J101" s="185">
        <f t="shared" si="52"/>
        <v>14437.795321644418</v>
      </c>
      <c r="K101" s="179">
        <f>VLOOKUP(A101,GPW!A:E,5,0)</f>
        <v>12096</v>
      </c>
      <c r="L101" s="179">
        <v>4621.803</v>
      </c>
      <c r="M101" s="179">
        <f t="shared" si="53"/>
        <v>11970.46977</v>
      </c>
      <c r="N101" s="179">
        <f>VLOOKUP(F101,GDP!A:C,3,0)</f>
        <v>8852.096757413643</v>
      </c>
      <c r="O101" s="179">
        <f>VLOOKUP(F101,Density!A:D,4,0)</f>
        <v>0.6806336159242874</v>
      </c>
      <c r="P101" s="179">
        <f t="shared" si="54"/>
        <v>-14980</v>
      </c>
      <c r="Q101" s="186">
        <v>2</v>
      </c>
      <c r="R101" s="179">
        <f t="shared" si="59"/>
        <v>277.0151402114941</v>
      </c>
      <c r="S101" s="188">
        <f>(R101*J101)/(R$100+R$101)</f>
        <v>244.98217175006747</v>
      </c>
      <c r="T101" s="179"/>
      <c r="U101" s="179">
        <f t="shared" si="55"/>
        <v>2168605.8881729245</v>
      </c>
      <c r="V101" s="179"/>
      <c r="W101" s="179">
        <f t="shared" si="56"/>
        <v>2002932.4874582286</v>
      </c>
      <c r="X101" s="179"/>
      <c r="Y101" s="179"/>
      <c r="Z101" s="179"/>
      <c r="AA101" s="178"/>
      <c r="AB101" s="179">
        <f t="shared" si="57"/>
        <v>2002932.4874582286</v>
      </c>
      <c r="AC101" s="179"/>
      <c r="AD101" s="179"/>
      <c r="AE101" s="179">
        <f t="shared" si="58"/>
        <v>45194.86087449494</v>
      </c>
      <c r="AF101" s="179"/>
      <c r="AG101" s="179"/>
      <c r="AH101" s="178"/>
      <c r="AI101" s="179">
        <f t="shared" si="42"/>
        <v>45194.86087449494</v>
      </c>
      <c r="AJ101" s="179"/>
      <c r="AK101" s="179"/>
      <c r="AL101" s="179">
        <f t="shared" si="43"/>
        <v>158490.47503159565</v>
      </c>
      <c r="AM101" s="179">
        <f t="shared" si="44"/>
        <v>158490.47503159565</v>
      </c>
      <c r="AN101" s="179"/>
    </row>
    <row r="102" spans="1:40" ht="12.75">
      <c r="A102" s="183">
        <f t="shared" si="51"/>
        <v>-14979</v>
      </c>
      <c r="B102" s="179">
        <v>21</v>
      </c>
      <c r="C102" s="179">
        <v>-15</v>
      </c>
      <c r="D102" s="179">
        <v>1</v>
      </c>
      <c r="E102" s="179">
        <f>D102</f>
        <v>1</v>
      </c>
      <c r="F102" s="181" t="s">
        <v>29</v>
      </c>
      <c r="G102" s="179" t="s">
        <v>103</v>
      </c>
      <c r="H102" s="179">
        <f>VLOOKUP(A102,GPW!A:B,2,0)</f>
        <v>16704</v>
      </c>
      <c r="I102" s="179"/>
      <c r="J102" s="185">
        <f t="shared" si="52"/>
        <v>14700.940752986793</v>
      </c>
      <c r="K102" s="179">
        <f>VLOOKUP(A102,GPW!A:E,5,0)</f>
        <v>12096</v>
      </c>
      <c r="L102" s="179">
        <v>4621.803</v>
      </c>
      <c r="M102" s="179">
        <f t="shared" si="53"/>
        <v>11970.46977</v>
      </c>
      <c r="N102" s="179">
        <f>VLOOKUP(F102,GDP!A:C,3,0)</f>
        <v>12450.050436100752</v>
      </c>
      <c r="O102" s="179">
        <f>VLOOKUP(F102,Density!A:D,4,0)</f>
        <v>1.387871284959252</v>
      </c>
      <c r="P102" s="179">
        <f t="shared" si="54"/>
        <v>-14979</v>
      </c>
      <c r="Q102" s="186">
        <v>2</v>
      </c>
      <c r="R102" s="179">
        <f>H102</f>
        <v>16704</v>
      </c>
      <c r="S102" s="188">
        <f>J102</f>
        <v>14700.940752986793</v>
      </c>
      <c r="T102" s="185">
        <f>S102</f>
        <v>14700.940752986793</v>
      </c>
      <c r="U102" s="179">
        <f t="shared" si="55"/>
        <v>183027453.83281454</v>
      </c>
      <c r="V102" s="179"/>
      <c r="W102" s="179">
        <f t="shared" si="56"/>
        <v>169044839.0727939</v>
      </c>
      <c r="X102" s="179">
        <f>W102</f>
        <v>169044839.0727939</v>
      </c>
      <c r="Y102" s="179"/>
      <c r="Z102" s="179"/>
      <c r="AA102" s="178"/>
      <c r="AB102" s="179">
        <f t="shared" si="57"/>
        <v>169044839.0727939</v>
      </c>
      <c r="AC102" s="179">
        <f>AB102</f>
        <v>169044839.0727939</v>
      </c>
      <c r="AD102" s="179"/>
      <c r="AE102" s="179">
        <f t="shared" si="58"/>
        <v>3814386.171918158</v>
      </c>
      <c r="AF102" s="179">
        <f>AE102</f>
        <v>3814386.171918158</v>
      </c>
      <c r="AG102" s="179"/>
      <c r="AH102" s="178"/>
      <c r="AI102" s="179">
        <f t="shared" si="42"/>
        <v>3814386.171918158</v>
      </c>
      <c r="AJ102" s="179">
        <f>AI102</f>
        <v>3814386.171918158</v>
      </c>
      <c r="AK102" s="179"/>
      <c r="AL102" s="179">
        <f t="shared" si="43"/>
        <v>13376385.381958859</v>
      </c>
      <c r="AM102" s="179">
        <f t="shared" si="44"/>
        <v>13376385.381958859</v>
      </c>
      <c r="AN102" s="179">
        <f>AM102</f>
        <v>13376385.381958859</v>
      </c>
    </row>
    <row r="103" spans="1:40" ht="12.75">
      <c r="A103" s="183">
        <f t="shared" si="51"/>
        <v>-13987</v>
      </c>
      <c r="B103" s="179">
        <v>13</v>
      </c>
      <c r="C103" s="179">
        <v>-14</v>
      </c>
      <c r="D103" s="179">
        <v>0.068</v>
      </c>
      <c r="E103" s="179">
        <f>D103+D104</f>
        <v>0.258</v>
      </c>
      <c r="F103" s="181" t="s">
        <v>24</v>
      </c>
      <c r="G103" s="179" t="s">
        <v>103</v>
      </c>
      <c r="H103" s="179">
        <f>VLOOKUP(A103,GPW!A:B,2,0)</f>
        <v>143012</v>
      </c>
      <c r="I103" s="179"/>
      <c r="J103" s="185">
        <f t="shared" si="52"/>
        <v>125862.7238365749</v>
      </c>
      <c r="K103" s="179">
        <f>VLOOKUP(A103,GPW!A:E,5,0)</f>
        <v>12096</v>
      </c>
      <c r="L103" s="179">
        <v>4641.958</v>
      </c>
      <c r="M103" s="179">
        <f t="shared" si="53"/>
        <v>12022.671219999998</v>
      </c>
      <c r="N103" s="179">
        <f>VLOOKUP(F103,GDP!A:C,3,0)</f>
        <v>18652.790695639666</v>
      </c>
      <c r="O103" s="179">
        <f>VLOOKUP(F103,Density!A:D,4,0)</f>
        <v>18.386044491021153</v>
      </c>
      <c r="P103" s="179">
        <f t="shared" si="54"/>
        <v>-13987</v>
      </c>
      <c r="Q103" s="186">
        <v>2</v>
      </c>
      <c r="R103" s="189">
        <f t="shared" si="59"/>
        <v>15031.35702072509</v>
      </c>
      <c r="S103" s="188">
        <f>(R103*J103)/(R$103+R$104)</f>
        <v>92441.55083539398</v>
      </c>
      <c r="T103" s="185">
        <f>S103+S104</f>
        <v>125862.7238365749</v>
      </c>
      <c r="U103" s="179">
        <f t="shared" si="55"/>
        <v>1724292899.312938</v>
      </c>
      <c r="V103" s="179"/>
      <c r="W103" s="179">
        <f t="shared" si="56"/>
        <v>1592563353.6101654</v>
      </c>
      <c r="X103" s="179">
        <f>W103+W104</f>
        <v>2753272682.8445344</v>
      </c>
      <c r="Y103" s="179"/>
      <c r="Z103" s="179"/>
      <c r="AA103" s="178"/>
      <c r="AB103" s="179">
        <f t="shared" si="57"/>
        <v>1592563353.6101654</v>
      </c>
      <c r="AC103" s="179">
        <f>AB103+AB104</f>
        <v>2753272682.8445344</v>
      </c>
      <c r="AD103" s="179"/>
      <c r="AE103" s="179">
        <f t="shared" si="58"/>
        <v>35935149.911902145</v>
      </c>
      <c r="AF103" s="179">
        <f>AE103+AE104</f>
        <v>62125796.36601518</v>
      </c>
      <c r="AG103" s="179"/>
      <c r="AH103" s="178"/>
      <c r="AI103" s="179">
        <f t="shared" si="42"/>
        <v>35935149.911902145</v>
      </c>
      <c r="AJ103" s="179">
        <f>AI103+AI104</f>
        <v>62125796.36601518</v>
      </c>
      <c r="AK103" s="179"/>
      <c r="AL103" s="179">
        <f t="shared" si="43"/>
        <v>126018287.69171137</v>
      </c>
      <c r="AM103" s="179">
        <f t="shared" si="44"/>
        <v>126018287.69171137</v>
      </c>
      <c r="AN103" s="179">
        <f>AM103+AM104</f>
        <v>217864305.52599767</v>
      </c>
    </row>
    <row r="104" spans="1:40" ht="12.75">
      <c r="A104" s="183">
        <f t="shared" si="51"/>
        <v>-13987</v>
      </c>
      <c r="B104" s="179">
        <v>13</v>
      </c>
      <c r="C104" s="179">
        <v>-14</v>
      </c>
      <c r="D104" s="179">
        <v>0.19</v>
      </c>
      <c r="E104" s="179"/>
      <c r="F104" s="181" t="s">
        <v>30</v>
      </c>
      <c r="G104" s="179" t="s">
        <v>103</v>
      </c>
      <c r="H104" s="179">
        <f>VLOOKUP(A104,GPW!A:B,2,0)</f>
        <v>143012</v>
      </c>
      <c r="I104" s="179"/>
      <c r="J104" s="185">
        <f t="shared" si="52"/>
        <v>125862.7238365749</v>
      </c>
      <c r="K104" s="179">
        <f>VLOOKUP(A104,GPW!A:E,5,0)</f>
        <v>12096</v>
      </c>
      <c r="L104" s="179">
        <v>4641.958</v>
      </c>
      <c r="M104" s="179">
        <f t="shared" si="53"/>
        <v>12022.671219999998</v>
      </c>
      <c r="N104" s="179">
        <f>VLOOKUP(F104,GDP!A:C,3,0)</f>
        <v>37602.447052059244</v>
      </c>
      <c r="O104" s="179">
        <f>VLOOKUP(F104,Density!A:D,4,0)</f>
        <v>2.379019951232039</v>
      </c>
      <c r="P104" s="179">
        <f t="shared" si="54"/>
        <v>-13987</v>
      </c>
      <c r="Q104" s="186">
        <v>2</v>
      </c>
      <c r="R104" s="179">
        <f t="shared" si="59"/>
        <v>5434.413192901814</v>
      </c>
      <c r="S104" s="188">
        <f>(R104*J104)/(R$103+R$104)</f>
        <v>33421.173001180934</v>
      </c>
      <c r="T104" s="179"/>
      <c r="U104" s="179">
        <f t="shared" si="55"/>
        <v>1256717888.194618</v>
      </c>
      <c r="V104" s="179"/>
      <c r="W104" s="179">
        <f t="shared" si="56"/>
        <v>1160709329.234369</v>
      </c>
      <c r="X104" s="179"/>
      <c r="Y104" s="179"/>
      <c r="Z104" s="179"/>
      <c r="AA104" s="178"/>
      <c r="AB104" s="179">
        <f t="shared" si="57"/>
        <v>1160709329.234369</v>
      </c>
      <c r="AC104" s="179"/>
      <c r="AD104" s="179"/>
      <c r="AE104" s="179">
        <f t="shared" si="58"/>
        <v>26190646.454113033</v>
      </c>
      <c r="AF104" s="179"/>
      <c r="AG104" s="179"/>
      <c r="AH104" s="178"/>
      <c r="AI104" s="179">
        <f t="shared" si="42"/>
        <v>26190646.454113033</v>
      </c>
      <c r="AJ104" s="179"/>
      <c r="AK104" s="179"/>
      <c r="AL104" s="179">
        <f t="shared" si="43"/>
        <v>91846017.8342863</v>
      </c>
      <c r="AM104" s="179">
        <f t="shared" si="44"/>
        <v>91846017.8342863</v>
      </c>
      <c r="AN104" s="179"/>
    </row>
    <row r="105" spans="1:40" ht="12.75">
      <c r="A105" s="183">
        <f t="shared" si="51"/>
        <v>-13984</v>
      </c>
      <c r="B105" s="179">
        <v>16</v>
      </c>
      <c r="C105" s="179">
        <v>-14</v>
      </c>
      <c r="D105" s="179">
        <v>0.482</v>
      </c>
      <c r="E105" s="179">
        <f>D105+D106</f>
        <v>0.6819999999999999</v>
      </c>
      <c r="F105" s="181" t="s">
        <v>17</v>
      </c>
      <c r="G105" s="179" t="s">
        <v>103</v>
      </c>
      <c r="H105" s="179">
        <f>VLOOKUP(A105,GPW!A:B,2,0)</f>
        <v>218189</v>
      </c>
      <c r="I105" s="179"/>
      <c r="J105" s="185">
        <f t="shared" si="52"/>
        <v>192024.8779905074</v>
      </c>
      <c r="K105" s="179">
        <f>VLOOKUP(A105,GPW!A:E,5,0)</f>
        <v>12096</v>
      </c>
      <c r="L105" s="179">
        <v>4641.958</v>
      </c>
      <c r="M105" s="179">
        <f t="shared" si="53"/>
        <v>12022.671219999998</v>
      </c>
      <c r="N105" s="179">
        <f>VLOOKUP(F105,GDP!A:C,3,0)</f>
        <v>14556.244603364805</v>
      </c>
      <c r="O105" s="179">
        <f>VLOOKUP(F105,Density!A:D,4,0)</f>
        <v>15.310299313913404</v>
      </c>
      <c r="P105" s="179">
        <f t="shared" si="54"/>
        <v>-13984</v>
      </c>
      <c r="Q105" s="186">
        <v>2</v>
      </c>
      <c r="R105" s="179">
        <f t="shared" si="59"/>
        <v>88722.0749567287</v>
      </c>
      <c r="S105" s="188">
        <f>(R105*J105)/(R$105+R$106)</f>
        <v>88551.56196165472</v>
      </c>
      <c r="T105" s="185">
        <f>S105+S106</f>
        <v>192024.8779905074</v>
      </c>
      <c r="U105" s="179">
        <f t="shared" si="55"/>
        <v>1288978195.9238605</v>
      </c>
      <c r="V105" s="179"/>
      <c r="W105" s="179">
        <f t="shared" si="56"/>
        <v>1190505069.7876415</v>
      </c>
      <c r="X105" s="179">
        <f>W105+W106</f>
        <v>2438602592.8209367</v>
      </c>
      <c r="Y105" s="179"/>
      <c r="Z105" s="179"/>
      <c r="AA105" s="178"/>
      <c r="AB105" s="179">
        <f t="shared" si="57"/>
        <v>1190505069.7876415</v>
      </c>
      <c r="AC105" s="179">
        <f>AB105+AB106</f>
        <v>2438602592.8209367</v>
      </c>
      <c r="AD105" s="179"/>
      <c r="AE105" s="179">
        <f t="shared" si="58"/>
        <v>26862967.841573566</v>
      </c>
      <c r="AF105" s="179">
        <f>AE105+AE106</f>
        <v>55025471.70253703</v>
      </c>
      <c r="AG105" s="179"/>
      <c r="AH105" s="178"/>
      <c r="AI105" s="179">
        <f t="shared" si="42"/>
        <v>26862967.841573566</v>
      </c>
      <c r="AJ105" s="179">
        <f>AI105+AI106</f>
        <v>55025471.70253703</v>
      </c>
      <c r="AK105" s="179"/>
      <c r="AL105" s="179">
        <f t="shared" si="43"/>
        <v>94203731.3886753</v>
      </c>
      <c r="AM105" s="179">
        <f t="shared" si="44"/>
        <v>94203731.3886753</v>
      </c>
      <c r="AN105" s="179">
        <f>AM105+AM106</f>
        <v>192964708.38113135</v>
      </c>
    </row>
    <row r="106" spans="1:40" ht="12.75">
      <c r="A106" s="183">
        <f t="shared" si="51"/>
        <v>-13984</v>
      </c>
      <c r="B106" s="179">
        <v>16</v>
      </c>
      <c r="C106" s="179">
        <v>-14</v>
      </c>
      <c r="D106" s="179">
        <v>0.2</v>
      </c>
      <c r="E106" s="179"/>
      <c r="F106" s="181" t="s">
        <v>23</v>
      </c>
      <c r="G106" s="179" t="s">
        <v>103</v>
      </c>
      <c r="H106" s="179">
        <f>VLOOKUP(A106,GPW!A:B,2,0)</f>
        <v>218189</v>
      </c>
      <c r="I106" s="179"/>
      <c r="J106" s="185">
        <f t="shared" si="52"/>
        <v>192024.8779905074</v>
      </c>
      <c r="K106" s="179">
        <f>VLOOKUP(A106,GPW!A:E,5,0)</f>
        <v>12096</v>
      </c>
      <c r="L106" s="179">
        <v>4641.958</v>
      </c>
      <c r="M106" s="179">
        <f t="shared" si="53"/>
        <v>12022.671219999998</v>
      </c>
      <c r="N106" s="179">
        <f>VLOOKUP(F106,GDP!A:C,3,0)</f>
        <v>13059.738345649956</v>
      </c>
      <c r="O106" s="179">
        <f>VLOOKUP(F106,Density!A:D,4,0)</f>
        <v>43.11544420435016</v>
      </c>
      <c r="P106" s="179">
        <f t="shared" si="54"/>
        <v>-13984</v>
      </c>
      <c r="Q106" s="186">
        <v>2</v>
      </c>
      <c r="R106" s="179">
        <f t="shared" si="59"/>
        <v>103672.5620346313</v>
      </c>
      <c r="S106" s="188">
        <f>(R106*J106)/(R$105+R$106)</f>
        <v>103473.31602885269</v>
      </c>
      <c r="T106" s="179"/>
      <c r="U106" s="179">
        <f t="shared" si="55"/>
        <v>1351334433.0935636</v>
      </c>
      <c r="V106" s="179"/>
      <c r="W106" s="179">
        <f t="shared" si="56"/>
        <v>1248097523.0332952</v>
      </c>
      <c r="X106" s="179"/>
      <c r="Y106" s="179"/>
      <c r="Z106" s="179"/>
      <c r="AA106" s="178"/>
      <c r="AB106" s="179">
        <f t="shared" si="57"/>
        <v>1248097523.0332952</v>
      </c>
      <c r="AC106" s="179"/>
      <c r="AD106" s="179"/>
      <c r="AE106" s="179">
        <f t="shared" si="58"/>
        <v>28162503.860963464</v>
      </c>
      <c r="AF106" s="179"/>
      <c r="AG106" s="179"/>
      <c r="AH106" s="178"/>
      <c r="AI106" s="179">
        <f t="shared" si="42"/>
        <v>28162503.860963464</v>
      </c>
      <c r="AJ106" s="179"/>
      <c r="AK106" s="179"/>
      <c r="AL106" s="179">
        <f t="shared" si="43"/>
        <v>98760976.99245603</v>
      </c>
      <c r="AM106" s="179">
        <f t="shared" si="44"/>
        <v>98760976.99245603</v>
      </c>
      <c r="AN106" s="179"/>
    </row>
    <row r="107" spans="1:40" ht="12.75">
      <c r="A107" s="183">
        <f t="shared" si="51"/>
        <v>-13979</v>
      </c>
      <c r="B107" s="179">
        <v>21</v>
      </c>
      <c r="C107" s="179">
        <v>-14</v>
      </c>
      <c r="D107" s="179">
        <v>1</v>
      </c>
      <c r="E107" s="179">
        <f>D107</f>
        <v>1</v>
      </c>
      <c r="F107" s="181" t="s">
        <v>29</v>
      </c>
      <c r="G107" s="179" t="s">
        <v>103</v>
      </c>
      <c r="H107" s="179">
        <f>VLOOKUP(A107,GPW!A:B,2,0)</f>
        <v>17208</v>
      </c>
      <c r="I107" s="179"/>
      <c r="J107" s="185">
        <f t="shared" si="52"/>
        <v>15144.50362053381</v>
      </c>
      <c r="K107" s="179">
        <f>VLOOKUP(A107,GPW!A:E,5,0)</f>
        <v>12096</v>
      </c>
      <c r="L107" s="179">
        <v>4641.958</v>
      </c>
      <c r="M107" s="179">
        <f t="shared" si="53"/>
        <v>12022.671219999998</v>
      </c>
      <c r="N107" s="179">
        <f>VLOOKUP(F107,GDP!A:C,3,0)</f>
        <v>12450.050436100752</v>
      </c>
      <c r="O107" s="179">
        <f>VLOOKUP(F107,Density!A:D,4,0)</f>
        <v>1.387871284959252</v>
      </c>
      <c r="P107" s="179">
        <f t="shared" si="54"/>
        <v>-13979</v>
      </c>
      <c r="Q107" s="186">
        <v>2</v>
      </c>
      <c r="R107" s="179">
        <f>H107</f>
        <v>17208</v>
      </c>
      <c r="S107" s="188">
        <f>J107</f>
        <v>15144.50362053381</v>
      </c>
      <c r="T107" s="185">
        <f>S107+S108+S109+S110</f>
        <v>288586.0500173396</v>
      </c>
      <c r="U107" s="179">
        <f t="shared" si="55"/>
        <v>188549833.90535635</v>
      </c>
      <c r="V107" s="179"/>
      <c r="W107" s="179">
        <f t="shared" si="56"/>
        <v>174145329.90688682</v>
      </c>
      <c r="X107" s="179">
        <f>W107</f>
        <v>174145329.90688682</v>
      </c>
      <c r="Y107" s="179"/>
      <c r="Z107" s="179"/>
      <c r="AA107" s="178"/>
      <c r="AB107" s="179">
        <f t="shared" si="57"/>
        <v>174145329.90688682</v>
      </c>
      <c r="AC107" s="179">
        <f>AB107</f>
        <v>174145329.90688682</v>
      </c>
      <c r="AD107" s="179"/>
      <c r="AE107" s="179">
        <f t="shared" si="58"/>
        <v>3929475.409863964</v>
      </c>
      <c r="AF107" s="179">
        <f>AE107</f>
        <v>3929475.409863964</v>
      </c>
      <c r="AG107" s="179"/>
      <c r="AH107" s="178"/>
      <c r="AI107" s="179">
        <f t="shared" si="42"/>
        <v>3929475.409863964</v>
      </c>
      <c r="AJ107" s="179">
        <f>AI107</f>
        <v>3929475.409863964</v>
      </c>
      <c r="AK107" s="179"/>
      <c r="AL107" s="179">
        <f t="shared" si="43"/>
        <v>13779983.216759343</v>
      </c>
      <c r="AM107" s="179">
        <f t="shared" si="44"/>
        <v>13779983.216759343</v>
      </c>
      <c r="AN107" s="179">
        <f>AM107</f>
        <v>13779983.216759343</v>
      </c>
    </row>
    <row r="108" spans="1:40" ht="12.75">
      <c r="A108" s="183">
        <f t="shared" si="51"/>
        <v>-12988</v>
      </c>
      <c r="B108" s="179">
        <v>12</v>
      </c>
      <c r="C108" s="179">
        <v>-13</v>
      </c>
      <c r="D108" s="179">
        <v>0.012</v>
      </c>
      <c r="E108" s="179">
        <f>D108</f>
        <v>0.012</v>
      </c>
      <c r="F108" s="181" t="s">
        <v>16</v>
      </c>
      <c r="G108" s="179" t="s">
        <v>103</v>
      </c>
      <c r="H108" s="179">
        <f>VLOOKUP(A108,GPW!A:B,2,0)</f>
        <v>1520</v>
      </c>
      <c r="I108" s="179"/>
      <c r="J108" s="185">
        <f t="shared" si="52"/>
        <v>1337.7292830783</v>
      </c>
      <c r="K108" s="179">
        <f>VLOOKUP(A108,GPW!A:E,5,0)</f>
        <v>103</v>
      </c>
      <c r="L108" s="179">
        <v>4660.703</v>
      </c>
      <c r="M108" s="179">
        <f t="shared" si="53"/>
        <v>12071.22077</v>
      </c>
      <c r="N108" s="179">
        <f>VLOOKUP(F108,GDP!A:C,3,0)</f>
        <v>26344.444491567658</v>
      </c>
      <c r="O108" s="179">
        <f>VLOOKUP(F108,Density!A:D,4,0)</f>
        <v>18.031383786217898</v>
      </c>
      <c r="P108" s="179">
        <f t="shared" si="54"/>
        <v>-12988</v>
      </c>
      <c r="Q108" s="186">
        <v>2</v>
      </c>
      <c r="R108" s="179">
        <f>H108</f>
        <v>1520</v>
      </c>
      <c r="S108" s="188">
        <f>J108</f>
        <v>1337.7292830783</v>
      </c>
      <c r="T108" s="179"/>
      <c r="U108" s="179">
        <f t="shared" si="55"/>
        <v>35241734.84280088</v>
      </c>
      <c r="V108" s="179"/>
      <c r="W108" s="179">
        <f t="shared" si="56"/>
        <v>32549397.756410543</v>
      </c>
      <c r="X108" s="179">
        <f>W108</f>
        <v>32549397.756410543</v>
      </c>
      <c r="Y108" s="179"/>
      <c r="Z108" s="179"/>
      <c r="AA108" s="178"/>
      <c r="AB108" s="179">
        <f t="shared" si="57"/>
        <v>32549397.756410543</v>
      </c>
      <c r="AC108" s="179">
        <f>AB108</f>
        <v>32549397.756410543</v>
      </c>
      <c r="AD108" s="179"/>
      <c r="AE108" s="179">
        <f t="shared" si="58"/>
        <v>734455.8602753461</v>
      </c>
      <c r="AF108" s="179">
        <f>AE108</f>
        <v>734455.8602753461</v>
      </c>
      <c r="AG108" s="179"/>
      <c r="AH108" s="178"/>
      <c r="AI108" s="179">
        <f t="shared" si="42"/>
        <v>734455.8602753461</v>
      </c>
      <c r="AJ108" s="179">
        <f>AI108</f>
        <v>734455.8602753461</v>
      </c>
      <c r="AK108" s="179"/>
      <c r="AL108" s="179">
        <f t="shared" si="43"/>
        <v>2575608.286703896</v>
      </c>
      <c r="AM108" s="179">
        <f t="shared" si="44"/>
        <v>2575608.286703896</v>
      </c>
      <c r="AN108" s="179">
        <f>AM108</f>
        <v>2575608.286703896</v>
      </c>
    </row>
    <row r="109" spans="1:40" ht="12.75">
      <c r="A109" s="183">
        <f t="shared" si="51"/>
        <v>-12987</v>
      </c>
      <c r="B109" s="179">
        <v>13</v>
      </c>
      <c r="C109" s="179">
        <v>-13</v>
      </c>
      <c r="D109" s="179">
        <v>0.641</v>
      </c>
      <c r="E109" s="179">
        <f>D109</f>
        <v>0.641</v>
      </c>
      <c r="F109" s="181" t="s">
        <v>16</v>
      </c>
      <c r="G109" s="179" t="s">
        <v>103</v>
      </c>
      <c r="H109" s="179">
        <f>VLOOKUP(A109,GPW!A:B,2,0)</f>
        <v>112087</v>
      </c>
      <c r="I109" s="179"/>
      <c r="J109" s="185">
        <f t="shared" si="52"/>
        <v>98646.0935213141</v>
      </c>
      <c r="K109" s="179">
        <f>VLOOKUP(A109,GPW!A:E,5,0)</f>
        <v>7646</v>
      </c>
      <c r="L109" s="179">
        <v>4660.703</v>
      </c>
      <c r="M109" s="179">
        <f t="shared" si="53"/>
        <v>12071.22077</v>
      </c>
      <c r="N109" s="179">
        <f>VLOOKUP(F109,GDP!A:C,3,0)</f>
        <v>26344.444491567658</v>
      </c>
      <c r="O109" s="179">
        <f>VLOOKUP(F109,Density!A:D,4,0)</f>
        <v>18.031383786217898</v>
      </c>
      <c r="P109" s="179">
        <f t="shared" si="54"/>
        <v>-12987</v>
      </c>
      <c r="Q109" s="186">
        <v>2</v>
      </c>
      <c r="R109" s="179">
        <f>H109</f>
        <v>112087</v>
      </c>
      <c r="S109" s="188">
        <f>J109</f>
        <v>98646.0935213141</v>
      </c>
      <c r="T109" s="179"/>
      <c r="U109" s="179">
        <f t="shared" si="55"/>
        <v>2598776535.0822515</v>
      </c>
      <c r="V109" s="179"/>
      <c r="W109" s="179">
        <f t="shared" si="56"/>
        <v>2400239701.5281506</v>
      </c>
      <c r="X109" s="179">
        <f>W109</f>
        <v>2400239701.5281506</v>
      </c>
      <c r="Y109" s="179"/>
      <c r="Z109" s="179"/>
      <c r="AA109" s="178"/>
      <c r="AB109" s="179">
        <f t="shared" si="57"/>
        <v>2400239701.5281506</v>
      </c>
      <c r="AC109" s="179">
        <f>AB109</f>
        <v>2400239701.5281506</v>
      </c>
      <c r="AD109" s="179"/>
      <c r="AE109" s="179">
        <f t="shared" si="58"/>
        <v>54159838.16492285</v>
      </c>
      <c r="AF109" s="179">
        <f>AE109</f>
        <v>54159838.16492285</v>
      </c>
      <c r="AG109" s="179"/>
      <c r="AH109" s="178"/>
      <c r="AI109" s="179">
        <f t="shared" si="42"/>
        <v>54159838.16492285</v>
      </c>
      <c r="AJ109" s="179">
        <f>AI109</f>
        <v>54159838.16492285</v>
      </c>
      <c r="AK109" s="179"/>
      <c r="AL109" s="179">
        <f t="shared" si="43"/>
        <v>189929082.91564447</v>
      </c>
      <c r="AM109" s="179">
        <f t="shared" si="44"/>
        <v>189929082.91564447</v>
      </c>
      <c r="AN109" s="179">
        <f>AM109</f>
        <v>189929082.91564447</v>
      </c>
    </row>
    <row r="110" spans="1:40" ht="12.75">
      <c r="A110" s="183">
        <f t="shared" si="51"/>
        <v>-12986</v>
      </c>
      <c r="B110" s="179">
        <v>14</v>
      </c>
      <c r="C110" s="179">
        <v>-13</v>
      </c>
      <c r="D110" s="179">
        <v>0.039</v>
      </c>
      <c r="E110" s="179">
        <f>D110</f>
        <v>0.039</v>
      </c>
      <c r="F110" s="181" t="s">
        <v>21</v>
      </c>
      <c r="G110" s="179" t="s">
        <v>103</v>
      </c>
      <c r="H110" s="179">
        <f>VLOOKUP(A110,GPW!A:B,2,0)</f>
        <v>197092</v>
      </c>
      <c r="I110" s="179"/>
      <c r="J110" s="185">
        <f t="shared" si="52"/>
        <v>173457.7235924134</v>
      </c>
      <c r="K110" s="179">
        <f>VLOOKUP(A110,GPW!A:E,5,0)</f>
        <v>12096</v>
      </c>
      <c r="L110" s="179">
        <v>4660.703</v>
      </c>
      <c r="M110" s="179">
        <f t="shared" si="53"/>
        <v>12071.22077</v>
      </c>
      <c r="N110" s="179">
        <f>VLOOKUP(F110,GDP!A:C,3,0)</f>
        <v>10705.936884771063</v>
      </c>
      <c r="O110" s="179">
        <f>VLOOKUP(F110,Density!A:D,4,0)</f>
        <v>12.015839797252662</v>
      </c>
      <c r="P110" s="179">
        <f t="shared" si="54"/>
        <v>-12986</v>
      </c>
      <c r="Q110" s="186">
        <v>2</v>
      </c>
      <c r="R110" s="179">
        <f>H110</f>
        <v>197092</v>
      </c>
      <c r="S110" s="188">
        <f>J110</f>
        <v>173457.7235924134</v>
      </c>
      <c r="T110" s="179"/>
      <c r="U110" s="179">
        <f t="shared" si="55"/>
        <v>1857027440.9564424</v>
      </c>
      <c r="V110" s="179"/>
      <c r="W110" s="179">
        <f t="shared" si="56"/>
        <v>1715157471.3867433</v>
      </c>
      <c r="X110" s="179">
        <f>W110</f>
        <v>1715157471.3867433</v>
      </c>
      <c r="Y110" s="179"/>
      <c r="Z110" s="179"/>
      <c r="AA110" s="178"/>
      <c r="AB110" s="179">
        <f t="shared" si="57"/>
        <v>1715157471.3867433</v>
      </c>
      <c r="AC110" s="179">
        <f>AB110</f>
        <v>1715157471.3867433</v>
      </c>
      <c r="AD110" s="179"/>
      <c r="AE110" s="179">
        <f t="shared" si="58"/>
        <v>38701405.954798065</v>
      </c>
      <c r="AF110" s="179">
        <f>AE110</f>
        <v>38701405.954798065</v>
      </c>
      <c r="AG110" s="179"/>
      <c r="AH110" s="178"/>
      <c r="AI110" s="179">
        <f t="shared" si="42"/>
        <v>38701405.954798065</v>
      </c>
      <c r="AJ110" s="179">
        <f>AI110</f>
        <v>38701405.954798065</v>
      </c>
      <c r="AK110" s="179"/>
      <c r="AL110" s="179">
        <f t="shared" si="43"/>
        <v>135719063.97056955</v>
      </c>
      <c r="AM110" s="179">
        <f t="shared" si="44"/>
        <v>135719063.97056955</v>
      </c>
      <c r="AN110" s="179">
        <f>AM110</f>
        <v>135719063.97056955</v>
      </c>
    </row>
    <row r="111" spans="1:40" ht="12.75">
      <c r="A111" s="183">
        <f t="shared" si="51"/>
        <v>-12985</v>
      </c>
      <c r="B111" s="179">
        <v>15</v>
      </c>
      <c r="C111" s="179">
        <v>-13</v>
      </c>
      <c r="D111" s="179">
        <v>0.969</v>
      </c>
      <c r="E111" s="179">
        <f>D111+D112</f>
        <v>0.981</v>
      </c>
      <c r="F111" s="181" t="s">
        <v>23</v>
      </c>
      <c r="G111" s="179" t="s">
        <v>103</v>
      </c>
      <c r="H111" s="179">
        <f>VLOOKUP(A111,GPW!A:B,2,0)</f>
        <v>486241</v>
      </c>
      <c r="I111" s="179"/>
      <c r="J111" s="185">
        <f t="shared" si="52"/>
        <v>427933.43706136564</v>
      </c>
      <c r="K111" s="179">
        <f>VLOOKUP(A111,GPW!A:E,5,0)</f>
        <v>12096</v>
      </c>
      <c r="L111" s="179">
        <v>4660.703</v>
      </c>
      <c r="M111" s="179">
        <f t="shared" si="53"/>
        <v>12071.22077</v>
      </c>
      <c r="N111" s="179">
        <f>VLOOKUP(F111,GDP!A:C,3,0)</f>
        <v>13059.738345649956</v>
      </c>
      <c r="O111" s="179">
        <f>VLOOKUP(F111,Density!A:D,4,0)</f>
        <v>43.11544420435016</v>
      </c>
      <c r="P111" s="179">
        <f t="shared" si="54"/>
        <v>-12985</v>
      </c>
      <c r="Q111" s="186">
        <v>2</v>
      </c>
      <c r="R111" s="179">
        <f t="shared" si="59"/>
        <v>504321.9081741206</v>
      </c>
      <c r="S111" s="188">
        <f>(R111*J111)/(R$111+R$112)</f>
        <v>425728.5495558639</v>
      </c>
      <c r="T111" s="185">
        <f>S111+S112</f>
        <v>427933.43706136564</v>
      </c>
      <c r="U111" s="179">
        <f t="shared" si="55"/>
        <v>5559903463.472653</v>
      </c>
      <c r="V111" s="179"/>
      <c r="W111" s="179">
        <f t="shared" si="56"/>
        <v>5135147577.92307</v>
      </c>
      <c r="X111" s="179">
        <f>W111+W112</f>
        <v>5188796519.702658</v>
      </c>
      <c r="Y111" s="179"/>
      <c r="Z111" s="179"/>
      <c r="AA111" s="178"/>
      <c r="AB111" s="179">
        <f t="shared" si="57"/>
        <v>5135147577.92307</v>
      </c>
      <c r="AC111" s="179">
        <f>AB111+AB112</f>
        <v>5188796519.702658</v>
      </c>
      <c r="AD111" s="179"/>
      <c r="AE111" s="179">
        <f t="shared" si="58"/>
        <v>115871244.69120325</v>
      </c>
      <c r="AF111" s="179">
        <f>AE111+AE112</f>
        <v>117081797.95496766</v>
      </c>
      <c r="AG111" s="179"/>
      <c r="AH111" s="178"/>
      <c r="AI111" s="179">
        <f t="shared" si="42"/>
        <v>115871244.69120325</v>
      </c>
      <c r="AJ111" s="179">
        <f>AI111+AI112</f>
        <v>117081797.95496766</v>
      </c>
      <c r="AK111" s="179"/>
      <c r="AL111" s="179">
        <f t="shared" si="43"/>
        <v>406340195.7273153</v>
      </c>
      <c r="AM111" s="179">
        <f t="shared" si="44"/>
        <v>406340195.7273153</v>
      </c>
      <c r="AN111" s="179">
        <f>AM111+AM112</f>
        <v>410585394.36522824</v>
      </c>
    </row>
    <row r="112" spans="1:40" ht="12.75">
      <c r="A112" s="183">
        <f t="shared" si="51"/>
        <v>-12985</v>
      </c>
      <c r="B112" s="179">
        <v>15</v>
      </c>
      <c r="C112" s="179">
        <v>-13</v>
      </c>
      <c r="D112" s="179">
        <v>0.012</v>
      </c>
      <c r="E112" s="179"/>
      <c r="F112" s="181" t="s">
        <v>16</v>
      </c>
      <c r="G112" s="179" t="s">
        <v>103</v>
      </c>
      <c r="H112" s="179">
        <f>VLOOKUP(A112,GPW!A:B,2,0)</f>
        <v>486241</v>
      </c>
      <c r="I112" s="179"/>
      <c r="J112" s="185">
        <f t="shared" si="52"/>
        <v>427933.43706136564</v>
      </c>
      <c r="K112" s="179">
        <f>VLOOKUP(A112,GPW!A:E,5,0)</f>
        <v>12096</v>
      </c>
      <c r="L112" s="179">
        <v>4660.703</v>
      </c>
      <c r="M112" s="179">
        <f t="shared" si="53"/>
        <v>12071.22077</v>
      </c>
      <c r="N112" s="179">
        <f>VLOOKUP(F112,GDP!A:C,3,0)</f>
        <v>26344.444491567658</v>
      </c>
      <c r="O112" s="179">
        <f>VLOOKUP(F112,Density!A:D,4,0)</f>
        <v>18.031383786217898</v>
      </c>
      <c r="P112" s="179">
        <f t="shared" si="54"/>
        <v>-12985</v>
      </c>
      <c r="Q112" s="186">
        <v>2</v>
      </c>
      <c r="R112" s="179">
        <f t="shared" si="59"/>
        <v>2611.929773664417</v>
      </c>
      <c r="S112" s="188">
        <f>(R112*J112)/(R$111+R$112)</f>
        <v>2204.8875055017675</v>
      </c>
      <c r="T112" s="179"/>
      <c r="U112" s="179">
        <f t="shared" si="55"/>
        <v>58086536.49884239</v>
      </c>
      <c r="V112" s="179"/>
      <c r="W112" s="179">
        <f t="shared" si="56"/>
        <v>53648941.77958736</v>
      </c>
      <c r="X112" s="179"/>
      <c r="Y112" s="179"/>
      <c r="Z112" s="179"/>
      <c r="AA112" s="178"/>
      <c r="AB112" s="179">
        <f t="shared" si="57"/>
        <v>53648941.77958736</v>
      </c>
      <c r="AC112" s="179"/>
      <c r="AD112" s="179"/>
      <c r="AE112" s="179">
        <f t="shared" si="58"/>
        <v>1210553.2637644112</v>
      </c>
      <c r="AF112" s="179"/>
      <c r="AG112" s="179"/>
      <c r="AH112" s="178"/>
      <c r="AI112" s="179">
        <f t="shared" si="42"/>
        <v>1210553.2637644112</v>
      </c>
      <c r="AJ112" s="179"/>
      <c r="AK112" s="179"/>
      <c r="AL112" s="179">
        <f t="shared" si="43"/>
        <v>4245198.637912924</v>
      </c>
      <c r="AM112" s="179">
        <f t="shared" si="44"/>
        <v>4245198.637912924</v>
      </c>
      <c r="AN112" s="179"/>
    </row>
    <row r="113" spans="1:40" ht="12.75">
      <c r="A113" s="183">
        <f t="shared" si="51"/>
        <v>-12984</v>
      </c>
      <c r="B113" s="179">
        <v>16</v>
      </c>
      <c r="C113" s="179">
        <v>-13</v>
      </c>
      <c r="D113" s="179">
        <v>0.573</v>
      </c>
      <c r="E113" s="179">
        <f>D113+D114</f>
        <v>1</v>
      </c>
      <c r="F113" s="181" t="s">
        <v>17</v>
      </c>
      <c r="G113" s="179" t="s">
        <v>103</v>
      </c>
      <c r="H113" s="179">
        <f>VLOOKUP(A113,GPW!A:B,2,0)</f>
        <v>308274</v>
      </c>
      <c r="I113" s="179"/>
      <c r="J113" s="185">
        <f t="shared" si="52"/>
        <v>271307.3401392631</v>
      </c>
      <c r="K113" s="179">
        <f>VLOOKUP(A113,GPW!A:E,5,0)</f>
        <v>12096</v>
      </c>
      <c r="L113" s="179">
        <v>4660.703</v>
      </c>
      <c r="M113" s="179">
        <f t="shared" si="53"/>
        <v>12071.22077</v>
      </c>
      <c r="N113" s="179">
        <f>VLOOKUP(F113,GDP!A:C,3,0)</f>
        <v>14556.244603364805</v>
      </c>
      <c r="O113" s="179">
        <f>VLOOKUP(F113,Density!A:D,4,0)</f>
        <v>15.310299313913404</v>
      </c>
      <c r="P113" s="179">
        <f t="shared" si="54"/>
        <v>-12984</v>
      </c>
      <c r="Q113" s="186">
        <v>2</v>
      </c>
      <c r="R113" s="179">
        <f t="shared" si="59"/>
        <v>105898.42376084517</v>
      </c>
      <c r="S113" s="188">
        <f>(R113*J113)/(R$113+R$114)</f>
        <v>87559.0266264059</v>
      </c>
      <c r="T113" s="185">
        <f>S113+S114</f>
        <v>271307.3401392631</v>
      </c>
      <c r="U113" s="179">
        <f t="shared" si="55"/>
        <v>1274530608.8064961</v>
      </c>
      <c r="V113" s="179"/>
      <c r="W113" s="179">
        <f t="shared" si="56"/>
        <v>1177161224.4349332</v>
      </c>
      <c r="X113" s="179">
        <f>W113+W114</f>
        <v>3393537617.484848</v>
      </c>
      <c r="Y113" s="179"/>
      <c r="Z113" s="179"/>
      <c r="AA113" s="178"/>
      <c r="AB113" s="179">
        <f t="shared" si="57"/>
        <v>1177161224.4349332</v>
      </c>
      <c r="AC113" s="179">
        <f>AB113+AB114</f>
        <v>3393537617.484848</v>
      </c>
      <c r="AD113" s="179"/>
      <c r="AE113" s="179">
        <f t="shared" si="58"/>
        <v>26561872.703308698</v>
      </c>
      <c r="AF113" s="179">
        <f>AE113+AE114</f>
        <v>76572955.63128224</v>
      </c>
      <c r="AG113" s="179"/>
      <c r="AH113" s="178"/>
      <c r="AI113" s="179">
        <f t="shared" si="42"/>
        <v>26561872.703308698</v>
      </c>
      <c r="AJ113" s="179">
        <f>AI113+AI114</f>
        <v>76572955.63128224</v>
      </c>
      <c r="AK113" s="179"/>
      <c r="AL113" s="179">
        <f t="shared" si="43"/>
        <v>93147843.3834921</v>
      </c>
      <c r="AM113" s="179">
        <f t="shared" si="44"/>
        <v>93147843.3834921</v>
      </c>
      <c r="AN113" s="179">
        <f>AM113+AM114</f>
        <v>268527967.0685753</v>
      </c>
    </row>
    <row r="114" spans="1:40" ht="12.75">
      <c r="A114" s="183">
        <f t="shared" si="51"/>
        <v>-12984</v>
      </c>
      <c r="B114" s="179">
        <v>16</v>
      </c>
      <c r="C114" s="179">
        <v>-13</v>
      </c>
      <c r="D114" s="179">
        <v>0.427</v>
      </c>
      <c r="E114" s="179"/>
      <c r="F114" s="181" t="s">
        <v>23</v>
      </c>
      <c r="G114" s="179" t="s">
        <v>103</v>
      </c>
      <c r="H114" s="179">
        <f>VLOOKUP(A114,GPW!A:B,2,0)</f>
        <v>308274</v>
      </c>
      <c r="I114" s="179"/>
      <c r="J114" s="185">
        <f t="shared" si="52"/>
        <v>271307.3401392631</v>
      </c>
      <c r="K114" s="179">
        <f>VLOOKUP(A114,GPW!A:E,5,0)</f>
        <v>12096</v>
      </c>
      <c r="L114" s="179">
        <v>4660.703</v>
      </c>
      <c r="M114" s="179">
        <f t="shared" si="53"/>
        <v>12071.22077</v>
      </c>
      <c r="N114" s="179">
        <f>VLOOKUP(F114,GDP!A:C,3,0)</f>
        <v>13059.738345649956</v>
      </c>
      <c r="O114" s="179">
        <f>VLOOKUP(F114,Density!A:D,4,0)</f>
        <v>43.11544420435016</v>
      </c>
      <c r="P114" s="179">
        <f t="shared" si="54"/>
        <v>-12984</v>
      </c>
      <c r="Q114" s="186">
        <v>2</v>
      </c>
      <c r="R114" s="179">
        <f t="shared" si="59"/>
        <v>222234.73146578897</v>
      </c>
      <c r="S114" s="188">
        <f>(R114*J114)/(R$113+R$114)</f>
        <v>183748.3135128572</v>
      </c>
      <c r="T114" s="179"/>
      <c r="U114" s="179">
        <f t="shared" si="55"/>
        <v>2399704895.932371</v>
      </c>
      <c r="V114" s="179"/>
      <c r="W114" s="179">
        <f t="shared" si="56"/>
        <v>2216376393.049915</v>
      </c>
      <c r="X114" s="179"/>
      <c r="Y114" s="179"/>
      <c r="Z114" s="179"/>
      <c r="AA114" s="178"/>
      <c r="AB114" s="179">
        <f t="shared" si="57"/>
        <v>2216376393.049915</v>
      </c>
      <c r="AC114" s="179"/>
      <c r="AD114" s="179"/>
      <c r="AE114" s="179">
        <f t="shared" si="58"/>
        <v>50011082.927973546</v>
      </c>
      <c r="AF114" s="179"/>
      <c r="AG114" s="179"/>
      <c r="AH114" s="178"/>
      <c r="AI114" s="179">
        <f t="shared" si="42"/>
        <v>50011082.927973546</v>
      </c>
      <c r="AJ114" s="179"/>
      <c r="AK114" s="179"/>
      <c r="AL114" s="179">
        <f t="shared" si="43"/>
        <v>175380123.6850832</v>
      </c>
      <c r="AM114" s="179">
        <f t="shared" si="44"/>
        <v>175380123.6850832</v>
      </c>
      <c r="AN114" s="179"/>
    </row>
    <row r="115" spans="1:40" ht="12.75">
      <c r="A115" s="183">
        <f t="shared" si="51"/>
        <v>-12983</v>
      </c>
      <c r="B115" s="179">
        <v>17</v>
      </c>
      <c r="C115" s="179">
        <v>-13</v>
      </c>
      <c r="D115" s="179">
        <v>1</v>
      </c>
      <c r="E115" s="179">
        <f aca="true" t="shared" si="68" ref="E115:E120">D115</f>
        <v>1</v>
      </c>
      <c r="F115" s="181" t="s">
        <v>17</v>
      </c>
      <c r="G115" s="179" t="s">
        <v>103</v>
      </c>
      <c r="H115" s="179">
        <f>VLOOKUP(A115,GPW!A:B,2,0)</f>
        <v>168408</v>
      </c>
      <c r="I115" s="179"/>
      <c r="J115" s="185">
        <f t="shared" si="52"/>
        <v>148213.3638846384</v>
      </c>
      <c r="K115" s="179">
        <f>VLOOKUP(A115,GPW!A:E,5,0)</f>
        <v>12096</v>
      </c>
      <c r="L115" s="179">
        <v>4660.703</v>
      </c>
      <c r="M115" s="179">
        <f t="shared" si="53"/>
        <v>12071.22077</v>
      </c>
      <c r="N115" s="179">
        <f>VLOOKUP(F115,GDP!A:C,3,0)</f>
        <v>14556.244603364805</v>
      </c>
      <c r="O115" s="179">
        <f>VLOOKUP(F115,Density!A:D,4,0)</f>
        <v>15.310299313913404</v>
      </c>
      <c r="P115" s="179">
        <f t="shared" si="54"/>
        <v>-12983</v>
      </c>
      <c r="Q115" s="186">
        <v>2</v>
      </c>
      <c r="R115" s="179">
        <f aca="true" t="shared" si="69" ref="R115:R120">H115</f>
        <v>168408</v>
      </c>
      <c r="S115" s="188">
        <f aca="true" t="shared" si="70" ref="S115:S120">J115</f>
        <v>148213.3638846384</v>
      </c>
      <c r="T115" s="185">
        <f>S115+S116+S117+S118+S119+S120</f>
        <v>271106.6807468013</v>
      </c>
      <c r="U115" s="179">
        <f t="shared" si="55"/>
        <v>2157429978.192312</v>
      </c>
      <c r="V115" s="179"/>
      <c r="W115" s="179">
        <f t="shared" si="56"/>
        <v>1992610375.3127446</v>
      </c>
      <c r="X115" s="179">
        <f aca="true" t="shared" si="71" ref="X115:X120">W115</f>
        <v>1992610375.3127446</v>
      </c>
      <c r="Y115" s="179"/>
      <c r="Z115" s="179"/>
      <c r="AA115" s="178"/>
      <c r="AB115" s="179">
        <f t="shared" si="57"/>
        <v>1992610375.3127446</v>
      </c>
      <c r="AC115" s="179">
        <f aca="true" t="shared" si="72" ref="AC115:AC120">AB115</f>
        <v>1992610375.3127446</v>
      </c>
      <c r="AD115" s="179"/>
      <c r="AE115" s="179">
        <f t="shared" si="58"/>
        <v>44961949.16865003</v>
      </c>
      <c r="AF115" s="179">
        <f aca="true" t="shared" si="73" ref="AF115:AF120">AE115</f>
        <v>44961949.16865003</v>
      </c>
      <c r="AG115" s="179"/>
      <c r="AH115" s="178"/>
      <c r="AI115" s="179">
        <f t="shared" si="42"/>
        <v>44961949.16865003</v>
      </c>
      <c r="AJ115" s="179">
        <f aca="true" t="shared" si="74" ref="AJ115:AJ120">AI115</f>
        <v>44961949.16865003</v>
      </c>
      <c r="AK115" s="179"/>
      <c r="AL115" s="179">
        <f t="shared" si="43"/>
        <v>157673694.40243763</v>
      </c>
      <c r="AM115" s="179">
        <f t="shared" si="44"/>
        <v>157673694.40243763</v>
      </c>
      <c r="AN115" s="179">
        <f aca="true" t="shared" si="75" ref="AN115:AN120">AM115</f>
        <v>157673694.40243763</v>
      </c>
    </row>
    <row r="116" spans="1:40" ht="12.75">
      <c r="A116" s="183">
        <f t="shared" si="51"/>
        <v>-12982</v>
      </c>
      <c r="B116" s="179">
        <v>18</v>
      </c>
      <c r="C116" s="179">
        <v>-13</v>
      </c>
      <c r="D116" s="179">
        <v>0.475</v>
      </c>
      <c r="E116" s="179">
        <f t="shared" si="68"/>
        <v>0.475</v>
      </c>
      <c r="F116" s="181" t="s">
        <v>17</v>
      </c>
      <c r="G116" s="179" t="s">
        <v>103</v>
      </c>
      <c r="H116" s="179">
        <f>VLOOKUP(A116,GPW!A:B,2,0)</f>
        <v>88089</v>
      </c>
      <c r="I116" s="179"/>
      <c r="J116" s="185">
        <f t="shared" si="52"/>
        <v>77525.81237966078</v>
      </c>
      <c r="K116" s="179">
        <f>VLOOKUP(A116,GPW!A:E,5,0)</f>
        <v>12096</v>
      </c>
      <c r="L116" s="179">
        <v>4660.703</v>
      </c>
      <c r="M116" s="179">
        <f t="shared" si="53"/>
        <v>12071.22077</v>
      </c>
      <c r="N116" s="179">
        <f>VLOOKUP(F116,GDP!A:C,3,0)</f>
        <v>14556.244603364805</v>
      </c>
      <c r="O116" s="179">
        <f>VLOOKUP(F116,Density!A:D,4,0)</f>
        <v>15.310299313913404</v>
      </c>
      <c r="P116" s="179">
        <f t="shared" si="54"/>
        <v>-12982</v>
      </c>
      <c r="Q116" s="186">
        <v>2</v>
      </c>
      <c r="R116" s="179">
        <f t="shared" si="69"/>
        <v>88089</v>
      </c>
      <c r="S116" s="188">
        <f t="shared" si="70"/>
        <v>77525.81237966078</v>
      </c>
      <c r="T116" s="179"/>
      <c r="U116" s="179">
        <f t="shared" si="55"/>
        <v>1128484688.0729096</v>
      </c>
      <c r="V116" s="179"/>
      <c r="W116" s="179">
        <f t="shared" si="56"/>
        <v>1042272667.2778274</v>
      </c>
      <c r="X116" s="179">
        <f t="shared" si="71"/>
        <v>1042272667.2778274</v>
      </c>
      <c r="Y116" s="179"/>
      <c r="Z116" s="179"/>
      <c r="AA116" s="178"/>
      <c r="AB116" s="179">
        <f t="shared" si="57"/>
        <v>1042272667.2778274</v>
      </c>
      <c r="AC116" s="179">
        <f t="shared" si="72"/>
        <v>1042272667.2778274</v>
      </c>
      <c r="AD116" s="179"/>
      <c r="AE116" s="179">
        <f t="shared" si="58"/>
        <v>23518200.68118624</v>
      </c>
      <c r="AF116" s="179">
        <f t="shared" si="73"/>
        <v>23518200.68118624</v>
      </c>
      <c r="AG116" s="179"/>
      <c r="AH116" s="178"/>
      <c r="AI116" s="179">
        <f t="shared" si="42"/>
        <v>23518200.68118624</v>
      </c>
      <c r="AJ116" s="179">
        <f t="shared" si="74"/>
        <v>23518200.68118624</v>
      </c>
      <c r="AK116" s="179"/>
      <c r="AL116" s="179">
        <f t="shared" si="43"/>
        <v>82474217.77003662</v>
      </c>
      <c r="AM116" s="179">
        <f t="shared" si="44"/>
        <v>82474217.77003662</v>
      </c>
      <c r="AN116" s="179">
        <f t="shared" si="75"/>
        <v>82474217.77003662</v>
      </c>
    </row>
    <row r="117" spans="1:40" ht="12.75">
      <c r="A117" s="183">
        <f t="shared" si="51"/>
        <v>-12979</v>
      </c>
      <c r="B117" s="179">
        <v>21</v>
      </c>
      <c r="C117" s="179">
        <v>-13</v>
      </c>
      <c r="D117" s="179">
        <v>1</v>
      </c>
      <c r="E117" s="179">
        <f t="shared" si="68"/>
        <v>1</v>
      </c>
      <c r="F117" s="181" t="s">
        <v>29</v>
      </c>
      <c r="G117" s="179" t="s">
        <v>103</v>
      </c>
      <c r="H117" s="179">
        <f>VLOOKUP(A117,GPW!A:B,2,0)</f>
        <v>17280</v>
      </c>
      <c r="I117" s="179"/>
      <c r="J117" s="185">
        <f t="shared" si="52"/>
        <v>15207.869744469097</v>
      </c>
      <c r="K117" s="179">
        <f>VLOOKUP(A117,GPW!A:E,5,0)</f>
        <v>12096</v>
      </c>
      <c r="L117" s="179">
        <v>4660.703</v>
      </c>
      <c r="M117" s="179">
        <f t="shared" si="53"/>
        <v>12071.22077</v>
      </c>
      <c r="N117" s="179">
        <f>VLOOKUP(F117,GDP!A:C,3,0)</f>
        <v>12450.050436100752</v>
      </c>
      <c r="O117" s="179">
        <f>VLOOKUP(F117,Density!A:D,4,0)</f>
        <v>1.387871284959252</v>
      </c>
      <c r="P117" s="179">
        <f t="shared" si="54"/>
        <v>-12979</v>
      </c>
      <c r="Q117" s="186">
        <v>2</v>
      </c>
      <c r="R117" s="179">
        <f t="shared" si="69"/>
        <v>17280</v>
      </c>
      <c r="S117" s="188">
        <f t="shared" si="70"/>
        <v>15207.869744469097</v>
      </c>
      <c r="T117" s="179"/>
      <c r="U117" s="179">
        <f t="shared" si="55"/>
        <v>189338745.3442909</v>
      </c>
      <c r="V117" s="179"/>
      <c r="W117" s="179">
        <f t="shared" si="56"/>
        <v>174873971.4546144</v>
      </c>
      <c r="X117" s="179">
        <f t="shared" si="71"/>
        <v>174873971.4546144</v>
      </c>
      <c r="Y117" s="179"/>
      <c r="Z117" s="179"/>
      <c r="AA117" s="178"/>
      <c r="AB117" s="179">
        <f t="shared" si="57"/>
        <v>174873971.4546144</v>
      </c>
      <c r="AC117" s="179">
        <f t="shared" si="72"/>
        <v>174873971.4546144</v>
      </c>
      <c r="AD117" s="179"/>
      <c r="AE117" s="179">
        <f t="shared" si="58"/>
        <v>3945916.7295705085</v>
      </c>
      <c r="AF117" s="179">
        <f t="shared" si="73"/>
        <v>3945916.7295705085</v>
      </c>
      <c r="AG117" s="179"/>
      <c r="AH117" s="178"/>
      <c r="AI117" s="179">
        <f t="shared" si="42"/>
        <v>3945916.7295705085</v>
      </c>
      <c r="AJ117" s="179">
        <f t="shared" si="74"/>
        <v>3945916.7295705085</v>
      </c>
      <c r="AK117" s="179"/>
      <c r="AL117" s="179">
        <f t="shared" si="43"/>
        <v>13837640.050302269</v>
      </c>
      <c r="AM117" s="179">
        <f t="shared" si="44"/>
        <v>13837640.050302269</v>
      </c>
      <c r="AN117" s="179">
        <f t="shared" si="75"/>
        <v>13837640.050302269</v>
      </c>
    </row>
    <row r="118" spans="1:40" ht="12.75">
      <c r="A118" s="183">
        <f t="shared" si="51"/>
        <v>-12978</v>
      </c>
      <c r="B118" s="179">
        <v>22</v>
      </c>
      <c r="C118" s="179">
        <v>-13</v>
      </c>
      <c r="D118" s="179">
        <v>1</v>
      </c>
      <c r="E118" s="179">
        <f t="shared" si="68"/>
        <v>1</v>
      </c>
      <c r="F118" s="181" t="s">
        <v>29</v>
      </c>
      <c r="G118" s="179" t="s">
        <v>103</v>
      </c>
      <c r="H118" s="179">
        <f>VLOOKUP(A118,GPW!A:B,2,0)</f>
        <v>17278</v>
      </c>
      <c r="I118" s="179"/>
      <c r="J118" s="185">
        <f t="shared" si="52"/>
        <v>15206.109574359783</v>
      </c>
      <c r="K118" s="179">
        <f>VLOOKUP(A118,GPW!A:E,5,0)</f>
        <v>12096</v>
      </c>
      <c r="L118" s="179">
        <v>4660.703</v>
      </c>
      <c r="M118" s="179">
        <f t="shared" si="53"/>
        <v>12071.22077</v>
      </c>
      <c r="N118" s="179">
        <f>VLOOKUP(F118,GDP!A:C,3,0)</f>
        <v>12450.050436100752</v>
      </c>
      <c r="O118" s="179">
        <f>VLOOKUP(F118,Density!A:D,4,0)</f>
        <v>1.387871284959252</v>
      </c>
      <c r="P118" s="179">
        <f t="shared" si="54"/>
        <v>-12978</v>
      </c>
      <c r="Q118" s="186">
        <v>2</v>
      </c>
      <c r="R118" s="179">
        <f t="shared" si="69"/>
        <v>17278</v>
      </c>
      <c r="S118" s="188">
        <f t="shared" si="70"/>
        <v>15206.109574359783</v>
      </c>
      <c r="T118" s="179"/>
      <c r="U118" s="179">
        <f t="shared" si="55"/>
        <v>189316831.13765383</v>
      </c>
      <c r="V118" s="179"/>
      <c r="W118" s="179">
        <f t="shared" si="56"/>
        <v>174853731.41162196</v>
      </c>
      <c r="X118" s="179">
        <f t="shared" si="71"/>
        <v>174853731.41162196</v>
      </c>
      <c r="Y118" s="179"/>
      <c r="Z118" s="179"/>
      <c r="AA118" s="178"/>
      <c r="AB118" s="179">
        <f t="shared" si="57"/>
        <v>174853731.41162196</v>
      </c>
      <c r="AC118" s="179">
        <f t="shared" si="72"/>
        <v>174853731.41162196</v>
      </c>
      <c r="AD118" s="179"/>
      <c r="AE118" s="179">
        <f t="shared" si="58"/>
        <v>3945460.0262453263</v>
      </c>
      <c r="AF118" s="179">
        <f t="shared" si="73"/>
        <v>3945460.0262453263</v>
      </c>
      <c r="AG118" s="179"/>
      <c r="AH118" s="178"/>
      <c r="AI118" s="179">
        <f t="shared" si="42"/>
        <v>3945460.0262453263</v>
      </c>
      <c r="AJ118" s="179">
        <f t="shared" si="74"/>
        <v>3945460.0262453263</v>
      </c>
      <c r="AK118" s="179"/>
      <c r="AL118" s="179">
        <f t="shared" si="43"/>
        <v>13836038.471592743</v>
      </c>
      <c r="AM118" s="179">
        <f t="shared" si="44"/>
        <v>13836038.471592743</v>
      </c>
      <c r="AN118" s="179">
        <f t="shared" si="75"/>
        <v>13836038.471592743</v>
      </c>
    </row>
    <row r="119" spans="1:40" ht="12.75">
      <c r="A119" s="183">
        <f t="shared" si="51"/>
        <v>-12977</v>
      </c>
      <c r="B119" s="179">
        <v>23</v>
      </c>
      <c r="C119" s="179">
        <v>-13</v>
      </c>
      <c r="D119" s="179">
        <v>0.966</v>
      </c>
      <c r="E119" s="179">
        <f t="shared" si="68"/>
        <v>0.966</v>
      </c>
      <c r="F119" s="181" t="s">
        <v>29</v>
      </c>
      <c r="G119" s="179" t="s">
        <v>103</v>
      </c>
      <c r="H119" s="179">
        <f>VLOOKUP(A119,GPW!A:B,2,0)</f>
        <v>16698</v>
      </c>
      <c r="I119" s="179"/>
      <c r="J119" s="185">
        <f t="shared" si="52"/>
        <v>14695.660242658852</v>
      </c>
      <c r="K119" s="179">
        <f>VLOOKUP(A119,GPW!A:E,5,0)</f>
        <v>11698</v>
      </c>
      <c r="L119" s="179">
        <v>4660.703</v>
      </c>
      <c r="M119" s="179">
        <f t="shared" si="53"/>
        <v>12071.22077</v>
      </c>
      <c r="N119" s="179">
        <f>VLOOKUP(F119,GDP!A:C,3,0)</f>
        <v>12450.050436100752</v>
      </c>
      <c r="O119" s="179">
        <f>VLOOKUP(F119,Density!A:D,4,0)</f>
        <v>1.387871284959252</v>
      </c>
      <c r="P119" s="179">
        <f t="shared" si="54"/>
        <v>-12977</v>
      </c>
      <c r="Q119" s="186">
        <v>2</v>
      </c>
      <c r="R119" s="179">
        <f t="shared" si="69"/>
        <v>16698</v>
      </c>
      <c r="S119" s="188">
        <f t="shared" si="70"/>
        <v>14695.660242658852</v>
      </c>
      <c r="T119" s="179"/>
      <c r="U119" s="179">
        <f t="shared" si="55"/>
        <v>182961711.21290332</v>
      </c>
      <c r="V119" s="179"/>
      <c r="W119" s="179">
        <f t="shared" si="56"/>
        <v>168984118.9438166</v>
      </c>
      <c r="X119" s="179">
        <f t="shared" si="71"/>
        <v>168984118.9438166</v>
      </c>
      <c r="Y119" s="179"/>
      <c r="Z119" s="179"/>
      <c r="AA119" s="178"/>
      <c r="AB119" s="179">
        <f t="shared" si="57"/>
        <v>168984118.9438166</v>
      </c>
      <c r="AC119" s="179">
        <f t="shared" si="72"/>
        <v>168984118.9438166</v>
      </c>
      <c r="AD119" s="179"/>
      <c r="AE119" s="179">
        <f t="shared" si="58"/>
        <v>3813016.0619426123</v>
      </c>
      <c r="AF119" s="179">
        <f t="shared" si="73"/>
        <v>3813016.0619426123</v>
      </c>
      <c r="AG119" s="179"/>
      <c r="AH119" s="178"/>
      <c r="AI119" s="179">
        <f t="shared" si="42"/>
        <v>3813016.0619426123</v>
      </c>
      <c r="AJ119" s="179">
        <f t="shared" si="74"/>
        <v>3813016.0619426123</v>
      </c>
      <c r="AK119" s="179"/>
      <c r="AL119" s="179">
        <f t="shared" si="43"/>
        <v>13371580.645830281</v>
      </c>
      <c r="AM119" s="179">
        <f t="shared" si="44"/>
        <v>13371580.645830281</v>
      </c>
      <c r="AN119" s="179">
        <f t="shared" si="75"/>
        <v>13371580.645830281</v>
      </c>
    </row>
    <row r="120" spans="1:40" ht="12.75">
      <c r="A120" s="183">
        <f t="shared" si="51"/>
        <v>-12976</v>
      </c>
      <c r="B120" s="179">
        <v>24</v>
      </c>
      <c r="C120" s="179">
        <v>-13</v>
      </c>
      <c r="D120" s="179">
        <v>0.008</v>
      </c>
      <c r="E120" s="179">
        <f t="shared" si="68"/>
        <v>0.008</v>
      </c>
      <c r="F120" s="181" t="s">
        <v>29</v>
      </c>
      <c r="G120" s="179" t="s">
        <v>103</v>
      </c>
      <c r="H120" s="179">
        <f>VLOOKUP(A120,GPW!A:B,2,0)</f>
        <v>293</v>
      </c>
      <c r="I120" s="179"/>
      <c r="J120" s="185">
        <f t="shared" si="52"/>
        <v>257.8649210144355</v>
      </c>
      <c r="K120" s="179">
        <f>VLOOKUP(A120,GPW!A:E,5,0)</f>
        <v>206</v>
      </c>
      <c r="L120" s="179">
        <v>4660.703</v>
      </c>
      <c r="M120" s="179">
        <f t="shared" si="53"/>
        <v>12071.22077</v>
      </c>
      <c r="N120" s="179">
        <f>VLOOKUP(F120,GDP!A:C,3,0)</f>
        <v>12450.050436100752</v>
      </c>
      <c r="O120" s="179">
        <f>VLOOKUP(F120,Density!A:D,4,0)</f>
        <v>1.387871284959252</v>
      </c>
      <c r="P120" s="179">
        <f t="shared" si="54"/>
        <v>-12976</v>
      </c>
      <c r="Q120" s="186">
        <v>2</v>
      </c>
      <c r="R120" s="189">
        <f t="shared" si="69"/>
        <v>293</v>
      </c>
      <c r="S120" s="188">
        <f t="shared" si="70"/>
        <v>257.8649210144355</v>
      </c>
      <c r="T120" s="179"/>
      <c r="U120" s="179">
        <f t="shared" si="55"/>
        <v>3210431.2723308583</v>
      </c>
      <c r="V120" s="179"/>
      <c r="W120" s="179">
        <f t="shared" si="56"/>
        <v>2965166.29839132</v>
      </c>
      <c r="X120" s="179">
        <f t="shared" si="71"/>
        <v>2965166.29839132</v>
      </c>
      <c r="Y120" s="179"/>
      <c r="Z120" s="179"/>
      <c r="AA120" s="178"/>
      <c r="AB120" s="179">
        <f t="shared" si="57"/>
        <v>2965166.29839132</v>
      </c>
      <c r="AC120" s="179">
        <f t="shared" si="72"/>
        <v>2965166.29839132</v>
      </c>
      <c r="AD120" s="179"/>
      <c r="AE120" s="179">
        <f t="shared" si="58"/>
        <v>66907.03713912955</v>
      </c>
      <c r="AF120" s="179">
        <f t="shared" si="73"/>
        <v>66907.03713912955</v>
      </c>
      <c r="AG120" s="179"/>
      <c r="AH120" s="178"/>
      <c r="AI120" s="179">
        <f t="shared" si="42"/>
        <v>66907.03713912955</v>
      </c>
      <c r="AJ120" s="179">
        <f t="shared" si="74"/>
        <v>66907.03713912955</v>
      </c>
      <c r="AK120" s="179"/>
      <c r="AL120" s="179">
        <f t="shared" si="43"/>
        <v>234631.28094551872</v>
      </c>
      <c r="AM120" s="179">
        <f t="shared" si="44"/>
        <v>234631.28094551872</v>
      </c>
      <c r="AN120" s="179">
        <f t="shared" si="75"/>
        <v>234631.28094551872</v>
      </c>
    </row>
    <row r="121" spans="1:40" ht="12.75">
      <c r="A121" s="183">
        <f t="shared" si="51"/>
        <v>-11982</v>
      </c>
      <c r="B121" s="179">
        <v>18</v>
      </c>
      <c r="C121" s="179">
        <v>-12</v>
      </c>
      <c r="D121" s="179">
        <v>0.009</v>
      </c>
      <c r="E121" s="179">
        <f>D121+D122+D123</f>
        <v>0.616</v>
      </c>
      <c r="F121" s="181" t="s">
        <v>27</v>
      </c>
      <c r="G121" s="179" t="s">
        <v>103</v>
      </c>
      <c r="H121" s="179">
        <f>VLOOKUP(A121,GPW!A:B,2,0)</f>
        <v>141978</v>
      </c>
      <c r="I121" s="179"/>
      <c r="J121" s="185">
        <f t="shared" si="52"/>
        <v>124952.7158900598</v>
      </c>
      <c r="K121" s="179">
        <f>VLOOKUP(A121,GPW!A:E,5,0)</f>
        <v>12096</v>
      </c>
      <c r="L121" s="179">
        <v>4678.023</v>
      </c>
      <c r="M121" s="179">
        <f t="shared" si="53"/>
        <v>12116.07957</v>
      </c>
      <c r="N121" s="179">
        <f>VLOOKUP(F121,GDP!A:C,3,0)</f>
        <v>27985.439142566665</v>
      </c>
      <c r="O121" s="179">
        <f>VLOOKUP(F121,Density!A:D,4,0)</f>
        <v>1.8218243659866538</v>
      </c>
      <c r="P121" s="179">
        <f t="shared" si="54"/>
        <v>-11982</v>
      </c>
      <c r="Q121" s="186">
        <v>2</v>
      </c>
      <c r="R121" s="179">
        <f t="shared" si="59"/>
        <v>198.66032082773188</v>
      </c>
      <c r="S121" s="188">
        <f>(R121*J121)/(R$121+R$122+R$123)</f>
        <v>230.76614696357376</v>
      </c>
      <c r="T121" s="185">
        <f>S121+S122+S123</f>
        <v>124952.7158900598</v>
      </c>
      <c r="U121" s="179">
        <f t="shared" si="55"/>
        <v>6458091.962013689</v>
      </c>
      <c r="V121" s="179"/>
      <c r="W121" s="179">
        <f t="shared" si="56"/>
        <v>5964717.825518799</v>
      </c>
      <c r="X121" s="179">
        <f>W121+W122+W123</f>
        <v>1681573854.450743</v>
      </c>
      <c r="Y121" s="179"/>
      <c r="Z121" s="179"/>
      <c r="AA121" s="178"/>
      <c r="AB121" s="179">
        <f t="shared" si="57"/>
        <v>5964717.825518799</v>
      </c>
      <c r="AC121" s="179">
        <f>AB121+AB122+AB123</f>
        <v>1681573854.450743</v>
      </c>
      <c r="AD121" s="179"/>
      <c r="AE121" s="179">
        <f t="shared" si="58"/>
        <v>134589.95446323755</v>
      </c>
      <c r="AF121" s="179">
        <f>AE121+AE122+AE123</f>
        <v>37943613.61552107</v>
      </c>
      <c r="AG121" s="179"/>
      <c r="AH121" s="178"/>
      <c r="AI121" s="179">
        <f t="shared" si="42"/>
        <v>134589.95446323755</v>
      </c>
      <c r="AJ121" s="179">
        <f>AI121+AI122+AI123</f>
        <v>37943613.61552107</v>
      </c>
      <c r="AK121" s="179"/>
      <c r="AL121" s="179">
        <f t="shared" si="43"/>
        <v>471983.43804167595</v>
      </c>
      <c r="AM121" s="179">
        <f t="shared" si="44"/>
        <v>471983.43804167595</v>
      </c>
      <c r="AN121" s="179">
        <f>AM121+AM122+AM123</f>
        <v>133061618.73225279</v>
      </c>
    </row>
    <row r="122" spans="1:40" ht="12.75">
      <c r="A122" s="183">
        <f t="shared" si="51"/>
        <v>-11982</v>
      </c>
      <c r="B122" s="179">
        <v>18</v>
      </c>
      <c r="C122" s="179">
        <v>-12</v>
      </c>
      <c r="D122" s="179">
        <v>0.576</v>
      </c>
      <c r="E122" s="179"/>
      <c r="F122" s="181" t="s">
        <v>17</v>
      </c>
      <c r="G122" s="179" t="s">
        <v>103</v>
      </c>
      <c r="H122" s="179">
        <f>VLOOKUP(A122,GPW!A:B,2,0)</f>
        <v>141978</v>
      </c>
      <c r="I122" s="179"/>
      <c r="J122" s="185">
        <f t="shared" si="52"/>
        <v>124952.7158900598</v>
      </c>
      <c r="K122" s="179">
        <f>VLOOKUP(A122,GPW!A:E,5,0)</f>
        <v>12096</v>
      </c>
      <c r="L122" s="179">
        <v>4678.023</v>
      </c>
      <c r="M122" s="179">
        <f t="shared" si="53"/>
        <v>12116.07957</v>
      </c>
      <c r="N122" s="179">
        <f>VLOOKUP(F122,GDP!A:C,3,0)</f>
        <v>14556.244603364805</v>
      </c>
      <c r="O122" s="179">
        <f>VLOOKUP(F122,Density!A:D,4,0)</f>
        <v>15.310299313913404</v>
      </c>
      <c r="P122" s="179">
        <f t="shared" si="54"/>
        <v>-11982</v>
      </c>
      <c r="Q122" s="186">
        <v>2</v>
      </c>
      <c r="R122" s="179">
        <f t="shared" si="59"/>
        <v>106848.46352326534</v>
      </c>
      <c r="S122" s="188">
        <f>(R122*J122)/(R$121+R$122+R$123)</f>
        <v>124116.42210939145</v>
      </c>
      <c r="T122" s="179"/>
      <c r="U122" s="179">
        <f t="shared" si="55"/>
        <v>1806668999.5187774</v>
      </c>
      <c r="V122" s="179"/>
      <c r="W122" s="179">
        <f t="shared" si="56"/>
        <v>1668646227.0323155</v>
      </c>
      <c r="X122" s="179"/>
      <c r="Y122" s="179"/>
      <c r="Z122" s="179"/>
      <c r="AA122" s="178"/>
      <c r="AB122" s="179">
        <f t="shared" si="57"/>
        <v>1668646227.0323155</v>
      </c>
      <c r="AC122" s="179"/>
      <c r="AD122" s="179"/>
      <c r="AE122" s="179">
        <f t="shared" si="58"/>
        <v>37651910.16257315</v>
      </c>
      <c r="AF122" s="179"/>
      <c r="AG122" s="179"/>
      <c r="AH122" s="178"/>
      <c r="AI122" s="179">
        <f t="shared" si="42"/>
        <v>37651910.16257315</v>
      </c>
      <c r="AJ122" s="179"/>
      <c r="AK122" s="179"/>
      <c r="AL122" s="179">
        <f t="shared" si="43"/>
        <v>132038665.72539526</v>
      </c>
      <c r="AM122" s="179">
        <f t="shared" si="44"/>
        <v>132038665.72539526</v>
      </c>
      <c r="AN122" s="179"/>
    </row>
    <row r="123" spans="1:40" ht="12.75">
      <c r="A123" s="183">
        <f t="shared" si="51"/>
        <v>-11982</v>
      </c>
      <c r="B123" s="179">
        <v>18</v>
      </c>
      <c r="C123" s="179">
        <v>-12</v>
      </c>
      <c r="D123" s="179">
        <v>0.031</v>
      </c>
      <c r="E123" s="179"/>
      <c r="F123" s="181" t="s">
        <v>29</v>
      </c>
      <c r="G123" s="179" t="s">
        <v>103</v>
      </c>
      <c r="H123" s="179">
        <f>VLOOKUP(A123,GPW!A:B,2,0)</f>
        <v>141978</v>
      </c>
      <c r="I123" s="179"/>
      <c r="J123" s="185">
        <f t="shared" si="52"/>
        <v>124952.7158900598</v>
      </c>
      <c r="K123" s="179">
        <f>VLOOKUP(A123,GPW!A:E,5,0)</f>
        <v>12096</v>
      </c>
      <c r="L123" s="179">
        <v>4678.023</v>
      </c>
      <c r="M123" s="179">
        <f t="shared" si="53"/>
        <v>12116.07957</v>
      </c>
      <c r="N123" s="179">
        <f>VLOOKUP(F123,GDP!A:C,3,0)</f>
        <v>12450.050436100752</v>
      </c>
      <c r="O123" s="179">
        <f>VLOOKUP(F123,Density!A:D,4,0)</f>
        <v>1.387871284959252</v>
      </c>
      <c r="P123" s="179">
        <f t="shared" si="54"/>
        <v>-11982</v>
      </c>
      <c r="Q123" s="186">
        <v>2</v>
      </c>
      <c r="R123" s="179">
        <f t="shared" si="59"/>
        <v>521.2823265660177</v>
      </c>
      <c r="S123" s="188">
        <f>(R123*J123)/(R$121+R$122+R$123)</f>
        <v>605.5276337047719</v>
      </c>
      <c r="T123" s="179"/>
      <c r="U123" s="179">
        <f t="shared" si="55"/>
        <v>7538849.580077152</v>
      </c>
      <c r="V123" s="179"/>
      <c r="W123" s="179">
        <f t="shared" si="56"/>
        <v>6962909.59290861</v>
      </c>
      <c r="X123" s="179"/>
      <c r="Y123" s="179"/>
      <c r="Z123" s="179"/>
      <c r="AA123" s="178"/>
      <c r="AB123" s="179">
        <f t="shared" si="57"/>
        <v>6962909.59290861</v>
      </c>
      <c r="AC123" s="179"/>
      <c r="AD123" s="179"/>
      <c r="AE123" s="179">
        <f t="shared" si="58"/>
        <v>157113.49848468302</v>
      </c>
      <c r="AF123" s="179"/>
      <c r="AG123" s="179"/>
      <c r="AH123" s="178"/>
      <c r="AI123" s="179">
        <f t="shared" si="42"/>
        <v>157113.49848468302</v>
      </c>
      <c r="AJ123" s="179"/>
      <c r="AK123" s="179"/>
      <c r="AL123" s="179">
        <f t="shared" si="43"/>
        <v>550969.5688158608</v>
      </c>
      <c r="AM123" s="179">
        <f t="shared" si="44"/>
        <v>550969.5688158608</v>
      </c>
      <c r="AN123" s="179"/>
    </row>
    <row r="124" spans="1:40" ht="12.75">
      <c r="A124" s="183">
        <f t="shared" si="51"/>
        <v>-11981</v>
      </c>
      <c r="B124" s="179">
        <v>19</v>
      </c>
      <c r="C124" s="179">
        <v>-12</v>
      </c>
      <c r="D124" s="179">
        <v>0.302</v>
      </c>
      <c r="E124" s="179">
        <f>D124+D125+D126</f>
        <v>0.999</v>
      </c>
      <c r="F124" s="181" t="s">
        <v>27</v>
      </c>
      <c r="G124" s="179" t="s">
        <v>103</v>
      </c>
      <c r="H124" s="179">
        <f>VLOOKUP(A124,GPW!A:B,2,0)</f>
        <v>30776</v>
      </c>
      <c r="I124" s="179"/>
      <c r="J124" s="185">
        <f t="shared" si="52"/>
        <v>27085.497642116952</v>
      </c>
      <c r="K124" s="179">
        <f>VLOOKUP(A124,GPW!A:E,5,0)</f>
        <v>12096</v>
      </c>
      <c r="L124" s="179">
        <v>4678.023</v>
      </c>
      <c r="M124" s="179">
        <f t="shared" si="53"/>
        <v>12116.07957</v>
      </c>
      <c r="N124" s="179">
        <f>VLOOKUP(F124,GDP!A:C,3,0)</f>
        <v>27985.439142566665</v>
      </c>
      <c r="O124" s="179">
        <f>VLOOKUP(F124,Density!A:D,4,0)</f>
        <v>1.8218243659866538</v>
      </c>
      <c r="P124" s="179">
        <f t="shared" si="54"/>
        <v>-11981</v>
      </c>
      <c r="Q124" s="186">
        <v>2</v>
      </c>
      <c r="R124" s="179">
        <f t="shared" si="59"/>
        <v>6666.157432219448</v>
      </c>
      <c r="S124" s="188">
        <f>(R124*J124)/(R$124+R$125+R$126)</f>
        <v>5663.367001307237</v>
      </c>
      <c r="T124" s="185">
        <f>S124+S125+S126</f>
        <v>27085.49764211695</v>
      </c>
      <c r="U124" s="179">
        <f t="shared" si="55"/>
        <v>158491812.55710396</v>
      </c>
      <c r="V124" s="179"/>
      <c r="W124" s="179">
        <f t="shared" si="56"/>
        <v>146383629.26987046</v>
      </c>
      <c r="X124" s="179">
        <f>W124+W125+W126</f>
        <v>417240410.5832644</v>
      </c>
      <c r="Y124" s="179"/>
      <c r="Z124" s="179"/>
      <c r="AA124" s="178"/>
      <c r="AB124" s="179">
        <f t="shared" si="57"/>
        <v>146383629.26987046</v>
      </c>
      <c r="AC124" s="179">
        <f>AB124+AB125+AB126</f>
        <v>417240410.5832644</v>
      </c>
      <c r="AD124" s="179"/>
      <c r="AE124" s="179">
        <f t="shared" si="58"/>
        <v>3303050.802052265</v>
      </c>
      <c r="AF124" s="179">
        <f>AE124+AE125+AE126</f>
        <v>9414756.825607207</v>
      </c>
      <c r="AG124" s="179"/>
      <c r="AH124" s="178"/>
      <c r="AI124" s="179">
        <f t="shared" si="42"/>
        <v>3303050.802052265</v>
      </c>
      <c r="AJ124" s="179">
        <f>AI124+AI125+AI126</f>
        <v>9414756.825607207</v>
      </c>
      <c r="AK124" s="179"/>
      <c r="AL124" s="179">
        <f t="shared" si="43"/>
        <v>11583221.64381719</v>
      </c>
      <c r="AM124" s="179">
        <f t="shared" si="44"/>
        <v>11583221.64381719</v>
      </c>
      <c r="AN124" s="179">
        <f>AM124+AM125+AM126</f>
        <v>33015906.07261978</v>
      </c>
    </row>
    <row r="125" spans="1:40" ht="12.75">
      <c r="A125" s="183">
        <f t="shared" si="51"/>
        <v>-11981</v>
      </c>
      <c r="B125" s="179">
        <v>19</v>
      </c>
      <c r="C125" s="179">
        <v>-12</v>
      </c>
      <c r="D125" s="195">
        <v>0.08</v>
      </c>
      <c r="E125" s="179"/>
      <c r="F125" s="181" t="s">
        <v>17</v>
      </c>
      <c r="G125" s="179" t="s">
        <v>103</v>
      </c>
      <c r="H125" s="179">
        <f>VLOOKUP(A125,GPW!A:B,2,0)</f>
        <v>30776</v>
      </c>
      <c r="I125" s="179"/>
      <c r="J125" s="185">
        <f t="shared" si="52"/>
        <v>27085.497642116952</v>
      </c>
      <c r="K125" s="179">
        <f>VLOOKUP(A125,GPW!A:E,5,0)</f>
        <v>12096</v>
      </c>
      <c r="L125" s="179">
        <v>4678.023</v>
      </c>
      <c r="M125" s="179">
        <f t="shared" si="53"/>
        <v>12116.07957</v>
      </c>
      <c r="N125" s="179">
        <f>VLOOKUP(F125,GDP!A:C,3,0)</f>
        <v>14556.244603364805</v>
      </c>
      <c r="O125" s="179">
        <f>VLOOKUP(F125,Density!A:D,4,0)</f>
        <v>15.310299313913404</v>
      </c>
      <c r="P125" s="179">
        <f t="shared" si="54"/>
        <v>-11981</v>
      </c>
      <c r="Q125" s="186">
        <v>2</v>
      </c>
      <c r="R125" s="179">
        <f t="shared" si="59"/>
        <v>14840.064378231296</v>
      </c>
      <c r="S125" s="188">
        <f>(R125*J125)/(R$124+R$125+R$126)</f>
        <v>12607.672673726225</v>
      </c>
      <c r="T125" s="179"/>
      <c r="U125" s="179">
        <f t="shared" si="55"/>
        <v>183520367.3179173</v>
      </c>
      <c r="V125" s="179"/>
      <c r="W125" s="179">
        <f t="shared" si="56"/>
        <v>169500095.80625704</v>
      </c>
      <c r="X125" s="179"/>
      <c r="Y125" s="179"/>
      <c r="Z125" s="179"/>
      <c r="AA125" s="178"/>
      <c r="AB125" s="179">
        <f t="shared" si="57"/>
        <v>169500095.80625704</v>
      </c>
      <c r="AC125" s="179"/>
      <c r="AD125" s="179"/>
      <c r="AE125" s="179">
        <f t="shared" si="58"/>
        <v>3824658.7421919336</v>
      </c>
      <c r="AF125" s="179"/>
      <c r="AG125" s="179"/>
      <c r="AH125" s="178"/>
      <c r="AI125" s="179">
        <f t="shared" si="42"/>
        <v>3824658.7421919336</v>
      </c>
      <c r="AJ125" s="179"/>
      <c r="AK125" s="179"/>
      <c r="AL125" s="179">
        <f t="shared" si="43"/>
        <v>13412409.489810577</v>
      </c>
      <c r="AM125" s="179">
        <f t="shared" si="44"/>
        <v>13412409.489810577</v>
      </c>
      <c r="AN125" s="179"/>
    </row>
    <row r="126" spans="1:40" ht="12.75">
      <c r="A126" s="183">
        <f t="shared" si="51"/>
        <v>-11981</v>
      </c>
      <c r="B126" s="179">
        <v>19</v>
      </c>
      <c r="C126" s="179">
        <v>-12</v>
      </c>
      <c r="D126" s="179">
        <v>0.617</v>
      </c>
      <c r="E126" s="179">
        <f>D126</f>
        <v>0.617</v>
      </c>
      <c r="F126" s="181" t="s">
        <v>29</v>
      </c>
      <c r="G126" s="179" t="s">
        <v>103</v>
      </c>
      <c r="H126" s="179">
        <f>VLOOKUP(A126,GPW!A:B,2,0)</f>
        <v>30776</v>
      </c>
      <c r="I126" s="179"/>
      <c r="J126" s="185">
        <f t="shared" si="52"/>
        <v>27085.497642116952</v>
      </c>
      <c r="K126" s="179">
        <f>VLOOKUP(A126,GPW!A:E,5,0)</f>
        <v>12096</v>
      </c>
      <c r="L126" s="179">
        <v>4678.023</v>
      </c>
      <c r="M126" s="179">
        <f t="shared" si="53"/>
        <v>12116.07957</v>
      </c>
      <c r="N126" s="179">
        <f>VLOOKUP(F126,GDP!A:C,3,0)</f>
        <v>12450.050436100752</v>
      </c>
      <c r="O126" s="179">
        <f>VLOOKUP(F126,Density!A:D,4,0)</f>
        <v>1.387871284959252</v>
      </c>
      <c r="P126" s="179">
        <f t="shared" si="54"/>
        <v>-11981</v>
      </c>
      <c r="Q126" s="186">
        <v>2</v>
      </c>
      <c r="R126" s="179">
        <f t="shared" si="59"/>
        <v>10375.1998545559</v>
      </c>
      <c r="S126" s="188">
        <f>(R126*J126)/(R$124+R$125+R$126)</f>
        <v>8814.457967083488</v>
      </c>
      <c r="T126" s="179"/>
      <c r="U126" s="179">
        <f t="shared" si="55"/>
        <v>109740446.25707953</v>
      </c>
      <c r="V126" s="179"/>
      <c r="W126" s="179">
        <f t="shared" si="56"/>
        <v>101356685.50713687</v>
      </c>
      <c r="X126" s="179"/>
      <c r="Y126" s="179"/>
      <c r="Z126" s="179"/>
      <c r="AA126" s="178"/>
      <c r="AB126" s="179">
        <f t="shared" si="57"/>
        <v>101356685.50713687</v>
      </c>
      <c r="AC126" s="179"/>
      <c r="AD126" s="179"/>
      <c r="AE126" s="179">
        <f t="shared" si="58"/>
        <v>2287047.2813630076</v>
      </c>
      <c r="AF126" s="179"/>
      <c r="AG126" s="179"/>
      <c r="AH126" s="178"/>
      <c r="AI126" s="179">
        <f t="shared" si="42"/>
        <v>2287047.2813630076</v>
      </c>
      <c r="AJ126" s="179"/>
      <c r="AK126" s="179"/>
      <c r="AL126" s="179">
        <f t="shared" si="43"/>
        <v>8020274.938992014</v>
      </c>
      <c r="AM126" s="179">
        <f t="shared" si="44"/>
        <v>8020274.938992014</v>
      </c>
      <c r="AN126" s="179"/>
    </row>
    <row r="127" spans="1:40" ht="12.75">
      <c r="A127" s="183">
        <f t="shared" si="51"/>
        <v>-11980</v>
      </c>
      <c r="B127" s="179">
        <v>20</v>
      </c>
      <c r="C127" s="179">
        <v>-12</v>
      </c>
      <c r="D127" s="179">
        <v>0.349</v>
      </c>
      <c r="E127" s="179">
        <f>D127+D128</f>
        <v>1</v>
      </c>
      <c r="F127" s="181" t="s">
        <v>27</v>
      </c>
      <c r="G127" s="179" t="s">
        <v>103</v>
      </c>
      <c r="H127" s="179">
        <f>VLOOKUP(A127,GPW!A:B,2,0)</f>
        <v>18863</v>
      </c>
      <c r="I127" s="179"/>
      <c r="J127" s="185">
        <f t="shared" si="52"/>
        <v>16601.044385990775</v>
      </c>
      <c r="K127" s="179">
        <f>VLOOKUP(A127,GPW!A:E,5,0)</f>
        <v>12096</v>
      </c>
      <c r="L127" s="179">
        <v>4678.023</v>
      </c>
      <c r="M127" s="179">
        <f t="shared" si="53"/>
        <v>12116.07957</v>
      </c>
      <c r="N127" s="179">
        <f>VLOOKUP(F127,GDP!A:C,3,0)</f>
        <v>27985.439142566665</v>
      </c>
      <c r="O127" s="179">
        <f>VLOOKUP(F127,Density!A:D,4,0)</f>
        <v>1.8218243659866538</v>
      </c>
      <c r="P127" s="179">
        <f t="shared" si="54"/>
        <v>-11980</v>
      </c>
      <c r="Q127" s="186">
        <v>2</v>
      </c>
      <c r="R127" s="179">
        <f t="shared" si="59"/>
        <v>7703.605774319825</v>
      </c>
      <c r="S127" s="188">
        <f>(R127*J127)/(R$127+R$128)</f>
        <v>6857.063559498092</v>
      </c>
      <c r="T127" s="185">
        <f>S127+S128</f>
        <v>16601.044385990775</v>
      </c>
      <c r="U127" s="179">
        <f t="shared" si="55"/>
        <v>191897934.9410454</v>
      </c>
      <c r="V127" s="179"/>
      <c r="W127" s="179">
        <f t="shared" si="56"/>
        <v>177237648.51223934</v>
      </c>
      <c r="X127" s="179">
        <f>W127+W128</f>
        <v>289282836.53248143</v>
      </c>
      <c r="Y127" s="179"/>
      <c r="Z127" s="179"/>
      <c r="AA127" s="178"/>
      <c r="AB127" s="179">
        <f t="shared" si="57"/>
        <v>177237648.51223934</v>
      </c>
      <c r="AC127" s="179">
        <f>AB127+AB128</f>
        <v>289282836.53248143</v>
      </c>
      <c r="AD127" s="179"/>
      <c r="AE127" s="179">
        <f t="shared" si="58"/>
        <v>3999251.5556020937</v>
      </c>
      <c r="AF127" s="179">
        <f>AE127+AE128</f>
        <v>6527477.901692092</v>
      </c>
      <c r="AG127" s="179"/>
      <c r="AH127" s="178"/>
      <c r="AI127" s="179">
        <f t="shared" si="42"/>
        <v>3999251.5556020937</v>
      </c>
      <c r="AJ127" s="179">
        <f>AI127+AI128</f>
        <v>6527477.901692092</v>
      </c>
      <c r="AK127" s="179"/>
      <c r="AL127" s="179">
        <f t="shared" si="43"/>
        <v>14024675.959914813</v>
      </c>
      <c r="AM127" s="179">
        <f t="shared" si="44"/>
        <v>14024675.959914813</v>
      </c>
      <c r="AN127" s="179">
        <f>AM127+AM128</f>
        <v>22890723.710165292</v>
      </c>
    </row>
    <row r="128" spans="1:40" ht="12.75">
      <c r="A128" s="183">
        <f t="shared" si="51"/>
        <v>-11980</v>
      </c>
      <c r="B128" s="179">
        <v>20</v>
      </c>
      <c r="C128" s="179">
        <v>-12</v>
      </c>
      <c r="D128" s="179">
        <v>0.651</v>
      </c>
      <c r="E128" s="179"/>
      <c r="F128" s="181" t="s">
        <v>29</v>
      </c>
      <c r="G128" s="179" t="s">
        <v>103</v>
      </c>
      <c r="H128" s="179">
        <f>VLOOKUP(A128,GPW!A:B,2,0)</f>
        <v>18863</v>
      </c>
      <c r="I128" s="179"/>
      <c r="J128" s="185">
        <f t="shared" si="52"/>
        <v>16601.044385990775</v>
      </c>
      <c r="K128" s="179">
        <f>VLOOKUP(A128,GPW!A:E,5,0)</f>
        <v>12096</v>
      </c>
      <c r="L128" s="179">
        <v>4678.023</v>
      </c>
      <c r="M128" s="179">
        <f t="shared" si="53"/>
        <v>12116.07957</v>
      </c>
      <c r="N128" s="179">
        <f>VLOOKUP(F128,GDP!A:C,3,0)</f>
        <v>12450.050436100752</v>
      </c>
      <c r="O128" s="179">
        <f>VLOOKUP(F128,Density!A:D,4,0)</f>
        <v>1.387871284959252</v>
      </c>
      <c r="P128" s="179">
        <f t="shared" si="54"/>
        <v>-11980</v>
      </c>
      <c r="Q128" s="186">
        <v>2</v>
      </c>
      <c r="R128" s="179">
        <f t="shared" si="59"/>
        <v>10946.928857886372</v>
      </c>
      <c r="S128" s="188">
        <f>(R128*J128)/(R$127+R$128)</f>
        <v>9743.980826492685</v>
      </c>
      <c r="T128" s="179"/>
      <c r="U128" s="179">
        <f t="shared" si="55"/>
        <v>121313052.73823261</v>
      </c>
      <c r="V128" s="179"/>
      <c r="W128" s="179">
        <f t="shared" si="56"/>
        <v>112045188.02024212</v>
      </c>
      <c r="X128" s="179"/>
      <c r="Y128" s="179"/>
      <c r="Z128" s="179"/>
      <c r="AA128" s="178"/>
      <c r="AB128" s="179">
        <f t="shared" si="57"/>
        <v>112045188.02024212</v>
      </c>
      <c r="AC128" s="179"/>
      <c r="AD128" s="179"/>
      <c r="AE128" s="179">
        <f t="shared" si="58"/>
        <v>2528226.3460899987</v>
      </c>
      <c r="AF128" s="179"/>
      <c r="AG128" s="179"/>
      <c r="AH128" s="178"/>
      <c r="AI128" s="179">
        <f t="shared" si="42"/>
        <v>2528226.3460899987</v>
      </c>
      <c r="AJ128" s="179"/>
      <c r="AK128" s="179"/>
      <c r="AL128" s="179">
        <f t="shared" si="43"/>
        <v>8866047.75025048</v>
      </c>
      <c r="AM128" s="179">
        <f t="shared" si="44"/>
        <v>8866047.75025048</v>
      </c>
      <c r="AN128" s="179"/>
    </row>
    <row r="129" spans="1:40" ht="12.75">
      <c r="A129" s="183">
        <f t="shared" si="51"/>
        <v>-11979</v>
      </c>
      <c r="B129" s="179">
        <v>21</v>
      </c>
      <c r="C129" s="179">
        <v>-12</v>
      </c>
      <c r="D129" s="179">
        <v>0.184</v>
      </c>
      <c r="E129" s="179">
        <f>D129+D130</f>
        <v>1</v>
      </c>
      <c r="F129" s="181" t="s">
        <v>27</v>
      </c>
      <c r="G129" s="179" t="s">
        <v>103</v>
      </c>
      <c r="H129" s="179">
        <f>VLOOKUP(A129,GPW!A:B,2,0)</f>
        <v>18111</v>
      </c>
      <c r="I129" s="179"/>
      <c r="J129" s="185">
        <f t="shared" si="52"/>
        <v>15939.220424888877</v>
      </c>
      <c r="K129" s="179">
        <f>VLOOKUP(A129,GPW!A:E,5,0)</f>
        <v>12096</v>
      </c>
      <c r="L129" s="179">
        <v>4678.023</v>
      </c>
      <c r="M129" s="179">
        <f t="shared" si="53"/>
        <v>12116.07957</v>
      </c>
      <c r="N129" s="179">
        <f>VLOOKUP(F129,GDP!A:C,3,0)</f>
        <v>27985.439142566665</v>
      </c>
      <c r="O129" s="179">
        <f>VLOOKUP(F129,Density!A:D,4,0)</f>
        <v>1.8218243659866538</v>
      </c>
      <c r="P129" s="179">
        <f t="shared" si="54"/>
        <v>-11979</v>
      </c>
      <c r="Q129" s="186">
        <v>2</v>
      </c>
      <c r="R129" s="179">
        <f t="shared" si="59"/>
        <v>4061.4998924780743</v>
      </c>
      <c r="S129" s="188">
        <f>(R129*J129)/(R$129+R$130)</f>
        <v>3640.395698357649</v>
      </c>
      <c r="T129" s="185">
        <f>S129+S130</f>
        <v>15939.220424888877</v>
      </c>
      <c r="U129" s="179">
        <f t="shared" si="55"/>
        <v>101878072.27124946</v>
      </c>
      <c r="V129" s="179"/>
      <c r="W129" s="179">
        <f t="shared" si="56"/>
        <v>94094967.56629276</v>
      </c>
      <c r="X129" s="179">
        <f>W129+W130</f>
        <v>235518083.3800592</v>
      </c>
      <c r="Y129" s="179"/>
      <c r="Z129" s="179"/>
      <c r="AA129" s="178"/>
      <c r="AB129" s="179">
        <f t="shared" si="57"/>
        <v>94094967.56629276</v>
      </c>
      <c r="AC129" s="179">
        <f>AB129+AB130</f>
        <v>235518083.3800592</v>
      </c>
      <c r="AD129" s="179"/>
      <c r="AE129" s="179">
        <f t="shared" si="58"/>
        <v>2123191.3680452514</v>
      </c>
      <c r="AF129" s="179">
        <f>AE129+AE130</f>
        <v>5314311.430085814</v>
      </c>
      <c r="AG129" s="179"/>
      <c r="AH129" s="178"/>
      <c r="AI129" s="179">
        <f t="shared" si="42"/>
        <v>2123191.3680452514</v>
      </c>
      <c r="AJ129" s="179">
        <f>AI129+AI130</f>
        <v>5314311.430085814</v>
      </c>
      <c r="AK129" s="179"/>
      <c r="AL129" s="179">
        <f t="shared" si="43"/>
        <v>7445660.900228091</v>
      </c>
      <c r="AM129" s="179">
        <f t="shared" si="44"/>
        <v>7445660.900228091</v>
      </c>
      <c r="AN129" s="179">
        <f>AM129+AM130</f>
        <v>18636361.009254936</v>
      </c>
    </row>
    <row r="130" spans="1:40" ht="12.75">
      <c r="A130" s="183">
        <f t="shared" si="51"/>
        <v>-11979</v>
      </c>
      <c r="B130" s="179">
        <v>21</v>
      </c>
      <c r="C130" s="179">
        <v>-12</v>
      </c>
      <c r="D130" s="179">
        <v>0.816</v>
      </c>
      <c r="E130" s="179"/>
      <c r="F130" s="181" t="s">
        <v>29</v>
      </c>
      <c r="G130" s="179" t="s">
        <v>103</v>
      </c>
      <c r="H130" s="179">
        <f>VLOOKUP(A130,GPW!A:B,2,0)</f>
        <v>18111</v>
      </c>
      <c r="I130" s="179"/>
      <c r="J130" s="185">
        <f t="shared" si="52"/>
        <v>15939.220424888877</v>
      </c>
      <c r="K130" s="179">
        <f>VLOOKUP(A130,GPW!A:E,5,0)</f>
        <v>12096</v>
      </c>
      <c r="L130" s="179">
        <v>4678.023</v>
      </c>
      <c r="M130" s="179">
        <f t="shared" si="53"/>
        <v>12116.07957</v>
      </c>
      <c r="N130" s="179">
        <f>VLOOKUP(F130,GDP!A:C,3,0)</f>
        <v>12450.050436100752</v>
      </c>
      <c r="O130" s="179">
        <f>VLOOKUP(F130,Density!A:D,4,0)</f>
        <v>1.387871284959252</v>
      </c>
      <c r="P130" s="179">
        <f t="shared" si="54"/>
        <v>-11979</v>
      </c>
      <c r="Q130" s="186">
        <v>2</v>
      </c>
      <c r="R130" s="179">
        <f t="shared" si="59"/>
        <v>13721.496079931305</v>
      </c>
      <c r="S130" s="188">
        <f>(R130*J130)/(R$129+R$130)</f>
        <v>12298.82472653123</v>
      </c>
      <c r="T130" s="179"/>
      <c r="U130" s="179">
        <f t="shared" si="55"/>
        <v>153120988.15007684</v>
      </c>
      <c r="V130" s="179"/>
      <c r="W130" s="179">
        <f t="shared" si="56"/>
        <v>141423115.81376645</v>
      </c>
      <c r="X130" s="179"/>
      <c r="Y130" s="179"/>
      <c r="Z130" s="179"/>
      <c r="AA130" s="178"/>
      <c r="AB130" s="179">
        <f t="shared" si="57"/>
        <v>141423115.81376645</v>
      </c>
      <c r="AC130" s="179"/>
      <c r="AD130" s="179"/>
      <c r="AE130" s="179">
        <f t="shared" si="58"/>
        <v>3191120.062040562</v>
      </c>
      <c r="AF130" s="179"/>
      <c r="AG130" s="179"/>
      <c r="AH130" s="178"/>
      <c r="AI130" s="179">
        <f t="shared" si="42"/>
        <v>3191120.062040562</v>
      </c>
      <c r="AJ130" s="179"/>
      <c r="AK130" s="179"/>
      <c r="AL130" s="179">
        <f t="shared" si="43"/>
        <v>11190700.109026846</v>
      </c>
      <c r="AM130" s="179">
        <f t="shared" si="44"/>
        <v>11190700.109026846</v>
      </c>
      <c r="AN130" s="179"/>
    </row>
    <row r="131" spans="1:40" ht="12.75">
      <c r="A131" s="183">
        <f t="shared" si="51"/>
        <v>-10987</v>
      </c>
      <c r="B131" s="179">
        <v>13</v>
      </c>
      <c r="C131" s="179">
        <v>-11</v>
      </c>
      <c r="D131" s="179">
        <v>0.201</v>
      </c>
      <c r="E131" s="179">
        <f>D131</f>
        <v>0.201</v>
      </c>
      <c r="F131" s="181" t="s">
        <v>21</v>
      </c>
      <c r="G131" s="179" t="s">
        <v>103</v>
      </c>
      <c r="H131" s="179">
        <f>VLOOKUP(A131,GPW!A:B,2,0)</f>
        <v>34573</v>
      </c>
      <c r="I131" s="179"/>
      <c r="J131" s="185">
        <f t="shared" si="52"/>
        <v>30427.180594648733</v>
      </c>
      <c r="K131" s="179">
        <f>VLOOKUP(A131,GPW!A:E,5,0)</f>
        <v>4510</v>
      </c>
      <c r="L131" s="179">
        <v>4693.923</v>
      </c>
      <c r="M131" s="179">
        <f t="shared" si="53"/>
        <v>12157.260569999999</v>
      </c>
      <c r="N131" s="179">
        <f>VLOOKUP(F131,GDP!A:C,3,0)</f>
        <v>10705.936884771063</v>
      </c>
      <c r="O131" s="179">
        <f>VLOOKUP(F131,Density!A:D,4,0)</f>
        <v>12.015839797252662</v>
      </c>
      <c r="P131" s="179">
        <f t="shared" si="54"/>
        <v>-10987</v>
      </c>
      <c r="Q131" s="186">
        <v>2</v>
      </c>
      <c r="R131" s="179">
        <f>H131</f>
        <v>34573</v>
      </c>
      <c r="S131" s="188">
        <f>J131</f>
        <v>30427.180594648733</v>
      </c>
      <c r="T131" s="185">
        <f>S131</f>
        <v>30427.180594648733</v>
      </c>
      <c r="U131" s="179">
        <f t="shared" si="55"/>
        <v>325751475.0278402</v>
      </c>
      <c r="V131" s="179"/>
      <c r="W131" s="179">
        <f t="shared" si="56"/>
        <v>300865277.4250293</v>
      </c>
      <c r="X131" s="179">
        <f>W131</f>
        <v>300865277.4250293</v>
      </c>
      <c r="Y131" s="179"/>
      <c r="Z131" s="179"/>
      <c r="AA131" s="178"/>
      <c r="AB131" s="179">
        <f t="shared" si="57"/>
        <v>300865277.4250293</v>
      </c>
      <c r="AC131" s="179">
        <f>AB131</f>
        <v>300865277.4250293</v>
      </c>
      <c r="AD131" s="179"/>
      <c r="AE131" s="179">
        <f t="shared" si="58"/>
        <v>6788828.100964187</v>
      </c>
      <c r="AF131" s="179">
        <f>AE131</f>
        <v>6788828.100964187</v>
      </c>
      <c r="AG131" s="179"/>
      <c r="AH131" s="178"/>
      <c r="AI131" s="179">
        <f aca="true" t="shared" si="76" ref="AI131:AI194">W131*AC$241</f>
        <v>6788828.100964187</v>
      </c>
      <c r="AJ131" s="179">
        <f>AI131</f>
        <v>6788828.100964187</v>
      </c>
      <c r="AK131" s="179"/>
      <c r="AL131" s="179">
        <f aca="true" t="shared" si="77" ref="AL131:AL194">(AI131)*(AL$239/AI$239)</f>
        <v>23807233.16346935</v>
      </c>
      <c r="AM131" s="179">
        <f aca="true" t="shared" si="78" ref="AM131:AM194">AK131+AL131</f>
        <v>23807233.16346935</v>
      </c>
      <c r="AN131" s="179">
        <f>AM131</f>
        <v>23807233.16346935</v>
      </c>
    </row>
    <row r="132" spans="1:40" ht="12.75">
      <c r="A132" s="183">
        <f t="shared" si="51"/>
        <v>-10986</v>
      </c>
      <c r="B132" s="179">
        <v>14</v>
      </c>
      <c r="C132" s="179">
        <v>-11</v>
      </c>
      <c r="D132" s="179">
        <v>0.194</v>
      </c>
      <c r="E132" s="179">
        <f>D132+D133</f>
        <v>1</v>
      </c>
      <c r="F132" s="181" t="s">
        <v>15</v>
      </c>
      <c r="G132" s="179" t="s">
        <v>103</v>
      </c>
      <c r="H132" s="179">
        <f>VLOOKUP(A132,GPW!A:B,2,0)</f>
        <v>114841</v>
      </c>
      <c r="I132" s="179"/>
      <c r="J132" s="185">
        <f t="shared" si="52"/>
        <v>101069.84776183886</v>
      </c>
      <c r="K132" s="179">
        <f>VLOOKUP(A132,GPW!A:E,5,0)</f>
        <v>12096</v>
      </c>
      <c r="L132" s="179">
        <v>4693.923</v>
      </c>
      <c r="M132" s="179">
        <f t="shared" si="53"/>
        <v>12157.260569999999</v>
      </c>
      <c r="N132" s="179">
        <f>VLOOKUP(F132,GDP!A:C,3,0)</f>
        <v>11949.659824599661</v>
      </c>
      <c r="O132" s="179">
        <f>VLOOKUP(F132,Density!A:D,4,0)</f>
        <v>5.235205691350383</v>
      </c>
      <c r="P132" s="179">
        <f t="shared" si="54"/>
        <v>-10986</v>
      </c>
      <c r="Q132" s="186">
        <v>2</v>
      </c>
      <c r="R132" s="179">
        <f t="shared" si="59"/>
        <v>12347.277387094957</v>
      </c>
      <c r="S132" s="188">
        <f>(R132*J132)/(R$132+R$133)</f>
        <v>9593.061070132642</v>
      </c>
      <c r="T132" s="185">
        <f>S132+S133</f>
        <v>101069.84776183884</v>
      </c>
      <c r="U132" s="179">
        <f t="shared" si="55"/>
        <v>114633816.46469507</v>
      </c>
      <c r="V132" s="179"/>
      <c r="W132" s="179">
        <f t="shared" si="56"/>
        <v>105876220.48370697</v>
      </c>
      <c r="X132" s="179">
        <f>W132+W133</f>
        <v>1010402642.8493328</v>
      </c>
      <c r="Y132" s="179"/>
      <c r="Z132" s="179"/>
      <c r="AA132" s="178"/>
      <c r="AB132" s="179">
        <f t="shared" si="57"/>
        <v>105876220.48370697</v>
      </c>
      <c r="AC132" s="179">
        <f>AB132+AB133</f>
        <v>1010402642.8493328</v>
      </c>
      <c r="AD132" s="179"/>
      <c r="AE132" s="179">
        <f t="shared" si="58"/>
        <v>2389027.630557258</v>
      </c>
      <c r="AF132" s="179">
        <f>AE132+AE133</f>
        <v>22799074.435478166</v>
      </c>
      <c r="AG132" s="179"/>
      <c r="AH132" s="178"/>
      <c r="AI132" s="179">
        <f t="shared" si="76"/>
        <v>2389027.630557258</v>
      </c>
      <c r="AJ132" s="179">
        <f>AI132+AI133</f>
        <v>22799074.435478166</v>
      </c>
      <c r="AK132" s="179"/>
      <c r="AL132" s="179">
        <f t="shared" si="77"/>
        <v>8377902.192952787</v>
      </c>
      <c r="AM132" s="179">
        <f t="shared" si="78"/>
        <v>8377902.192952787</v>
      </c>
      <c r="AN132" s="179">
        <f>AM132+AM133</f>
        <v>79952367.76132733</v>
      </c>
    </row>
    <row r="133" spans="1:40" ht="12.75">
      <c r="A133" s="183">
        <f t="shared" si="51"/>
        <v>-10986</v>
      </c>
      <c r="B133" s="179">
        <v>14</v>
      </c>
      <c r="C133" s="179">
        <v>-11</v>
      </c>
      <c r="D133" s="179">
        <v>0.806</v>
      </c>
      <c r="E133" s="179"/>
      <c r="F133" s="181" t="s">
        <v>21</v>
      </c>
      <c r="G133" s="179" t="s">
        <v>103</v>
      </c>
      <c r="H133" s="179">
        <f>VLOOKUP(A133,GPW!A:B,2,0)</f>
        <v>114841</v>
      </c>
      <c r="I133" s="179"/>
      <c r="J133" s="185">
        <f t="shared" si="52"/>
        <v>101069.84776183886</v>
      </c>
      <c r="K133" s="179">
        <f>VLOOKUP(A133,GPW!A:E,5,0)</f>
        <v>12096</v>
      </c>
      <c r="L133" s="179">
        <v>4693.923</v>
      </c>
      <c r="M133" s="179">
        <f t="shared" si="53"/>
        <v>12157.260569999999</v>
      </c>
      <c r="N133" s="179">
        <f>VLOOKUP(F133,GDP!A:C,3,0)</f>
        <v>10705.936884771063</v>
      </c>
      <c r="O133" s="179">
        <f>VLOOKUP(F133,Density!A:D,4,0)</f>
        <v>12.015839797252662</v>
      </c>
      <c r="P133" s="179">
        <f t="shared" si="54"/>
        <v>-10986</v>
      </c>
      <c r="Q133" s="186">
        <v>2</v>
      </c>
      <c r="R133" s="179">
        <f t="shared" si="59"/>
        <v>117740.23447835671</v>
      </c>
      <c r="S133" s="188">
        <f>(R133*J133)/(R$132+R$133)</f>
        <v>91476.7866917062</v>
      </c>
      <c r="T133" s="179"/>
      <c r="U133" s="179">
        <f t="shared" si="55"/>
        <v>979344704.7430722</v>
      </c>
      <c r="V133" s="179"/>
      <c r="W133" s="179">
        <f t="shared" si="56"/>
        <v>904526422.3656259</v>
      </c>
      <c r="X133" s="179"/>
      <c r="Y133" s="179"/>
      <c r="Z133" s="179"/>
      <c r="AA133" s="178"/>
      <c r="AB133" s="179">
        <f t="shared" si="57"/>
        <v>904526422.3656259</v>
      </c>
      <c r="AC133" s="179"/>
      <c r="AD133" s="179"/>
      <c r="AE133" s="179">
        <f t="shared" si="58"/>
        <v>20410046.804920908</v>
      </c>
      <c r="AF133" s="179"/>
      <c r="AG133" s="179"/>
      <c r="AH133" s="178"/>
      <c r="AI133" s="179">
        <f t="shared" si="76"/>
        <v>20410046.804920908</v>
      </c>
      <c r="AJ133" s="179"/>
      <c r="AK133" s="179"/>
      <c r="AL133" s="179">
        <f t="shared" si="77"/>
        <v>71574465.56837454</v>
      </c>
      <c r="AM133" s="179">
        <f t="shared" si="78"/>
        <v>71574465.56837454</v>
      </c>
      <c r="AN133" s="179"/>
    </row>
    <row r="134" spans="1:40" ht="12.75">
      <c r="A134" s="183">
        <f aca="true" t="shared" si="79" ref="A134:A197">C134*1000+B134</f>
        <v>-10985</v>
      </c>
      <c r="B134" s="179">
        <v>15</v>
      </c>
      <c r="C134" s="179">
        <v>-11</v>
      </c>
      <c r="D134" s="179">
        <v>0.996</v>
      </c>
      <c r="E134" s="179">
        <f>D134+D135</f>
        <v>0.998</v>
      </c>
      <c r="F134" s="181" t="s">
        <v>21</v>
      </c>
      <c r="G134" s="179" t="s">
        <v>103</v>
      </c>
      <c r="H134" s="179">
        <f>VLOOKUP(A134,GPW!A:B,2,0)</f>
        <v>130103</v>
      </c>
      <c r="I134" s="179"/>
      <c r="J134" s="185">
        <f aca="true" t="shared" si="80" ref="J134:J197">H134*H$241</f>
        <v>114501.70586601058</v>
      </c>
      <c r="K134" s="179">
        <f>VLOOKUP(A134,GPW!A:E,5,0)</f>
        <v>12096</v>
      </c>
      <c r="L134" s="179">
        <v>4693.923</v>
      </c>
      <c r="M134" s="179">
        <f aca="true" t="shared" si="81" ref="M134:M197">L134*2.59</f>
        <v>12157.260569999999</v>
      </c>
      <c r="N134" s="179">
        <f>VLOOKUP(F134,GDP!A:C,3,0)</f>
        <v>10705.936884771063</v>
      </c>
      <c r="O134" s="179">
        <f>VLOOKUP(F134,Density!A:D,4,0)</f>
        <v>12.015839797252662</v>
      </c>
      <c r="P134" s="179">
        <f aca="true" t="shared" si="82" ref="P134:P197">C134*1000+B134</f>
        <v>-10985</v>
      </c>
      <c r="Q134" s="186">
        <v>2</v>
      </c>
      <c r="R134" s="179">
        <f aca="true" t="shared" si="83" ref="R134:R197">D134*M134*O134</f>
        <v>145495.37660104627</v>
      </c>
      <c r="S134" s="188">
        <f>(R134*J134)/(R$134+R$135)</f>
        <v>114209.49093373232</v>
      </c>
      <c r="T134" s="185">
        <f>S134+S135</f>
        <v>114501.70586601058</v>
      </c>
      <c r="U134" s="179">
        <f t="shared" si="55"/>
        <v>1222719601.578371</v>
      </c>
      <c r="V134" s="179"/>
      <c r="W134" s="179">
        <f t="shared" si="56"/>
        <v>1129308384.898204</v>
      </c>
      <c r="X134" s="179">
        <f>W134+W135</f>
        <v>1133236981.4202573</v>
      </c>
      <c r="Y134" s="179"/>
      <c r="Z134" s="179"/>
      <c r="AA134" s="178"/>
      <c r="AB134" s="179">
        <f t="shared" si="57"/>
        <v>1129308384.898204</v>
      </c>
      <c r="AC134" s="179">
        <f>AB134+AB135</f>
        <v>1133236981.4202573</v>
      </c>
      <c r="AD134" s="179"/>
      <c r="AE134" s="179">
        <f t="shared" si="58"/>
        <v>25482104.693725646</v>
      </c>
      <c r="AF134" s="179">
        <f>AE134+AE135</f>
        <v>25570750.90339971</v>
      </c>
      <c r="AG134" s="179"/>
      <c r="AH134" s="178"/>
      <c r="AI134" s="179">
        <f t="shared" si="76"/>
        <v>25482104.693725646</v>
      </c>
      <c r="AJ134" s="179">
        <f>AI134+AI135</f>
        <v>25570750.90339971</v>
      </c>
      <c r="AK134" s="179"/>
      <c r="AL134" s="179">
        <f t="shared" si="77"/>
        <v>89361285.76496173</v>
      </c>
      <c r="AM134" s="179">
        <f t="shared" si="78"/>
        <v>89361285.76496173</v>
      </c>
      <c r="AN134" s="179">
        <f>AM134+AM135</f>
        <v>89672152.52302098</v>
      </c>
    </row>
    <row r="135" spans="1:40" ht="12.75">
      <c r="A135" s="183">
        <f t="shared" si="79"/>
        <v>-10985</v>
      </c>
      <c r="B135" s="179">
        <v>15</v>
      </c>
      <c r="C135" s="179">
        <v>-11</v>
      </c>
      <c r="D135" s="179">
        <v>0.002</v>
      </c>
      <c r="E135" s="179"/>
      <c r="F135" s="181" t="s">
        <v>17</v>
      </c>
      <c r="G135" s="179" t="s">
        <v>103</v>
      </c>
      <c r="H135" s="179">
        <f>VLOOKUP(A135,GPW!A:B,2,0)</f>
        <v>130103</v>
      </c>
      <c r="I135" s="179"/>
      <c r="J135" s="185">
        <f t="shared" si="80"/>
        <v>114501.70586601058</v>
      </c>
      <c r="K135" s="179">
        <f>VLOOKUP(A135,GPW!A:E,5,0)</f>
        <v>12096</v>
      </c>
      <c r="L135" s="179">
        <v>4693.923</v>
      </c>
      <c r="M135" s="179">
        <f t="shared" si="81"/>
        <v>12157.260569999999</v>
      </c>
      <c r="N135" s="179">
        <f>VLOOKUP(F135,GDP!A:C,3,0)</f>
        <v>14556.244603364805</v>
      </c>
      <c r="O135" s="179">
        <f>VLOOKUP(F135,Density!A:D,4,0)</f>
        <v>15.310299313913404</v>
      </c>
      <c r="P135" s="179">
        <f t="shared" si="82"/>
        <v>-10985</v>
      </c>
      <c r="Q135" s="186">
        <v>2</v>
      </c>
      <c r="R135" s="179">
        <f t="shared" si="83"/>
        <v>372.2625963278749</v>
      </c>
      <c r="S135" s="188">
        <f>(R135*J135)/(R$134+R$135)</f>
        <v>292.2149322782697</v>
      </c>
      <c r="T135" s="179"/>
      <c r="U135" s="179">
        <f aca="true" t="shared" si="84" ref="U135:U198">S135*N135</f>
        <v>4253552.030998175</v>
      </c>
      <c r="V135" s="179"/>
      <c r="W135" s="179">
        <f aca="true" t="shared" si="85" ref="W135:W198">U135*U$241</f>
        <v>3928596.522053169</v>
      </c>
      <c r="X135" s="179"/>
      <c r="Y135" s="179"/>
      <c r="Z135" s="179"/>
      <c r="AA135" s="178"/>
      <c r="AB135" s="179">
        <f aca="true" t="shared" si="86" ref="AB135:AB198">W135+AA135</f>
        <v>3928596.522053169</v>
      </c>
      <c r="AC135" s="179"/>
      <c r="AD135" s="179"/>
      <c r="AE135" s="179">
        <f aca="true" t="shared" si="87" ref="AE135:AE198">AH135+AI135</f>
        <v>88646.20967406448</v>
      </c>
      <c r="AF135" s="179"/>
      <c r="AG135" s="179"/>
      <c r="AH135" s="178"/>
      <c r="AI135" s="179">
        <f t="shared" si="76"/>
        <v>88646.20967406448</v>
      </c>
      <c r="AJ135" s="179"/>
      <c r="AK135" s="179"/>
      <c r="AL135" s="179">
        <f t="shared" si="77"/>
        <v>310866.7580592462</v>
      </c>
      <c r="AM135" s="179">
        <f t="shared" si="78"/>
        <v>310866.7580592462</v>
      </c>
      <c r="AN135" s="179"/>
    </row>
    <row r="136" spans="1:40" ht="12.75">
      <c r="A136" s="183">
        <f t="shared" si="79"/>
        <v>-10984</v>
      </c>
      <c r="B136" s="179">
        <v>16</v>
      </c>
      <c r="C136" s="179">
        <v>-11</v>
      </c>
      <c r="D136" s="179">
        <v>0.396</v>
      </c>
      <c r="E136" s="179">
        <f>D136+D137+D138</f>
        <v>1.0010000000000001</v>
      </c>
      <c r="F136" s="181" t="s">
        <v>28</v>
      </c>
      <c r="G136" s="179" t="s">
        <v>103</v>
      </c>
      <c r="H136" s="179">
        <f>VLOOKUP(A136,GPW!A:B,2,0)</f>
        <v>131523</v>
      </c>
      <c r="I136" s="179"/>
      <c r="J136" s="185">
        <f t="shared" si="80"/>
        <v>115751.42664362321</v>
      </c>
      <c r="K136" s="179">
        <f>VLOOKUP(A136,GPW!A:E,5,0)</f>
        <v>12096</v>
      </c>
      <c r="L136" s="179">
        <v>4693.923</v>
      </c>
      <c r="M136" s="179">
        <f t="shared" si="81"/>
        <v>12157.260569999999</v>
      </c>
      <c r="N136" s="179">
        <f>VLOOKUP(F136,GDP!A:C,3,0)</f>
        <v>15309.28735712308</v>
      </c>
      <c r="O136" s="179">
        <f>VLOOKUP(F136,Density!A:D,4,0)</f>
        <v>8.582681380722903</v>
      </c>
      <c r="P136" s="179">
        <f t="shared" si="82"/>
        <v>-10984</v>
      </c>
      <c r="Q136" s="186">
        <v>2</v>
      </c>
      <c r="R136" s="179">
        <f t="shared" si="83"/>
        <v>41319.38999815534</v>
      </c>
      <c r="S136" s="188">
        <f>(R136*J136)/(R$136+R$137+R$138)</f>
        <v>34863.138893794196</v>
      </c>
      <c r="T136" s="185">
        <f>S136+S137+S138</f>
        <v>115751.42664362321</v>
      </c>
      <c r="U136" s="179">
        <f t="shared" si="84"/>
        <v>533729811.4963894</v>
      </c>
      <c r="V136" s="179"/>
      <c r="W136" s="179">
        <f t="shared" si="85"/>
        <v>492954844.76976144</v>
      </c>
      <c r="X136" s="179">
        <f>W136+W137+W138</f>
        <v>1397218810.5535727</v>
      </c>
      <c r="Y136" s="179"/>
      <c r="Z136" s="179"/>
      <c r="AA136" s="178"/>
      <c r="AB136" s="179">
        <f t="shared" si="86"/>
        <v>492954844.76976144</v>
      </c>
      <c r="AC136" s="179">
        <f>AB136+AB137+AB138</f>
        <v>1397218810.5535727</v>
      </c>
      <c r="AD136" s="179"/>
      <c r="AE136" s="179">
        <f t="shared" si="87"/>
        <v>11123203.486029755</v>
      </c>
      <c r="AF136" s="179">
        <f>AE136+AE137+AE138</f>
        <v>31527328.12993177</v>
      </c>
      <c r="AG136" s="179"/>
      <c r="AH136" s="178"/>
      <c r="AI136" s="179">
        <f t="shared" si="76"/>
        <v>11123203.486029755</v>
      </c>
      <c r="AJ136" s="179">
        <f>AI136+AI137+AI138</f>
        <v>31527328.12993177</v>
      </c>
      <c r="AK136" s="179"/>
      <c r="AL136" s="179">
        <f t="shared" si="77"/>
        <v>39007129.79888463</v>
      </c>
      <c r="AM136" s="179">
        <f t="shared" si="78"/>
        <v>39007129.79888463</v>
      </c>
      <c r="AN136" s="179">
        <f>AM136+AM137+AM138</f>
        <v>110560827.3840209</v>
      </c>
    </row>
    <row r="137" spans="1:40" ht="12.75">
      <c r="A137" s="183">
        <f t="shared" si="79"/>
        <v>-10984</v>
      </c>
      <c r="B137" s="179">
        <v>16</v>
      </c>
      <c r="C137" s="179">
        <v>-11</v>
      </c>
      <c r="D137" s="179">
        <v>0.418</v>
      </c>
      <c r="E137" s="179"/>
      <c r="F137" s="181" t="s">
        <v>21</v>
      </c>
      <c r="G137" s="179" t="s">
        <v>103</v>
      </c>
      <c r="H137" s="179">
        <f>VLOOKUP(A137,GPW!A:B,2,0)</f>
        <v>131523</v>
      </c>
      <c r="I137" s="179"/>
      <c r="J137" s="185">
        <f t="shared" si="80"/>
        <v>115751.42664362321</v>
      </c>
      <c r="K137" s="179">
        <f>VLOOKUP(A137,GPW!A:E,5,0)</f>
        <v>12096</v>
      </c>
      <c r="L137" s="179">
        <v>4693.923</v>
      </c>
      <c r="M137" s="179">
        <f t="shared" si="81"/>
        <v>12157.260569999999</v>
      </c>
      <c r="N137" s="179">
        <f>VLOOKUP(F137,GDP!A:C,3,0)</f>
        <v>10705.936884771063</v>
      </c>
      <c r="O137" s="179">
        <f>VLOOKUP(F137,Density!A:D,4,0)</f>
        <v>12.015839797252662</v>
      </c>
      <c r="P137" s="179">
        <f t="shared" si="82"/>
        <v>-10984</v>
      </c>
      <c r="Q137" s="186">
        <v>2</v>
      </c>
      <c r="R137" s="179">
        <f t="shared" si="83"/>
        <v>61061.312669917</v>
      </c>
      <c r="S137" s="188">
        <f>(R137*J137)/(R$136+R$137+R$138)</f>
        <v>51520.34008110356</v>
      </c>
      <c r="T137" s="179"/>
      <c r="U137" s="179">
        <f t="shared" si="84"/>
        <v>551573509.1902356</v>
      </c>
      <c r="V137" s="179"/>
      <c r="W137" s="179">
        <f t="shared" si="85"/>
        <v>509435350.5187794</v>
      </c>
      <c r="X137" s="179"/>
      <c r="Y137" s="179"/>
      <c r="Z137" s="179"/>
      <c r="AA137" s="178"/>
      <c r="AB137" s="179">
        <f t="shared" si="86"/>
        <v>509435350.5187794</v>
      </c>
      <c r="AC137" s="179"/>
      <c r="AD137" s="179"/>
      <c r="AE137" s="179">
        <f t="shared" si="87"/>
        <v>11495075.31352874</v>
      </c>
      <c r="AF137" s="179"/>
      <c r="AG137" s="179"/>
      <c r="AH137" s="178"/>
      <c r="AI137" s="179">
        <f t="shared" si="76"/>
        <v>11495075.31352874</v>
      </c>
      <c r="AJ137" s="179"/>
      <c r="AK137" s="179"/>
      <c r="AL137" s="179">
        <f t="shared" si="77"/>
        <v>40311219.2783246</v>
      </c>
      <c r="AM137" s="179">
        <f t="shared" si="78"/>
        <v>40311219.2783246</v>
      </c>
      <c r="AN137" s="179"/>
    </row>
    <row r="138" spans="1:40" ht="12.75">
      <c r="A138" s="183">
        <f t="shared" si="79"/>
        <v>-10984</v>
      </c>
      <c r="B138" s="179">
        <v>16</v>
      </c>
      <c r="C138" s="179">
        <v>-11</v>
      </c>
      <c r="D138" s="179">
        <v>0.187</v>
      </c>
      <c r="E138" s="179"/>
      <c r="F138" s="181" t="s">
        <v>17</v>
      </c>
      <c r="G138" s="179" t="s">
        <v>103</v>
      </c>
      <c r="H138" s="179">
        <f>VLOOKUP(A138,GPW!A:B,2,0)</f>
        <v>131523</v>
      </c>
      <c r="I138" s="179"/>
      <c r="J138" s="185">
        <f t="shared" si="80"/>
        <v>115751.42664362321</v>
      </c>
      <c r="K138" s="179">
        <f>VLOOKUP(A138,GPW!A:E,5,0)</f>
        <v>12096</v>
      </c>
      <c r="L138" s="179">
        <v>4693.923</v>
      </c>
      <c r="M138" s="179">
        <f t="shared" si="81"/>
        <v>12157.260569999999</v>
      </c>
      <c r="N138" s="179">
        <f>VLOOKUP(F138,GDP!A:C,3,0)</f>
        <v>14556.244603364805</v>
      </c>
      <c r="O138" s="179">
        <f>VLOOKUP(F138,Density!A:D,4,0)</f>
        <v>15.310299313913404</v>
      </c>
      <c r="P138" s="179">
        <f t="shared" si="82"/>
        <v>-10984</v>
      </c>
      <c r="Q138" s="186">
        <v>2</v>
      </c>
      <c r="R138" s="179">
        <f t="shared" si="83"/>
        <v>34806.5527566563</v>
      </c>
      <c r="S138" s="188">
        <f>(R138*J138)/(R$136+R$137+R$138)</f>
        <v>29367.947668725457</v>
      </c>
      <c r="T138" s="179"/>
      <c r="U138" s="179">
        <f t="shared" si="84"/>
        <v>427487029.76478493</v>
      </c>
      <c r="V138" s="179"/>
      <c r="W138" s="179">
        <f t="shared" si="85"/>
        <v>394828615.26503193</v>
      </c>
      <c r="X138" s="179"/>
      <c r="Y138" s="179"/>
      <c r="Z138" s="179"/>
      <c r="AA138" s="178"/>
      <c r="AB138" s="179">
        <f t="shared" si="86"/>
        <v>394828615.26503193</v>
      </c>
      <c r="AC138" s="179"/>
      <c r="AD138" s="179"/>
      <c r="AE138" s="179">
        <f t="shared" si="87"/>
        <v>8909049.330373274</v>
      </c>
      <c r="AF138" s="179"/>
      <c r="AG138" s="179"/>
      <c r="AH138" s="178"/>
      <c r="AI138" s="179">
        <f t="shared" si="76"/>
        <v>8909049.330373274</v>
      </c>
      <c r="AJ138" s="179"/>
      <c r="AK138" s="179"/>
      <c r="AL138" s="179">
        <f t="shared" si="77"/>
        <v>31242478.306811664</v>
      </c>
      <c r="AM138" s="179">
        <f t="shared" si="78"/>
        <v>31242478.306811664</v>
      </c>
      <c r="AN138" s="179"/>
    </row>
    <row r="139" spans="1:40" ht="12.75">
      <c r="A139" s="183">
        <f t="shared" si="79"/>
        <v>-10982</v>
      </c>
      <c r="B139" s="179">
        <v>18</v>
      </c>
      <c r="C139" s="179">
        <v>-11</v>
      </c>
      <c r="D139" s="179">
        <v>0.28</v>
      </c>
      <c r="E139" s="179">
        <f>D139+D140</f>
        <v>0.752</v>
      </c>
      <c r="F139" s="181" t="s">
        <v>26</v>
      </c>
      <c r="G139" s="179" t="s">
        <v>103</v>
      </c>
      <c r="H139" s="179">
        <f>VLOOKUP(A139,GPW!A:B,2,0)</f>
        <v>68320</v>
      </c>
      <c r="I139" s="179"/>
      <c r="J139" s="185">
        <f t="shared" si="80"/>
        <v>60127.41093415097</v>
      </c>
      <c r="K139" s="179">
        <f>VLOOKUP(A139,GPW!A:E,5,0)</f>
        <v>12096</v>
      </c>
      <c r="L139" s="179">
        <v>4693.923</v>
      </c>
      <c r="M139" s="179">
        <f t="shared" si="81"/>
        <v>12157.260569999999</v>
      </c>
      <c r="N139" s="179">
        <f>VLOOKUP(F139,GDP!A:C,3,0)</f>
        <v>12305.076909238242</v>
      </c>
      <c r="O139" s="179">
        <f>VLOOKUP(F139,Density!A:D,4,0)</f>
        <v>2.845545524882744</v>
      </c>
      <c r="P139" s="179">
        <f t="shared" si="82"/>
        <v>-10982</v>
      </c>
      <c r="Q139" s="186">
        <v>2</v>
      </c>
      <c r="R139" s="179">
        <f t="shared" si="83"/>
        <v>9686.330754743143</v>
      </c>
      <c r="S139" s="188">
        <f>(R139*J139)/(R$139+R$140)</f>
        <v>9882.192684025244</v>
      </c>
      <c r="T139" s="185">
        <f>S139+S140</f>
        <v>60127.41093415097</v>
      </c>
      <c r="U139" s="179">
        <f t="shared" si="84"/>
        <v>121601141.00884211</v>
      </c>
      <c r="V139" s="179"/>
      <c r="W139" s="179">
        <f t="shared" si="85"/>
        <v>112311267.42157842</v>
      </c>
      <c r="X139" s="179">
        <f>W139+W140</f>
        <v>822764328.9880584</v>
      </c>
      <c r="Y139" s="179"/>
      <c r="Z139" s="179"/>
      <c r="AA139" s="178"/>
      <c r="AB139" s="179">
        <f t="shared" si="86"/>
        <v>112311267.42157842</v>
      </c>
      <c r="AC139" s="179">
        <f>AB139+AB140</f>
        <v>822764328.9880584</v>
      </c>
      <c r="AD139" s="179"/>
      <c r="AE139" s="179">
        <f t="shared" si="87"/>
        <v>2534230.2536606546</v>
      </c>
      <c r="AF139" s="179">
        <f>AE139+AE140</f>
        <v>18565138.672397703</v>
      </c>
      <c r="AG139" s="179"/>
      <c r="AH139" s="178"/>
      <c r="AI139" s="179">
        <f t="shared" si="76"/>
        <v>2534230.2536606546</v>
      </c>
      <c r="AJ139" s="179">
        <f>AI139+AI140</f>
        <v>18565138.672397703</v>
      </c>
      <c r="AK139" s="179"/>
      <c r="AL139" s="179">
        <f t="shared" si="77"/>
        <v>8887102.404352888</v>
      </c>
      <c r="AM139" s="179">
        <f t="shared" si="78"/>
        <v>8887102.404352888</v>
      </c>
      <c r="AN139" s="179">
        <f>AM139+AM140</f>
        <v>65104695.31893742</v>
      </c>
    </row>
    <row r="140" spans="1:40" ht="12.75">
      <c r="A140" s="183">
        <f t="shared" si="79"/>
        <v>-10982</v>
      </c>
      <c r="B140" s="179">
        <v>18</v>
      </c>
      <c r="C140" s="179">
        <v>-11</v>
      </c>
      <c r="D140" s="179">
        <v>0.472</v>
      </c>
      <c r="E140" s="179"/>
      <c r="F140" s="181" t="s">
        <v>28</v>
      </c>
      <c r="G140" s="179" t="s">
        <v>103</v>
      </c>
      <c r="H140" s="179">
        <f>VLOOKUP(A140,GPW!A:B,2,0)</f>
        <v>68320</v>
      </c>
      <c r="I140" s="179"/>
      <c r="J140" s="185">
        <f t="shared" si="80"/>
        <v>60127.41093415097</v>
      </c>
      <c r="K140" s="179">
        <f>VLOOKUP(A140,GPW!A:E,5,0)</f>
        <v>12096</v>
      </c>
      <c r="L140" s="179">
        <v>4693.923</v>
      </c>
      <c r="M140" s="179">
        <f t="shared" si="81"/>
        <v>12157.260569999999</v>
      </c>
      <c r="N140" s="179">
        <f>VLOOKUP(F140,GDP!A:C,3,0)</f>
        <v>15309.28735712308</v>
      </c>
      <c r="O140" s="179">
        <f>VLOOKUP(F140,Density!A:D,4,0)</f>
        <v>8.582681380722903</v>
      </c>
      <c r="P140" s="179">
        <f t="shared" si="82"/>
        <v>-10982</v>
      </c>
      <c r="Q140" s="186">
        <v>2</v>
      </c>
      <c r="R140" s="179">
        <f t="shared" si="83"/>
        <v>49249.37393719525</v>
      </c>
      <c r="S140" s="188">
        <f>(R140*J140)/(R$139+R$140)</f>
        <v>50245.21825012573</v>
      </c>
      <c r="T140" s="179"/>
      <c r="U140" s="179">
        <f t="shared" si="84"/>
        <v>769218484.5125396</v>
      </c>
      <c r="V140" s="179"/>
      <c r="W140" s="179">
        <f t="shared" si="85"/>
        <v>710453061.56648</v>
      </c>
      <c r="X140" s="179"/>
      <c r="Y140" s="179"/>
      <c r="Z140" s="179"/>
      <c r="AA140" s="178"/>
      <c r="AB140" s="179">
        <f t="shared" si="86"/>
        <v>710453061.56648</v>
      </c>
      <c r="AC140" s="179"/>
      <c r="AD140" s="179"/>
      <c r="AE140" s="179">
        <f t="shared" si="87"/>
        <v>16030908.418737046</v>
      </c>
      <c r="AF140" s="179"/>
      <c r="AG140" s="179"/>
      <c r="AH140" s="178"/>
      <c r="AI140" s="179">
        <f t="shared" si="76"/>
        <v>16030908.418737046</v>
      </c>
      <c r="AJ140" s="179"/>
      <c r="AK140" s="179"/>
      <c r="AL140" s="179">
        <f t="shared" si="77"/>
        <v>56217592.91458453</v>
      </c>
      <c r="AM140" s="179">
        <f t="shared" si="78"/>
        <v>56217592.91458453</v>
      </c>
      <c r="AN140" s="179"/>
    </row>
    <row r="141" spans="1:40" ht="12.75">
      <c r="A141" s="183">
        <f t="shared" si="79"/>
        <v>-10978</v>
      </c>
      <c r="B141" s="179">
        <v>22</v>
      </c>
      <c r="C141" s="179">
        <v>-11</v>
      </c>
      <c r="D141" s="179">
        <v>0.095</v>
      </c>
      <c r="E141" s="179">
        <f>D141</f>
        <v>0.095</v>
      </c>
      <c r="F141" s="181" t="s">
        <v>29</v>
      </c>
      <c r="G141" s="179" t="s">
        <v>103</v>
      </c>
      <c r="H141" s="179">
        <f>VLOOKUP(A141,GPW!A:B,2,0)</f>
        <v>5392</v>
      </c>
      <c r="I141" s="179"/>
      <c r="J141" s="185">
        <f t="shared" si="80"/>
        <v>4745.418614709339</v>
      </c>
      <c r="K141" s="179">
        <f>VLOOKUP(A141,GPW!A:E,5,0)</f>
        <v>3238</v>
      </c>
      <c r="L141" s="179">
        <v>4693.923</v>
      </c>
      <c r="M141" s="179">
        <f t="shared" si="81"/>
        <v>12157.260569999999</v>
      </c>
      <c r="N141" s="179">
        <f>VLOOKUP(F141,GDP!A:C,3,0)</f>
        <v>12450.050436100752</v>
      </c>
      <c r="O141" s="179">
        <f>VLOOKUP(F141,Density!A:D,4,0)</f>
        <v>1.387871284959252</v>
      </c>
      <c r="P141" s="179">
        <f t="shared" si="82"/>
        <v>-10978</v>
      </c>
      <c r="Q141" s="186">
        <v>2</v>
      </c>
      <c r="R141" s="189">
        <f>H141</f>
        <v>5392</v>
      </c>
      <c r="S141" s="188">
        <f>J141</f>
        <v>4745.418614709339</v>
      </c>
      <c r="T141" s="185">
        <f>S141+S142</f>
        <v>4996.24285528652</v>
      </c>
      <c r="U141" s="179">
        <f t="shared" si="84"/>
        <v>59080701.09354263</v>
      </c>
      <c r="V141" s="179"/>
      <c r="W141" s="179">
        <f t="shared" si="85"/>
        <v>54567155.907597266</v>
      </c>
      <c r="X141" s="179">
        <f>W141</f>
        <v>54567155.907597266</v>
      </c>
      <c r="Y141" s="179"/>
      <c r="Z141" s="179"/>
      <c r="AA141" s="178"/>
      <c r="AB141" s="179">
        <f t="shared" si="86"/>
        <v>54567155.907597266</v>
      </c>
      <c r="AC141" s="179">
        <f>AB141</f>
        <v>54567155.907597266</v>
      </c>
      <c r="AD141" s="179"/>
      <c r="AE141" s="179">
        <f t="shared" si="87"/>
        <v>1231272.1646900566</v>
      </c>
      <c r="AF141" s="179">
        <f>AE141</f>
        <v>1231272.1646900566</v>
      </c>
      <c r="AG141" s="179"/>
      <c r="AH141" s="178"/>
      <c r="AI141" s="179">
        <f t="shared" si="76"/>
        <v>1231272.1646900566</v>
      </c>
      <c r="AJ141" s="179">
        <f>AI141</f>
        <v>1231272.1646900566</v>
      </c>
      <c r="AK141" s="179"/>
      <c r="AL141" s="179">
        <f t="shared" si="77"/>
        <v>4317856.200881355</v>
      </c>
      <c r="AM141" s="179">
        <f t="shared" si="78"/>
        <v>4317856.200881355</v>
      </c>
      <c r="AN141" s="179">
        <f>AM141</f>
        <v>4317856.200881355</v>
      </c>
    </row>
    <row r="142" spans="1:40" ht="12.75">
      <c r="A142" s="183">
        <f t="shared" si="79"/>
        <v>-10977</v>
      </c>
      <c r="B142" s="179">
        <v>23</v>
      </c>
      <c r="C142" s="179">
        <v>-11</v>
      </c>
      <c r="D142" s="179">
        <v>0.014</v>
      </c>
      <c r="E142" s="179">
        <f>D142</f>
        <v>0.014</v>
      </c>
      <c r="F142" s="181" t="s">
        <v>29</v>
      </c>
      <c r="G142" s="179" t="s">
        <v>103</v>
      </c>
      <c r="H142" s="179">
        <f>VLOOKUP(A142,GPW!A:B,2,0)</f>
        <v>285</v>
      </c>
      <c r="I142" s="179"/>
      <c r="J142" s="185">
        <f t="shared" si="80"/>
        <v>250.82424057718129</v>
      </c>
      <c r="K142" s="179">
        <f>VLOOKUP(A142,GPW!A:E,5,0)</f>
        <v>202</v>
      </c>
      <c r="L142" s="179">
        <v>4693.923</v>
      </c>
      <c r="M142" s="179">
        <f t="shared" si="81"/>
        <v>12157.260569999999</v>
      </c>
      <c r="N142" s="179">
        <f>VLOOKUP(F142,GDP!A:C,3,0)</f>
        <v>12450.050436100752</v>
      </c>
      <c r="O142" s="179">
        <f>VLOOKUP(F142,Density!A:D,4,0)</f>
        <v>1.387871284959252</v>
      </c>
      <c r="P142" s="179">
        <f t="shared" si="82"/>
        <v>-10977</v>
      </c>
      <c r="Q142" s="186">
        <v>2</v>
      </c>
      <c r="R142" s="189">
        <f>H142</f>
        <v>285</v>
      </c>
      <c r="S142" s="188">
        <f>J142</f>
        <v>250.82424057718129</v>
      </c>
      <c r="T142" s="179"/>
      <c r="U142" s="179">
        <f t="shared" si="84"/>
        <v>3122774.4457825758</v>
      </c>
      <c r="V142" s="179"/>
      <c r="W142" s="179">
        <f t="shared" si="85"/>
        <v>2884206.1264215913</v>
      </c>
      <c r="X142" s="179">
        <f>W142</f>
        <v>2884206.1264215913</v>
      </c>
      <c r="Y142" s="179"/>
      <c r="Z142" s="179"/>
      <c r="AA142" s="178"/>
      <c r="AB142" s="179">
        <f t="shared" si="86"/>
        <v>2884206.1264215913</v>
      </c>
      <c r="AC142" s="179">
        <f>AB142</f>
        <v>2884206.1264215913</v>
      </c>
      <c r="AD142" s="179"/>
      <c r="AE142" s="179">
        <f t="shared" si="87"/>
        <v>65080.223838402475</v>
      </c>
      <c r="AF142" s="179">
        <f>AE142</f>
        <v>65080.223838402475</v>
      </c>
      <c r="AG142" s="179"/>
      <c r="AH142" s="178"/>
      <c r="AI142" s="179">
        <f t="shared" si="76"/>
        <v>65080.223838402475</v>
      </c>
      <c r="AJ142" s="179">
        <f>AI142</f>
        <v>65080.223838402475</v>
      </c>
      <c r="AK142" s="179"/>
      <c r="AL142" s="179">
        <f t="shared" si="77"/>
        <v>228224.96610741588</v>
      </c>
      <c r="AM142" s="179">
        <f t="shared" si="78"/>
        <v>228224.96610741588</v>
      </c>
      <c r="AN142" s="179">
        <f>AM142</f>
        <v>228224.96610741588</v>
      </c>
    </row>
    <row r="143" spans="1:40" ht="12.75">
      <c r="A143" s="183">
        <f t="shared" si="79"/>
        <v>-9986</v>
      </c>
      <c r="B143" s="179">
        <v>14</v>
      </c>
      <c r="C143" s="179">
        <v>-10</v>
      </c>
      <c r="D143" s="179">
        <v>0.278</v>
      </c>
      <c r="E143" s="179">
        <f>D143+D144</f>
        <v>0.891</v>
      </c>
      <c r="F143" s="181" t="s">
        <v>15</v>
      </c>
      <c r="G143" s="179" t="s">
        <v>103</v>
      </c>
      <c r="H143" s="179">
        <f>VLOOKUP(A143,GPW!A:B,2,0)</f>
        <v>136249</v>
      </c>
      <c r="I143" s="179"/>
      <c r="J143" s="185">
        <f t="shared" si="80"/>
        <v>119910.70861193113</v>
      </c>
      <c r="K143" s="179">
        <f>VLOOKUP(A143,GPW!A:E,5,0)</f>
        <v>12096</v>
      </c>
      <c r="L143" s="179">
        <v>4708.39</v>
      </c>
      <c r="M143" s="179">
        <f t="shared" si="81"/>
        <v>12194.7301</v>
      </c>
      <c r="N143" s="179">
        <f>VLOOKUP(F143,GDP!A:C,3,0)</f>
        <v>11949.659824599661</v>
      </c>
      <c r="O143" s="179">
        <f>VLOOKUP(F143,Density!A:D,4,0)</f>
        <v>5.235205691350383</v>
      </c>
      <c r="P143" s="179">
        <f t="shared" si="82"/>
        <v>-9986</v>
      </c>
      <c r="Q143" s="186">
        <v>2</v>
      </c>
      <c r="R143" s="179">
        <f t="shared" si="83"/>
        <v>17748.05387787251</v>
      </c>
      <c r="S143" s="188">
        <f>(R143*J143)/(R$143+R$144)</f>
        <v>15291.291105415496</v>
      </c>
      <c r="T143" s="185">
        <f>S143+S144</f>
        <v>119910.70861193111</v>
      </c>
      <c r="U143" s="179">
        <f t="shared" si="84"/>
        <v>182725726.98864168</v>
      </c>
      <c r="V143" s="179"/>
      <c r="W143" s="179">
        <f t="shared" si="85"/>
        <v>168766163.03404108</v>
      </c>
      <c r="X143" s="179">
        <f>W143+W144</f>
        <v>1090614506.320962</v>
      </c>
      <c r="Y143" s="179"/>
      <c r="Z143" s="179"/>
      <c r="AA143" s="178"/>
      <c r="AB143" s="179">
        <f t="shared" si="86"/>
        <v>168766163.03404108</v>
      </c>
      <c r="AC143" s="179">
        <f>AB143+AB144</f>
        <v>1090614506.320962</v>
      </c>
      <c r="AD143" s="179"/>
      <c r="AE143" s="179">
        <f t="shared" si="87"/>
        <v>3808098.0294673494</v>
      </c>
      <c r="AF143" s="179">
        <f>AE143+AE144</f>
        <v>24609002.644633472</v>
      </c>
      <c r="AG143" s="179"/>
      <c r="AH143" s="178"/>
      <c r="AI143" s="179">
        <f t="shared" si="76"/>
        <v>3808098.0294673494</v>
      </c>
      <c r="AJ143" s="179">
        <f>AI143+AI144</f>
        <v>24609002.644633472</v>
      </c>
      <c r="AK143" s="179"/>
      <c r="AL143" s="179">
        <f t="shared" si="77"/>
        <v>13354333.96582855</v>
      </c>
      <c r="AM143" s="179">
        <f t="shared" si="78"/>
        <v>13354333.96582855</v>
      </c>
      <c r="AN143" s="179">
        <f>AM143+AM144</f>
        <v>86299469.53554682</v>
      </c>
    </row>
    <row r="144" spans="1:40" ht="12.75">
      <c r="A144" s="183">
        <f t="shared" si="79"/>
        <v>-9986</v>
      </c>
      <c r="B144" s="179">
        <v>14</v>
      </c>
      <c r="C144" s="179">
        <v>-10</v>
      </c>
      <c r="D144" s="179">
        <v>0.613</v>
      </c>
      <c r="E144" s="179"/>
      <c r="F144" s="181" t="s">
        <v>20</v>
      </c>
      <c r="G144" s="179" t="s">
        <v>103</v>
      </c>
      <c r="H144" s="179">
        <f>VLOOKUP(A144,GPW!A:B,2,0)</f>
        <v>136249</v>
      </c>
      <c r="I144" s="179"/>
      <c r="J144" s="185">
        <f t="shared" si="80"/>
        <v>119910.70861193113</v>
      </c>
      <c r="K144" s="179">
        <f>VLOOKUP(A144,GPW!A:E,5,0)</f>
        <v>12096</v>
      </c>
      <c r="L144" s="179">
        <v>4708.39</v>
      </c>
      <c r="M144" s="179">
        <f t="shared" si="81"/>
        <v>12194.7301</v>
      </c>
      <c r="N144" s="179">
        <f>VLOOKUP(F144,GDP!A:C,3,0)</f>
        <v>9540.2884034973</v>
      </c>
      <c r="O144" s="179">
        <f>VLOOKUP(F144,Density!A:D,4,0)</f>
        <v>16.243746851032547</v>
      </c>
      <c r="P144" s="179">
        <f t="shared" si="82"/>
        <v>-9986</v>
      </c>
      <c r="Q144" s="186">
        <v>2</v>
      </c>
      <c r="R144" s="179">
        <f t="shared" si="83"/>
        <v>121428.01060923397</v>
      </c>
      <c r="S144" s="188">
        <f>(R144*J144)/(R$143+R$144)</f>
        <v>104619.41750651562</v>
      </c>
      <c r="T144" s="179"/>
      <c r="U144" s="179">
        <f t="shared" si="84"/>
        <v>998099415.6180533</v>
      </c>
      <c r="V144" s="179"/>
      <c r="W144" s="179">
        <f t="shared" si="85"/>
        <v>921848343.2869208</v>
      </c>
      <c r="X144" s="179"/>
      <c r="Y144" s="179"/>
      <c r="Z144" s="179"/>
      <c r="AA144" s="178"/>
      <c r="AB144" s="179">
        <f t="shared" si="86"/>
        <v>921848343.2869208</v>
      </c>
      <c r="AC144" s="179"/>
      <c r="AD144" s="179"/>
      <c r="AE144" s="179">
        <f t="shared" si="87"/>
        <v>20800904.615166124</v>
      </c>
      <c r="AF144" s="179"/>
      <c r="AG144" s="179"/>
      <c r="AH144" s="178"/>
      <c r="AI144" s="179">
        <f t="shared" si="76"/>
        <v>20800904.615166124</v>
      </c>
      <c r="AJ144" s="179"/>
      <c r="AK144" s="179"/>
      <c r="AL144" s="179">
        <f t="shared" si="77"/>
        <v>72945135.56971827</v>
      </c>
      <c r="AM144" s="179">
        <f t="shared" si="78"/>
        <v>72945135.56971827</v>
      </c>
      <c r="AN144" s="179"/>
    </row>
    <row r="145" spans="1:40" ht="12.75">
      <c r="A145" s="183">
        <f t="shared" si="79"/>
        <v>-9984</v>
      </c>
      <c r="B145" s="179">
        <v>16</v>
      </c>
      <c r="C145" s="179">
        <v>-10</v>
      </c>
      <c r="D145" s="179">
        <v>0.075</v>
      </c>
      <c r="E145" s="179">
        <f>D145</f>
        <v>0.075</v>
      </c>
      <c r="F145" s="181" t="s">
        <v>21</v>
      </c>
      <c r="G145" s="179" t="s">
        <v>103</v>
      </c>
      <c r="H145" s="179">
        <f>VLOOKUP(A145,GPW!A:B,2,0)</f>
        <v>115980</v>
      </c>
      <c r="I145" s="179"/>
      <c r="J145" s="185">
        <f t="shared" si="80"/>
        <v>102072.26463909293</v>
      </c>
      <c r="K145" s="179">
        <f>VLOOKUP(A145,GPW!A:E,5,0)</f>
        <v>12096</v>
      </c>
      <c r="L145" s="179">
        <v>4708.39</v>
      </c>
      <c r="M145" s="179">
        <f t="shared" si="81"/>
        <v>12194.7301</v>
      </c>
      <c r="N145" s="179">
        <f>VLOOKUP(F145,GDP!A:C,3,0)</f>
        <v>10705.936884771063</v>
      </c>
      <c r="O145" s="179">
        <f>VLOOKUP(F145,Density!A:D,4,0)</f>
        <v>12.015839797252662</v>
      </c>
      <c r="P145" s="179">
        <f t="shared" si="82"/>
        <v>-9984</v>
      </c>
      <c r="Q145" s="186">
        <v>2</v>
      </c>
      <c r="R145" s="179">
        <f>H145</f>
        <v>115980</v>
      </c>
      <c r="S145" s="188">
        <f>J145</f>
        <v>102072.26463909293</v>
      </c>
      <c r="T145" s="185">
        <f>S145</f>
        <v>102072.26463909293</v>
      </c>
      <c r="U145" s="179">
        <f t="shared" si="84"/>
        <v>1092779222.911778</v>
      </c>
      <c r="V145" s="179"/>
      <c r="W145" s="179">
        <f t="shared" si="85"/>
        <v>1009294966.4696409</v>
      </c>
      <c r="X145" s="179">
        <f>W145</f>
        <v>1009294966.4696409</v>
      </c>
      <c r="Y145" s="179"/>
      <c r="Z145" s="179"/>
      <c r="AA145" s="178"/>
      <c r="AB145" s="179">
        <f t="shared" si="86"/>
        <v>1009294966.4696409</v>
      </c>
      <c r="AC145" s="179">
        <f>AB145</f>
        <v>1009294966.4696409</v>
      </c>
      <c r="AD145" s="179"/>
      <c r="AE145" s="179">
        <f t="shared" si="87"/>
        <v>22774080.44282609</v>
      </c>
      <c r="AF145" s="179">
        <f>AE145</f>
        <v>22774080.44282609</v>
      </c>
      <c r="AG145" s="179"/>
      <c r="AH145" s="178"/>
      <c r="AI145" s="179">
        <f t="shared" si="76"/>
        <v>22774080.44282609</v>
      </c>
      <c r="AJ145" s="179">
        <f>AI145</f>
        <v>22774080.44282609</v>
      </c>
      <c r="AK145" s="179"/>
      <c r="AL145" s="179">
        <f t="shared" si="77"/>
        <v>79864718.19914891</v>
      </c>
      <c r="AM145" s="179">
        <f t="shared" si="78"/>
        <v>79864718.19914891</v>
      </c>
      <c r="AN145" s="179">
        <f>AM145</f>
        <v>79864718.19914891</v>
      </c>
    </row>
    <row r="146" spans="1:40" ht="12.75">
      <c r="A146" s="183">
        <f t="shared" si="79"/>
        <v>-9983</v>
      </c>
      <c r="B146" s="179">
        <v>17</v>
      </c>
      <c r="C146" s="179">
        <v>-10</v>
      </c>
      <c r="D146" s="179">
        <v>0.432</v>
      </c>
      <c r="E146" s="179">
        <f>D146+D147</f>
        <v>1</v>
      </c>
      <c r="F146" s="181" t="s">
        <v>26</v>
      </c>
      <c r="G146" s="179" t="s">
        <v>103</v>
      </c>
      <c r="H146" s="179">
        <f>VLOOKUP(A146,GPW!A:B,2,0)</f>
        <v>78407</v>
      </c>
      <c r="I146" s="179"/>
      <c r="J146" s="185">
        <f t="shared" si="80"/>
        <v>69004.82888047387</v>
      </c>
      <c r="K146" s="179">
        <f>VLOOKUP(A146,GPW!A:E,5,0)</f>
        <v>12096</v>
      </c>
      <c r="L146" s="179">
        <v>4708.39</v>
      </c>
      <c r="M146" s="179">
        <f t="shared" si="81"/>
        <v>12194.7301</v>
      </c>
      <c r="N146" s="179">
        <f>VLOOKUP(F146,GDP!A:C,3,0)</f>
        <v>12305.076909238242</v>
      </c>
      <c r="O146" s="179">
        <f>VLOOKUP(F146,Density!A:D,4,0)</f>
        <v>2.845545524882744</v>
      </c>
      <c r="P146" s="179">
        <f t="shared" si="82"/>
        <v>-9983</v>
      </c>
      <c r="Q146" s="186">
        <v>2</v>
      </c>
      <c r="R146" s="179">
        <f t="shared" si="83"/>
        <v>14990.684974505812</v>
      </c>
      <c r="S146" s="188">
        <f>(R146*J146)/(R$146+R$147)</f>
        <v>13896.238552407165</v>
      </c>
      <c r="T146" s="185">
        <f>S146+S147</f>
        <v>69004.82888047387</v>
      </c>
      <c r="U146" s="179">
        <f t="shared" si="84"/>
        <v>170994284.13649166</v>
      </c>
      <c r="V146" s="179"/>
      <c r="W146" s="179">
        <f t="shared" si="85"/>
        <v>157930958.65620568</v>
      </c>
      <c r="X146" s="179">
        <f>W146+W147</f>
        <v>937150714.8981825</v>
      </c>
      <c r="Y146" s="179"/>
      <c r="Z146" s="179"/>
      <c r="AA146" s="178"/>
      <c r="AB146" s="179">
        <f t="shared" si="86"/>
        <v>157930958.65620568</v>
      </c>
      <c r="AC146" s="179">
        <f>AB146+AB147</f>
        <v>937150714.8981825</v>
      </c>
      <c r="AD146" s="179"/>
      <c r="AE146" s="179">
        <f t="shared" si="87"/>
        <v>3563608.733163396</v>
      </c>
      <c r="AF146" s="179">
        <f>AE146+AE147</f>
        <v>21146192.616809376</v>
      </c>
      <c r="AG146" s="179"/>
      <c r="AH146" s="178"/>
      <c r="AI146" s="179">
        <f t="shared" si="76"/>
        <v>3563608.733163396</v>
      </c>
      <c r="AJ146" s="179">
        <f>AI146+AI147</f>
        <v>21146192.616809376</v>
      </c>
      <c r="AK146" s="179"/>
      <c r="AL146" s="179">
        <f t="shared" si="77"/>
        <v>12496952.751204174</v>
      </c>
      <c r="AM146" s="179">
        <f t="shared" si="78"/>
        <v>12496952.751204174</v>
      </c>
      <c r="AN146" s="179">
        <f>AM146+AM147</f>
        <v>74156000.21990757</v>
      </c>
    </row>
    <row r="147" spans="1:40" ht="12.75">
      <c r="A147" s="183">
        <f t="shared" si="79"/>
        <v>-9983</v>
      </c>
      <c r="B147" s="179">
        <v>17</v>
      </c>
      <c r="C147" s="179">
        <v>-10</v>
      </c>
      <c r="D147" s="179">
        <v>0.568</v>
      </c>
      <c r="E147" s="179"/>
      <c r="F147" s="181" t="s">
        <v>28</v>
      </c>
      <c r="G147" s="179" t="s">
        <v>103</v>
      </c>
      <c r="H147" s="179">
        <f>VLOOKUP(A147,GPW!A:B,2,0)</f>
        <v>78407</v>
      </c>
      <c r="I147" s="179"/>
      <c r="J147" s="185">
        <f t="shared" si="80"/>
        <v>69004.82888047387</v>
      </c>
      <c r="K147" s="179">
        <f>VLOOKUP(A147,GPW!A:E,5,0)</f>
        <v>12096</v>
      </c>
      <c r="L147" s="179">
        <v>4708.39</v>
      </c>
      <c r="M147" s="179">
        <f t="shared" si="81"/>
        <v>12194.7301</v>
      </c>
      <c r="N147" s="179">
        <f>VLOOKUP(F147,GDP!A:C,3,0)</f>
        <v>15309.28735712308</v>
      </c>
      <c r="O147" s="179">
        <f>VLOOKUP(F147,Density!A:D,4,0)</f>
        <v>8.582681380722903</v>
      </c>
      <c r="P147" s="179">
        <f t="shared" si="82"/>
        <v>-9983</v>
      </c>
      <c r="Q147" s="186">
        <v>2</v>
      </c>
      <c r="R147" s="179">
        <f t="shared" si="83"/>
        <v>59448.85832821592</v>
      </c>
      <c r="S147" s="188">
        <f>(R147*J147)/(R$146+R$147)</f>
        <v>55108.590328066704</v>
      </c>
      <c r="T147" s="179"/>
      <c r="U147" s="179">
        <f t="shared" si="84"/>
        <v>843673245.1783468</v>
      </c>
      <c r="V147" s="179"/>
      <c r="W147" s="179">
        <f t="shared" si="85"/>
        <v>779219756.2419769</v>
      </c>
      <c r="X147" s="179"/>
      <c r="Y147" s="179"/>
      <c r="Z147" s="179"/>
      <c r="AA147" s="178"/>
      <c r="AB147" s="179">
        <f t="shared" si="86"/>
        <v>779219756.2419769</v>
      </c>
      <c r="AC147" s="179"/>
      <c r="AD147" s="179"/>
      <c r="AE147" s="179">
        <f t="shared" si="87"/>
        <v>17582583.883645978</v>
      </c>
      <c r="AF147" s="179"/>
      <c r="AG147" s="179"/>
      <c r="AH147" s="178"/>
      <c r="AI147" s="179">
        <f t="shared" si="76"/>
        <v>17582583.883645978</v>
      </c>
      <c r="AJ147" s="179"/>
      <c r="AK147" s="179"/>
      <c r="AL147" s="179">
        <f t="shared" si="77"/>
        <v>61659047.46870339</v>
      </c>
      <c r="AM147" s="179">
        <f t="shared" si="78"/>
        <v>61659047.46870339</v>
      </c>
      <c r="AN147" s="179"/>
    </row>
    <row r="148" spans="1:40" ht="12.75">
      <c r="A148" s="183">
        <f t="shared" si="79"/>
        <v>-9982</v>
      </c>
      <c r="B148" s="179">
        <v>18</v>
      </c>
      <c r="C148" s="179">
        <v>-10</v>
      </c>
      <c r="D148" s="179">
        <v>0.992</v>
      </c>
      <c r="E148" s="179">
        <f>D148</f>
        <v>0.992</v>
      </c>
      <c r="F148" s="181" t="s">
        <v>26</v>
      </c>
      <c r="G148" s="179" t="s">
        <v>103</v>
      </c>
      <c r="H148" s="179">
        <f>VLOOKUP(A148,GPW!A:B,2,0)</f>
        <v>31242</v>
      </c>
      <c r="I148" s="179"/>
      <c r="J148" s="185">
        <f t="shared" si="80"/>
        <v>27495.61727758701</v>
      </c>
      <c r="K148" s="179">
        <f>VLOOKUP(A148,GPW!A:E,5,0)</f>
        <v>12096</v>
      </c>
      <c r="L148" s="179">
        <v>4708.39</v>
      </c>
      <c r="M148" s="179">
        <f t="shared" si="81"/>
        <v>12194.7301</v>
      </c>
      <c r="N148" s="179">
        <f>VLOOKUP(F148,GDP!A:C,3,0)</f>
        <v>12305.076909238242</v>
      </c>
      <c r="O148" s="179">
        <f>VLOOKUP(F148,Density!A:D,4,0)</f>
        <v>2.845545524882744</v>
      </c>
      <c r="P148" s="179">
        <f t="shared" si="82"/>
        <v>-9982</v>
      </c>
      <c r="Q148" s="186">
        <v>2</v>
      </c>
      <c r="R148" s="179">
        <f>H148</f>
        <v>31242</v>
      </c>
      <c r="S148" s="188">
        <f>J148</f>
        <v>27495.61727758701</v>
      </c>
      <c r="T148" s="185">
        <f>S148+S149+S150</f>
        <v>45144.842963674004</v>
      </c>
      <c r="U148" s="179">
        <f t="shared" si="84"/>
        <v>338335685.267688</v>
      </c>
      <c r="V148" s="179"/>
      <c r="W148" s="179">
        <f t="shared" si="85"/>
        <v>312488100.94305974</v>
      </c>
      <c r="X148" s="179">
        <f>W148</f>
        <v>312488100.94305974</v>
      </c>
      <c r="Y148" s="179"/>
      <c r="Z148" s="179"/>
      <c r="AA148" s="178"/>
      <c r="AB148" s="179">
        <f t="shared" si="86"/>
        <v>312488100.94305974</v>
      </c>
      <c r="AC148" s="179">
        <f>AB148</f>
        <v>312488100.94305974</v>
      </c>
      <c r="AD148" s="179"/>
      <c r="AE148" s="179">
        <f t="shared" si="87"/>
        <v>7051089.507754189</v>
      </c>
      <c r="AF148" s="179">
        <f>AE148</f>
        <v>7051089.507754189</v>
      </c>
      <c r="AG148" s="179"/>
      <c r="AH148" s="178"/>
      <c r="AI148" s="179">
        <f t="shared" si="76"/>
        <v>7051089.507754189</v>
      </c>
      <c r="AJ148" s="179">
        <f>AI148</f>
        <v>7051089.507754189</v>
      </c>
      <c r="AK148" s="179"/>
      <c r="AL148" s="179">
        <f t="shared" si="77"/>
        <v>24726938.062219445</v>
      </c>
      <c r="AM148" s="179">
        <f t="shared" si="78"/>
        <v>24726938.062219445</v>
      </c>
      <c r="AN148" s="179">
        <f>AM148</f>
        <v>24726938.062219445</v>
      </c>
    </row>
    <row r="149" spans="1:40" ht="12.75">
      <c r="A149" s="183">
        <f t="shared" si="79"/>
        <v>-9979</v>
      </c>
      <c r="B149" s="179">
        <v>21</v>
      </c>
      <c r="C149" s="179">
        <v>-10</v>
      </c>
      <c r="D149" s="179">
        <v>0.876</v>
      </c>
      <c r="E149" s="179">
        <f>D149</f>
        <v>0.876</v>
      </c>
      <c r="F149" s="181" t="s">
        <v>27</v>
      </c>
      <c r="G149" s="179" t="s">
        <v>103</v>
      </c>
      <c r="H149" s="179">
        <f>VLOOKUP(A149,GPW!A:B,2,0)</f>
        <v>19497</v>
      </c>
      <c r="I149" s="179"/>
      <c r="J149" s="185">
        <f t="shared" si="80"/>
        <v>17159.01831064317</v>
      </c>
      <c r="K149" s="179">
        <f>VLOOKUP(A149,GPW!A:E,5,0)</f>
        <v>10774</v>
      </c>
      <c r="L149" s="179">
        <v>4708.39</v>
      </c>
      <c r="M149" s="179">
        <f t="shared" si="81"/>
        <v>12194.7301</v>
      </c>
      <c r="N149" s="179">
        <f>VLOOKUP(F149,GDP!A:C,3,0)</f>
        <v>27985.439142566665</v>
      </c>
      <c r="O149" s="179">
        <f>VLOOKUP(F149,Density!A:D,4,0)</f>
        <v>1.8218243659866538</v>
      </c>
      <c r="P149" s="179">
        <f t="shared" si="82"/>
        <v>-9979</v>
      </c>
      <c r="Q149" s="186">
        <v>2</v>
      </c>
      <c r="R149" s="179">
        <f>H149</f>
        <v>19497</v>
      </c>
      <c r="S149" s="188">
        <f>J149</f>
        <v>17159.01831064317</v>
      </c>
      <c r="T149" s="179"/>
      <c r="U149" s="179">
        <f t="shared" si="84"/>
        <v>480202662.67869145</v>
      </c>
      <c r="V149" s="179"/>
      <c r="W149" s="179">
        <f t="shared" si="85"/>
        <v>443516970.4595034</v>
      </c>
      <c r="X149" s="179">
        <f>W149</f>
        <v>443516970.4595034</v>
      </c>
      <c r="Y149" s="179"/>
      <c r="Z149" s="179"/>
      <c r="AA149" s="178"/>
      <c r="AB149" s="179">
        <f t="shared" si="86"/>
        <v>443516970.4595034</v>
      </c>
      <c r="AC149" s="179">
        <f>AB149</f>
        <v>443516970.4595034</v>
      </c>
      <c r="AD149" s="179"/>
      <c r="AE149" s="179">
        <f t="shared" si="87"/>
        <v>10007670.204017684</v>
      </c>
      <c r="AF149" s="179">
        <f>AE149</f>
        <v>10007670.204017684</v>
      </c>
      <c r="AG149" s="179"/>
      <c r="AH149" s="178"/>
      <c r="AI149" s="179">
        <f t="shared" si="76"/>
        <v>10007670.204017684</v>
      </c>
      <c r="AJ149" s="179">
        <f>AI149</f>
        <v>10007670.204017684</v>
      </c>
      <c r="AK149" s="179"/>
      <c r="AL149" s="179">
        <f t="shared" si="77"/>
        <v>35095149.62329295</v>
      </c>
      <c r="AM149" s="179">
        <f t="shared" si="78"/>
        <v>35095149.62329295</v>
      </c>
      <c r="AN149" s="179">
        <f>AM149</f>
        <v>35095149.62329295</v>
      </c>
    </row>
    <row r="150" spans="1:40" ht="12.75">
      <c r="A150" s="183">
        <f t="shared" si="79"/>
        <v>-9978</v>
      </c>
      <c r="B150" s="179">
        <v>22</v>
      </c>
      <c r="C150" s="179">
        <v>-10</v>
      </c>
      <c r="D150" s="179">
        <v>0.02</v>
      </c>
      <c r="E150" s="179">
        <f>D150</f>
        <v>0.02</v>
      </c>
      <c r="F150" s="181" t="s">
        <v>27</v>
      </c>
      <c r="G150" s="179" t="s">
        <v>103</v>
      </c>
      <c r="H150" s="179">
        <f>VLOOKUP(A150,GPW!A:B,2,0)</f>
        <v>557</v>
      </c>
      <c r="I150" s="179"/>
      <c r="J150" s="185">
        <f t="shared" si="80"/>
        <v>490.2073754438245</v>
      </c>
      <c r="K150" s="179">
        <f>VLOOKUP(A150,GPW!A:E,5,0)</f>
        <v>310</v>
      </c>
      <c r="L150" s="179">
        <v>4708.39</v>
      </c>
      <c r="M150" s="179">
        <f t="shared" si="81"/>
        <v>12194.7301</v>
      </c>
      <c r="N150" s="179">
        <f>VLOOKUP(F150,GDP!A:C,3,0)</f>
        <v>27985.439142566665</v>
      </c>
      <c r="O150" s="179">
        <f>VLOOKUP(F150,Density!A:D,4,0)</f>
        <v>1.8218243659866538</v>
      </c>
      <c r="P150" s="179">
        <f t="shared" si="82"/>
        <v>-9978</v>
      </c>
      <c r="Q150" s="186">
        <v>2</v>
      </c>
      <c r="R150" s="179">
        <f>H150</f>
        <v>557</v>
      </c>
      <c r="S150" s="188">
        <f>J150</f>
        <v>490.2073754438245</v>
      </c>
      <c r="T150" s="179"/>
      <c r="U150" s="179">
        <f t="shared" si="84"/>
        <v>13718668.672720479</v>
      </c>
      <c r="V150" s="179"/>
      <c r="W150" s="179">
        <f t="shared" si="85"/>
        <v>12670613.558288118</v>
      </c>
      <c r="X150" s="179">
        <f>W150</f>
        <v>12670613.558288118</v>
      </c>
      <c r="Y150" s="179"/>
      <c r="Z150" s="179"/>
      <c r="AA150" s="178"/>
      <c r="AB150" s="179">
        <f t="shared" si="86"/>
        <v>12670613.558288118</v>
      </c>
      <c r="AC150" s="179">
        <f>AB150</f>
        <v>12670613.558288118</v>
      </c>
      <c r="AD150" s="179"/>
      <c r="AE150" s="179">
        <f t="shared" si="87"/>
        <v>285904.10338194855</v>
      </c>
      <c r="AF150" s="179">
        <f>AE150</f>
        <v>285904.10338194855</v>
      </c>
      <c r="AG150" s="179"/>
      <c r="AH150" s="178"/>
      <c r="AI150" s="179">
        <f t="shared" si="76"/>
        <v>285904.10338194855</v>
      </c>
      <c r="AJ150" s="179">
        <f>AI150</f>
        <v>285904.10338194855</v>
      </c>
      <c r="AK150" s="179"/>
      <c r="AL150" s="179">
        <f t="shared" si="77"/>
        <v>1002615.7019117904</v>
      </c>
      <c r="AM150" s="179">
        <f t="shared" si="78"/>
        <v>1002615.7019117904</v>
      </c>
      <c r="AN150" s="179">
        <f>AM150</f>
        <v>1002615.7019117904</v>
      </c>
    </row>
    <row r="151" spans="1:40" ht="12.75">
      <c r="A151" s="183">
        <f t="shared" si="79"/>
        <v>-8985</v>
      </c>
      <c r="B151" s="179">
        <v>15</v>
      </c>
      <c r="C151" s="179">
        <v>-9</v>
      </c>
      <c r="D151" s="179">
        <v>0.11</v>
      </c>
      <c r="E151" s="179">
        <f>D151+D152+D153</f>
        <v>1</v>
      </c>
      <c r="F151" s="181" t="s">
        <v>31</v>
      </c>
      <c r="G151" s="179" t="s">
        <v>103</v>
      </c>
      <c r="H151" s="179">
        <f>VLOOKUP(A151,GPW!A:B,2,0)</f>
        <v>157510</v>
      </c>
      <c r="I151" s="179"/>
      <c r="J151" s="185">
        <f t="shared" si="80"/>
        <v>138622.19695898885</v>
      </c>
      <c r="K151" s="179">
        <f>VLOOKUP(A151,GPW!A:E,5,0)</f>
        <v>12096</v>
      </c>
      <c r="L151" s="179">
        <v>4721.425</v>
      </c>
      <c r="M151" s="179">
        <f t="shared" si="81"/>
        <v>12228.490749999999</v>
      </c>
      <c r="N151" s="179">
        <f>VLOOKUP(F151,GDP!A:C,3,0)</f>
        <v>17682.691267077953</v>
      </c>
      <c r="O151" s="179">
        <f>VLOOKUP(F151,Density!A:D,4,0)</f>
        <v>13.05463276084503</v>
      </c>
      <c r="P151" s="179">
        <f t="shared" si="82"/>
        <v>-8985</v>
      </c>
      <c r="Q151" s="186">
        <v>2</v>
      </c>
      <c r="R151" s="179">
        <f t="shared" si="83"/>
        <v>17560.230155670444</v>
      </c>
      <c r="S151" s="188">
        <f>(R151*J151)/(R$151+R$152+R$153)</f>
        <v>14110.007846771176</v>
      </c>
      <c r="T151" s="185">
        <f>S151+S152+S153</f>
        <v>138622.19695898885</v>
      </c>
      <c r="U151" s="179">
        <f t="shared" si="84"/>
        <v>249502912.53050205</v>
      </c>
      <c r="V151" s="179"/>
      <c r="W151" s="179">
        <f t="shared" si="85"/>
        <v>230441820.6868496</v>
      </c>
      <c r="X151" s="179">
        <f>W151+W152+W153</f>
        <v>1432271420.203438</v>
      </c>
      <c r="Y151" s="179"/>
      <c r="Z151" s="179"/>
      <c r="AA151" s="178"/>
      <c r="AB151" s="179">
        <f t="shared" si="86"/>
        <v>230441820.6868496</v>
      </c>
      <c r="AC151" s="179">
        <f>AB151+AB152+AB153</f>
        <v>1432271420.203438</v>
      </c>
      <c r="AD151" s="179"/>
      <c r="AE151" s="179">
        <f t="shared" si="87"/>
        <v>5199768.884284313</v>
      </c>
      <c r="AF151" s="179">
        <f>AE151+AE152+AE153</f>
        <v>32318267.32849858</v>
      </c>
      <c r="AG151" s="179"/>
      <c r="AH151" s="178"/>
      <c r="AI151" s="179">
        <f t="shared" si="76"/>
        <v>5199768.884284313</v>
      </c>
      <c r="AJ151" s="179">
        <f>AI151+AI152+AI153</f>
        <v>32318267.32849858</v>
      </c>
      <c r="AK151" s="179"/>
      <c r="AL151" s="179">
        <f t="shared" si="77"/>
        <v>18234680.328218635</v>
      </c>
      <c r="AM151" s="179">
        <f t="shared" si="78"/>
        <v>18234680.328218635</v>
      </c>
      <c r="AN151" s="179">
        <f>AM151+AM152+AM153</f>
        <v>113334512.8623339</v>
      </c>
    </row>
    <row r="152" spans="1:40" ht="12.75">
      <c r="A152" s="183">
        <f t="shared" si="79"/>
        <v>-8985</v>
      </c>
      <c r="B152" s="179">
        <v>15</v>
      </c>
      <c r="C152" s="179">
        <v>-9</v>
      </c>
      <c r="D152" s="179">
        <v>0.233</v>
      </c>
      <c r="E152" s="179"/>
      <c r="F152" s="181" t="s">
        <v>28</v>
      </c>
      <c r="G152" s="179" t="s">
        <v>103</v>
      </c>
      <c r="H152" s="179">
        <f>VLOOKUP(A152,GPW!A:B,2,0)</f>
        <v>157510</v>
      </c>
      <c r="I152" s="179"/>
      <c r="J152" s="185">
        <f t="shared" si="80"/>
        <v>138622.19695898885</v>
      </c>
      <c r="K152" s="179">
        <f>VLOOKUP(A152,GPW!A:E,5,0)</f>
        <v>12096</v>
      </c>
      <c r="L152" s="179">
        <v>4721.425</v>
      </c>
      <c r="M152" s="179">
        <f t="shared" si="81"/>
        <v>12228.490749999999</v>
      </c>
      <c r="N152" s="179">
        <f>VLOOKUP(F152,GDP!A:C,3,0)</f>
        <v>15309.28735712308</v>
      </c>
      <c r="O152" s="179">
        <f>VLOOKUP(F152,Density!A:D,4,0)</f>
        <v>8.582681380722903</v>
      </c>
      <c r="P152" s="179">
        <f t="shared" si="82"/>
        <v>-8985</v>
      </c>
      <c r="Q152" s="186">
        <v>2</v>
      </c>
      <c r="R152" s="179">
        <f t="shared" si="83"/>
        <v>24454.10489072757</v>
      </c>
      <c r="S152" s="188">
        <f>(R152*J152)/(R$151+R$152+R$153)</f>
        <v>19649.378671868413</v>
      </c>
      <c r="T152" s="179"/>
      <c r="U152" s="179">
        <f t="shared" si="84"/>
        <v>300817984.476559</v>
      </c>
      <c r="V152" s="179"/>
      <c r="W152" s="179">
        <f t="shared" si="85"/>
        <v>277836612.54716665</v>
      </c>
      <c r="X152" s="179"/>
      <c r="Y152" s="179"/>
      <c r="Z152" s="179"/>
      <c r="AA152" s="178"/>
      <c r="AB152" s="179">
        <f t="shared" si="86"/>
        <v>277836612.54716665</v>
      </c>
      <c r="AC152" s="179"/>
      <c r="AD152" s="179"/>
      <c r="AE152" s="179">
        <f t="shared" si="87"/>
        <v>6269201.34779232</v>
      </c>
      <c r="AF152" s="179"/>
      <c r="AG152" s="179"/>
      <c r="AH152" s="178"/>
      <c r="AI152" s="179">
        <f t="shared" si="76"/>
        <v>6269201.34779232</v>
      </c>
      <c r="AJ152" s="179"/>
      <c r="AK152" s="179"/>
      <c r="AL152" s="179">
        <f t="shared" si="77"/>
        <v>21984992.993773174</v>
      </c>
      <c r="AM152" s="179">
        <f t="shared" si="78"/>
        <v>21984992.993773174</v>
      </c>
      <c r="AN152" s="179"/>
    </row>
    <row r="153" spans="1:40" ht="12.75">
      <c r="A153" s="183">
        <f t="shared" si="79"/>
        <v>-8985</v>
      </c>
      <c r="B153" s="179">
        <v>15</v>
      </c>
      <c r="C153" s="179">
        <v>-9</v>
      </c>
      <c r="D153" s="179">
        <v>0.657</v>
      </c>
      <c r="E153" s="179"/>
      <c r="F153" s="181" t="s">
        <v>20</v>
      </c>
      <c r="G153" s="179" t="s">
        <v>103</v>
      </c>
      <c r="H153" s="179">
        <f>VLOOKUP(A153,GPW!A:B,2,0)</f>
        <v>157510</v>
      </c>
      <c r="I153" s="179"/>
      <c r="J153" s="185">
        <f t="shared" si="80"/>
        <v>138622.19695898885</v>
      </c>
      <c r="K153" s="179">
        <f>VLOOKUP(A153,GPW!A:E,5,0)</f>
        <v>12096</v>
      </c>
      <c r="L153" s="179">
        <v>4721.425</v>
      </c>
      <c r="M153" s="179">
        <f t="shared" si="81"/>
        <v>12228.490749999999</v>
      </c>
      <c r="N153" s="179">
        <f>VLOOKUP(F153,GDP!A:C,3,0)</f>
        <v>9540.2884034973</v>
      </c>
      <c r="O153" s="179">
        <f>VLOOKUP(F153,Density!A:D,4,0)</f>
        <v>16.243746851032547</v>
      </c>
      <c r="P153" s="179">
        <f t="shared" si="82"/>
        <v>-8985</v>
      </c>
      <c r="Q153" s="186">
        <v>2</v>
      </c>
      <c r="R153" s="179">
        <f t="shared" si="83"/>
        <v>130504.18583036789</v>
      </c>
      <c r="S153" s="188">
        <f>(R153*J153)/(R$151+R$152+R$153)</f>
        <v>104862.81044034926</v>
      </c>
      <c r="T153" s="179"/>
      <c r="U153" s="179">
        <f t="shared" si="84"/>
        <v>1000421454.4021996</v>
      </c>
      <c r="V153" s="179"/>
      <c r="W153" s="179">
        <f t="shared" si="85"/>
        <v>923992986.9694219</v>
      </c>
      <c r="X153" s="179"/>
      <c r="Y153" s="179"/>
      <c r="Z153" s="179"/>
      <c r="AA153" s="178"/>
      <c r="AB153" s="179">
        <f t="shared" si="86"/>
        <v>923992986.9694219</v>
      </c>
      <c r="AC153" s="179"/>
      <c r="AD153" s="179"/>
      <c r="AE153" s="179">
        <f t="shared" si="87"/>
        <v>20849297.096421946</v>
      </c>
      <c r="AF153" s="179"/>
      <c r="AG153" s="179"/>
      <c r="AH153" s="178"/>
      <c r="AI153" s="179">
        <f t="shared" si="76"/>
        <v>20849297.096421946</v>
      </c>
      <c r="AJ153" s="179"/>
      <c r="AK153" s="179"/>
      <c r="AL153" s="179">
        <f t="shared" si="77"/>
        <v>73114839.54034209</v>
      </c>
      <c r="AM153" s="179">
        <f t="shared" si="78"/>
        <v>73114839.54034209</v>
      </c>
      <c r="AN153" s="179"/>
    </row>
    <row r="154" spans="1:40" ht="12.75">
      <c r="A154" s="183">
        <f t="shared" si="79"/>
        <v>-8984</v>
      </c>
      <c r="B154" s="179">
        <v>16</v>
      </c>
      <c r="C154" s="179">
        <v>-9</v>
      </c>
      <c r="D154" s="179">
        <v>0.017</v>
      </c>
      <c r="E154" s="179">
        <f>D154</f>
        <v>0.017</v>
      </c>
      <c r="F154" s="181" t="s">
        <v>31</v>
      </c>
      <c r="G154" s="179" t="s">
        <v>103</v>
      </c>
      <c r="H154" s="179">
        <f>VLOOKUP(A154,GPW!A:B,2,0)</f>
        <v>115696</v>
      </c>
      <c r="I154" s="179"/>
      <c r="J154" s="185">
        <f t="shared" si="80"/>
        <v>101822.32048357041</v>
      </c>
      <c r="K154" s="179">
        <f>VLOOKUP(A154,GPW!A:E,5,0)</f>
        <v>12096</v>
      </c>
      <c r="L154" s="179">
        <v>4721.425</v>
      </c>
      <c r="M154" s="179">
        <f t="shared" si="81"/>
        <v>12228.490749999999</v>
      </c>
      <c r="N154" s="179">
        <f>VLOOKUP(F154,GDP!A:C,3,0)</f>
        <v>17682.691267077953</v>
      </c>
      <c r="O154" s="179">
        <f>VLOOKUP(F154,Density!A:D,4,0)</f>
        <v>13.05463276084503</v>
      </c>
      <c r="P154" s="179">
        <f t="shared" si="82"/>
        <v>-8984</v>
      </c>
      <c r="Q154" s="186">
        <v>2</v>
      </c>
      <c r="R154" s="179">
        <f>H154</f>
        <v>115696</v>
      </c>
      <c r="S154" s="188">
        <f>J154</f>
        <v>101822.32048357041</v>
      </c>
      <c r="T154" s="185">
        <f>S154</f>
        <v>101822.32048357041</v>
      </c>
      <c r="U154" s="179">
        <f t="shared" si="84"/>
        <v>1800492657.208443</v>
      </c>
      <c r="V154" s="179"/>
      <c r="W154" s="179">
        <f t="shared" si="85"/>
        <v>1662941734.2360451</v>
      </c>
      <c r="X154" s="179">
        <f>W154</f>
        <v>1662941734.2360451</v>
      </c>
      <c r="Y154" s="179"/>
      <c r="Z154" s="179"/>
      <c r="AA154" s="178"/>
      <c r="AB154" s="179">
        <f t="shared" si="86"/>
        <v>1662941734.2360451</v>
      </c>
      <c r="AC154" s="179">
        <f>AB154</f>
        <v>1662941734.2360451</v>
      </c>
      <c r="AD154" s="179"/>
      <c r="AE154" s="179">
        <f t="shared" si="87"/>
        <v>37523192.015605465</v>
      </c>
      <c r="AF154" s="179">
        <f>AE154</f>
        <v>37523192.015605465</v>
      </c>
      <c r="AG154" s="179"/>
      <c r="AH154" s="178"/>
      <c r="AI154" s="179">
        <f t="shared" si="76"/>
        <v>37523192.015605465</v>
      </c>
      <c r="AJ154" s="179">
        <f>AI154</f>
        <v>37523192.015605465</v>
      </c>
      <c r="AK154" s="179"/>
      <c r="AL154" s="179">
        <f t="shared" si="77"/>
        <v>131587273.68958953</v>
      </c>
      <c r="AM154" s="179">
        <f t="shared" si="78"/>
        <v>131587273.68958953</v>
      </c>
      <c r="AN154" s="179">
        <f>AM154</f>
        <v>131587273.68958953</v>
      </c>
    </row>
    <row r="155" spans="1:40" ht="12.75">
      <c r="A155" s="183">
        <f t="shared" si="79"/>
        <v>-8983</v>
      </c>
      <c r="B155" s="179">
        <v>17</v>
      </c>
      <c r="C155" s="179">
        <v>-9</v>
      </c>
      <c r="D155" s="179">
        <v>0.406</v>
      </c>
      <c r="E155" s="179">
        <f>D155+D156</f>
        <v>0.9660000000000001</v>
      </c>
      <c r="F155" s="181" t="s">
        <v>26</v>
      </c>
      <c r="G155" s="179" t="s">
        <v>103</v>
      </c>
      <c r="H155" s="179">
        <f>VLOOKUP(A155,GPW!A:B,2,0)</f>
        <v>76369</v>
      </c>
      <c r="I155" s="179"/>
      <c r="J155" s="185">
        <f t="shared" si="80"/>
        <v>67211.21553908337</v>
      </c>
      <c r="K155" s="179">
        <f>VLOOKUP(A155,GPW!A:E,5,0)</f>
        <v>11495</v>
      </c>
      <c r="L155" s="179">
        <v>4721.425</v>
      </c>
      <c r="M155" s="179">
        <f t="shared" si="81"/>
        <v>12228.490749999999</v>
      </c>
      <c r="N155" s="179">
        <f>VLOOKUP(F155,GDP!A:C,3,0)</f>
        <v>12305.076909238242</v>
      </c>
      <c r="O155" s="179">
        <f>VLOOKUP(F155,Density!A:D,4,0)</f>
        <v>2.845545524882744</v>
      </c>
      <c r="P155" s="179">
        <f t="shared" si="82"/>
        <v>-8983</v>
      </c>
      <c r="Q155" s="186">
        <v>2</v>
      </c>
      <c r="R155" s="179">
        <f t="shared" si="83"/>
        <v>14127.471214671406</v>
      </c>
      <c r="S155" s="188">
        <f>(R155*J155)/(R$155+R$156)</f>
        <v>13024.797926975582</v>
      </c>
      <c r="T155" s="185">
        <f>S155+S156</f>
        <v>67211.21553908338</v>
      </c>
      <c r="U155" s="179">
        <f t="shared" si="84"/>
        <v>160271140.21872133</v>
      </c>
      <c r="V155" s="179"/>
      <c r="W155" s="179">
        <f t="shared" si="85"/>
        <v>148027022.9352308</v>
      </c>
      <c r="X155" s="179">
        <f>W155+W156</f>
        <v>914207519.8772554</v>
      </c>
      <c r="Y155" s="179"/>
      <c r="Z155" s="179"/>
      <c r="AA155" s="178"/>
      <c r="AB155" s="179">
        <f t="shared" si="86"/>
        <v>148027022.9352308</v>
      </c>
      <c r="AC155" s="179">
        <f>AB155+AB156</f>
        <v>914207519.8772554</v>
      </c>
      <c r="AD155" s="179"/>
      <c r="AE155" s="179">
        <f t="shared" si="87"/>
        <v>3340132.9046858097</v>
      </c>
      <c r="AF155" s="179">
        <f>AE155+AE156</f>
        <v>20628494.43502838</v>
      </c>
      <c r="AG155" s="179"/>
      <c r="AH155" s="178"/>
      <c r="AI155" s="179">
        <f t="shared" si="76"/>
        <v>3340132.9046858097</v>
      </c>
      <c r="AJ155" s="179">
        <f>AI155+AI156</f>
        <v>20628494.43502838</v>
      </c>
      <c r="AK155" s="179"/>
      <c r="AL155" s="179">
        <f t="shared" si="77"/>
        <v>11713262.094165774</v>
      </c>
      <c r="AM155" s="179">
        <f t="shared" si="78"/>
        <v>11713262.094165774</v>
      </c>
      <c r="AN155" s="179">
        <f>AM155+AM156</f>
        <v>72340523.21287984</v>
      </c>
    </row>
    <row r="156" spans="1:40" ht="12.75">
      <c r="A156" s="183">
        <f t="shared" si="79"/>
        <v>-8983</v>
      </c>
      <c r="B156" s="179">
        <v>17</v>
      </c>
      <c r="C156" s="179">
        <v>-9</v>
      </c>
      <c r="D156" s="179">
        <v>0.56</v>
      </c>
      <c r="E156" s="179"/>
      <c r="F156" s="181" t="s">
        <v>28</v>
      </c>
      <c r="G156" s="179" t="s">
        <v>103</v>
      </c>
      <c r="H156" s="179">
        <f>VLOOKUP(A156,GPW!A:B,2,0)</f>
        <v>76369</v>
      </c>
      <c r="I156" s="179"/>
      <c r="J156" s="185">
        <f t="shared" si="80"/>
        <v>67211.21553908337</v>
      </c>
      <c r="K156" s="179">
        <f>VLOOKUP(A156,GPW!A:E,5,0)</f>
        <v>11495</v>
      </c>
      <c r="L156" s="179">
        <v>4721.425</v>
      </c>
      <c r="M156" s="179">
        <f t="shared" si="81"/>
        <v>12228.490749999999</v>
      </c>
      <c r="N156" s="179">
        <f>VLOOKUP(F156,GDP!A:C,3,0)</f>
        <v>15309.28735712308</v>
      </c>
      <c r="O156" s="179">
        <f>VLOOKUP(F156,Density!A:D,4,0)</f>
        <v>8.582681380722903</v>
      </c>
      <c r="P156" s="179">
        <f t="shared" si="82"/>
        <v>-8983</v>
      </c>
      <c r="Q156" s="186">
        <v>2</v>
      </c>
      <c r="R156" s="179">
        <f t="shared" si="83"/>
        <v>58773.814329645655</v>
      </c>
      <c r="S156" s="188">
        <f>(R156*J156)/(R$155+R$156)</f>
        <v>54186.41761210779</v>
      </c>
      <c r="T156" s="179"/>
      <c r="U156" s="179">
        <f t="shared" si="84"/>
        <v>829555438.0768331</v>
      </c>
      <c r="V156" s="179"/>
      <c r="W156" s="179">
        <f t="shared" si="85"/>
        <v>766180496.9420246</v>
      </c>
      <c r="X156" s="179"/>
      <c r="Y156" s="179"/>
      <c r="Z156" s="179"/>
      <c r="AA156" s="178"/>
      <c r="AB156" s="179">
        <f t="shared" si="86"/>
        <v>766180496.9420246</v>
      </c>
      <c r="AC156" s="179"/>
      <c r="AD156" s="179"/>
      <c r="AE156" s="179">
        <f t="shared" si="87"/>
        <v>17288361.53034257</v>
      </c>
      <c r="AF156" s="179"/>
      <c r="AG156" s="179"/>
      <c r="AH156" s="178"/>
      <c r="AI156" s="179">
        <f t="shared" si="76"/>
        <v>17288361.53034257</v>
      </c>
      <c r="AJ156" s="179"/>
      <c r="AK156" s="179"/>
      <c r="AL156" s="179">
        <f t="shared" si="77"/>
        <v>60627261.11871406</v>
      </c>
      <c r="AM156" s="179">
        <f t="shared" si="78"/>
        <v>60627261.11871406</v>
      </c>
      <c r="AN156" s="179"/>
    </row>
    <row r="157" spans="1:40" ht="12.75">
      <c r="A157" s="183">
        <f t="shared" si="79"/>
        <v>-8980</v>
      </c>
      <c r="B157" s="179">
        <v>20</v>
      </c>
      <c r="C157" s="179">
        <v>-9</v>
      </c>
      <c r="D157" s="179">
        <v>0.928</v>
      </c>
      <c r="E157" s="179">
        <f>D157+D158</f>
        <v>1.0030000000000001</v>
      </c>
      <c r="F157" s="181" t="s">
        <v>26</v>
      </c>
      <c r="G157" s="179" t="s">
        <v>103</v>
      </c>
      <c r="H157" s="179">
        <f>VLOOKUP(A157,GPW!A:B,2,0)</f>
        <v>29903</v>
      </c>
      <c r="I157" s="179"/>
      <c r="J157" s="185">
        <f t="shared" si="80"/>
        <v>26317.183389401587</v>
      </c>
      <c r="K157" s="179">
        <f>VLOOKUP(A157,GPW!A:E,5,0)</f>
        <v>12096</v>
      </c>
      <c r="L157" s="179">
        <v>4721.425</v>
      </c>
      <c r="M157" s="179">
        <f t="shared" si="81"/>
        <v>12228.490749999999</v>
      </c>
      <c r="N157" s="179">
        <f>VLOOKUP(F157,GDP!A:C,3,0)</f>
        <v>12305.076909238242</v>
      </c>
      <c r="O157" s="179">
        <f>VLOOKUP(F157,Density!A:D,4,0)</f>
        <v>2.845545524882744</v>
      </c>
      <c r="P157" s="179">
        <f t="shared" si="82"/>
        <v>-8980</v>
      </c>
      <c r="Q157" s="186">
        <v>2</v>
      </c>
      <c r="R157" s="179">
        <f t="shared" si="83"/>
        <v>32291.362776391787</v>
      </c>
      <c r="S157" s="188">
        <f>(R157*J157)/(R$157+R$158)</f>
        <v>25022.439406044035</v>
      </c>
      <c r="T157" s="185">
        <f>S157+S158</f>
        <v>26317.183389401584</v>
      </c>
      <c r="U157" s="179">
        <f t="shared" si="84"/>
        <v>307903041.3481255</v>
      </c>
      <c r="V157" s="179"/>
      <c r="W157" s="179">
        <f t="shared" si="85"/>
        <v>284380397.5017975</v>
      </c>
      <c r="X157" s="179">
        <f>W157+W158</f>
        <v>317846235.61814404</v>
      </c>
      <c r="Y157" s="179"/>
      <c r="Z157" s="179"/>
      <c r="AA157" s="178"/>
      <c r="AB157" s="179">
        <f t="shared" si="86"/>
        <v>284380397.5017975</v>
      </c>
      <c r="AC157" s="179">
        <f>AB157+AB158</f>
        <v>317846235.61814404</v>
      </c>
      <c r="AD157" s="179"/>
      <c r="AE157" s="179">
        <f t="shared" si="87"/>
        <v>6416857.5730864955</v>
      </c>
      <c r="AF157" s="179">
        <f>AE157+AE158</f>
        <v>7171992.31037164</v>
      </c>
      <c r="AG157" s="179"/>
      <c r="AH157" s="178"/>
      <c r="AI157" s="179">
        <f t="shared" si="76"/>
        <v>6416857.5730864955</v>
      </c>
      <c r="AJ157" s="179">
        <f>AI157+AI158</f>
        <v>7171992.31037164</v>
      </c>
      <c r="AK157" s="179"/>
      <c r="AL157" s="179">
        <f t="shared" si="77"/>
        <v>22502797.559058443</v>
      </c>
      <c r="AM157" s="179">
        <f t="shared" si="78"/>
        <v>22502797.559058443</v>
      </c>
      <c r="AN157" s="179">
        <f>AM157+AM158</f>
        <v>25150923.05185584</v>
      </c>
    </row>
    <row r="158" spans="1:40" ht="12.75">
      <c r="A158" s="183">
        <f t="shared" si="79"/>
        <v>-8980</v>
      </c>
      <c r="B158" s="179">
        <v>20</v>
      </c>
      <c r="C158" s="179">
        <v>-9</v>
      </c>
      <c r="D158" s="179">
        <v>0.075</v>
      </c>
      <c r="E158" s="179"/>
      <c r="F158" s="181" t="s">
        <v>27</v>
      </c>
      <c r="G158" s="179" t="s">
        <v>103</v>
      </c>
      <c r="H158" s="179">
        <f>VLOOKUP(A158,GPW!A:B,2,0)</f>
        <v>29903</v>
      </c>
      <c r="I158" s="179"/>
      <c r="J158" s="185">
        <f t="shared" si="80"/>
        <v>26317.183389401587</v>
      </c>
      <c r="K158" s="179">
        <f>VLOOKUP(A158,GPW!A:E,5,0)</f>
        <v>12096</v>
      </c>
      <c r="L158" s="179">
        <v>4721.425</v>
      </c>
      <c r="M158" s="179">
        <f t="shared" si="81"/>
        <v>12228.490749999999</v>
      </c>
      <c r="N158" s="179">
        <f>VLOOKUP(F158,GDP!A:C,3,0)</f>
        <v>27985.439142566665</v>
      </c>
      <c r="O158" s="179">
        <f>VLOOKUP(F158,Density!A:D,4,0)</f>
        <v>1.8218243659866538</v>
      </c>
      <c r="P158" s="179">
        <f t="shared" si="82"/>
        <v>-8980</v>
      </c>
      <c r="Q158" s="186">
        <v>2</v>
      </c>
      <c r="R158" s="179">
        <f t="shared" si="83"/>
        <v>1670.8621805694306</v>
      </c>
      <c r="S158" s="188">
        <f>(R158*J158)/(R$157+R$158)</f>
        <v>1294.743983357549</v>
      </c>
      <c r="T158" s="179"/>
      <c r="U158" s="179">
        <f t="shared" si="84"/>
        <v>36233978.95145704</v>
      </c>
      <c r="V158" s="179"/>
      <c r="W158" s="179">
        <f t="shared" si="85"/>
        <v>33465838.116346512</v>
      </c>
      <c r="X158" s="179"/>
      <c r="Y158" s="179"/>
      <c r="Z158" s="179"/>
      <c r="AA158" s="178"/>
      <c r="AB158" s="179">
        <f t="shared" si="86"/>
        <v>33465838.116346512</v>
      </c>
      <c r="AC158" s="179"/>
      <c r="AD158" s="179"/>
      <c r="AE158" s="179">
        <f t="shared" si="87"/>
        <v>755134.7372851444</v>
      </c>
      <c r="AF158" s="179"/>
      <c r="AG158" s="179"/>
      <c r="AH158" s="178"/>
      <c r="AI158" s="179">
        <f t="shared" si="76"/>
        <v>755134.7372851444</v>
      </c>
      <c r="AJ158" s="179"/>
      <c r="AK158" s="179"/>
      <c r="AL158" s="179">
        <f t="shared" si="77"/>
        <v>2648125.492797397</v>
      </c>
      <c r="AM158" s="179">
        <f t="shared" si="78"/>
        <v>2648125.492797397</v>
      </c>
      <c r="AN158" s="179"/>
    </row>
    <row r="159" spans="1:40" ht="12.75">
      <c r="A159" s="183">
        <f t="shared" si="79"/>
        <v>-8979</v>
      </c>
      <c r="B159" s="179">
        <v>21</v>
      </c>
      <c r="C159" s="179">
        <v>-9</v>
      </c>
      <c r="D159" s="179">
        <v>0.447</v>
      </c>
      <c r="E159" s="179">
        <f>D159+D160</f>
        <v>0.877</v>
      </c>
      <c r="F159" s="181" t="s">
        <v>26</v>
      </c>
      <c r="G159" s="179" t="s">
        <v>103</v>
      </c>
      <c r="H159" s="179">
        <f>VLOOKUP(A159,GPW!A:B,2,0)</f>
        <v>23497</v>
      </c>
      <c r="I159" s="179"/>
      <c r="J159" s="185">
        <f t="shared" si="80"/>
        <v>20679.358529270277</v>
      </c>
      <c r="K159" s="179">
        <f>VLOOKUP(A159,GPW!A:E,5,0)</f>
        <v>10806</v>
      </c>
      <c r="L159" s="179">
        <v>4721.425</v>
      </c>
      <c r="M159" s="179">
        <f t="shared" si="81"/>
        <v>12228.490749999999</v>
      </c>
      <c r="N159" s="179">
        <f>VLOOKUP(F159,GDP!A:C,3,0)</f>
        <v>12305.076909238242</v>
      </c>
      <c r="O159" s="179">
        <f>VLOOKUP(F159,Density!A:D,4,0)</f>
        <v>2.845545524882744</v>
      </c>
      <c r="P159" s="179">
        <f t="shared" si="82"/>
        <v>-8979</v>
      </c>
      <c r="Q159" s="186">
        <v>2</v>
      </c>
      <c r="R159" s="179">
        <f t="shared" si="83"/>
        <v>15554.137026990438</v>
      </c>
      <c r="S159" s="188">
        <f>(R159*J159)/(R$159+R$160)</f>
        <v>12797.517933053325</v>
      </c>
      <c r="T159" s="185">
        <f>S159+S160</f>
        <v>20679.358529270274</v>
      </c>
      <c r="U159" s="179">
        <f t="shared" si="84"/>
        <v>157474442.41357678</v>
      </c>
      <c r="V159" s="179"/>
      <c r="W159" s="179">
        <f t="shared" si="85"/>
        <v>145443982.4104047</v>
      </c>
      <c r="X159" s="179">
        <f>W159+W160</f>
        <v>349169510.26945376</v>
      </c>
      <c r="Y159" s="179"/>
      <c r="Z159" s="179"/>
      <c r="AA159" s="178"/>
      <c r="AB159" s="179">
        <f t="shared" si="86"/>
        <v>145443982.4104047</v>
      </c>
      <c r="AC159" s="179">
        <f>AB159+AB160</f>
        <v>349169510.26945376</v>
      </c>
      <c r="AD159" s="179"/>
      <c r="AE159" s="179">
        <f t="shared" si="87"/>
        <v>3281848.285566748</v>
      </c>
      <c r="AF159" s="179">
        <f>AE159+AE160</f>
        <v>7878781.505146764</v>
      </c>
      <c r="AG159" s="179"/>
      <c r="AH159" s="178"/>
      <c r="AI159" s="179">
        <f t="shared" si="76"/>
        <v>3281848.285566748</v>
      </c>
      <c r="AJ159" s="179">
        <f>AI159+AI160</f>
        <v>7878781.505146764</v>
      </c>
      <c r="AK159" s="179"/>
      <c r="AL159" s="179">
        <f t="shared" si="77"/>
        <v>11508868.125637623</v>
      </c>
      <c r="AM159" s="179">
        <f t="shared" si="78"/>
        <v>11508868.125637623</v>
      </c>
      <c r="AN159" s="179">
        <f>AM159+AM160</f>
        <v>27629509.180003986</v>
      </c>
    </row>
    <row r="160" spans="1:40" ht="12.75">
      <c r="A160" s="183">
        <f t="shared" si="79"/>
        <v>-8979</v>
      </c>
      <c r="B160" s="179">
        <v>21</v>
      </c>
      <c r="C160" s="179">
        <v>-9</v>
      </c>
      <c r="D160" s="179">
        <v>0.43</v>
      </c>
      <c r="E160" s="179"/>
      <c r="F160" s="181" t="s">
        <v>27</v>
      </c>
      <c r="G160" s="179" t="s">
        <v>103</v>
      </c>
      <c r="H160" s="179">
        <f>VLOOKUP(A160,GPW!A:B,2,0)</f>
        <v>23497</v>
      </c>
      <c r="I160" s="179"/>
      <c r="J160" s="185">
        <f t="shared" si="80"/>
        <v>20679.358529270277</v>
      </c>
      <c r="K160" s="179">
        <f>VLOOKUP(A160,GPW!A:E,5,0)</f>
        <v>10806</v>
      </c>
      <c r="L160" s="179">
        <v>4721.425</v>
      </c>
      <c r="M160" s="179">
        <f t="shared" si="81"/>
        <v>12228.490749999999</v>
      </c>
      <c r="N160" s="179">
        <f>VLOOKUP(F160,GDP!A:C,3,0)</f>
        <v>27985.439142566665</v>
      </c>
      <c r="O160" s="179">
        <f>VLOOKUP(F160,Density!A:D,4,0)</f>
        <v>1.8218243659866538</v>
      </c>
      <c r="P160" s="179">
        <f t="shared" si="82"/>
        <v>-8979</v>
      </c>
      <c r="Q160" s="186">
        <v>2</v>
      </c>
      <c r="R160" s="179">
        <f t="shared" si="83"/>
        <v>9579.609835264735</v>
      </c>
      <c r="S160" s="188">
        <f>(R160*J160)/(R$159+R$160)</f>
        <v>7881.84059621695</v>
      </c>
      <c r="T160" s="179"/>
      <c r="U160" s="179">
        <f t="shared" si="84"/>
        <v>220576770.3368408</v>
      </c>
      <c r="V160" s="179"/>
      <c r="W160" s="179">
        <f t="shared" si="85"/>
        <v>203725527.85904905</v>
      </c>
      <c r="X160" s="179"/>
      <c r="Y160" s="179"/>
      <c r="Z160" s="179"/>
      <c r="AA160" s="178"/>
      <c r="AB160" s="179">
        <f t="shared" si="86"/>
        <v>203725527.85904905</v>
      </c>
      <c r="AC160" s="179"/>
      <c r="AD160" s="179"/>
      <c r="AE160" s="179">
        <f t="shared" si="87"/>
        <v>4596933.219580016</v>
      </c>
      <c r="AF160" s="179"/>
      <c r="AG160" s="179"/>
      <c r="AH160" s="178"/>
      <c r="AI160" s="179">
        <f t="shared" si="76"/>
        <v>4596933.219580016</v>
      </c>
      <c r="AJ160" s="179"/>
      <c r="AK160" s="179"/>
      <c r="AL160" s="179">
        <f t="shared" si="77"/>
        <v>16120641.054366361</v>
      </c>
      <c r="AM160" s="179">
        <f t="shared" si="78"/>
        <v>16120641.054366361</v>
      </c>
      <c r="AN160" s="179"/>
    </row>
    <row r="161" spans="1:40" ht="12.75">
      <c r="A161" s="183">
        <f t="shared" si="79"/>
        <v>-7986</v>
      </c>
      <c r="B161" s="179">
        <v>14</v>
      </c>
      <c r="C161" s="179">
        <v>-8</v>
      </c>
      <c r="D161" s="179">
        <v>0.858</v>
      </c>
      <c r="E161" s="179">
        <f>D161+D162</f>
        <v>1</v>
      </c>
      <c r="F161" s="181" t="s">
        <v>31</v>
      </c>
      <c r="G161" s="179" t="s">
        <v>103</v>
      </c>
      <c r="H161" s="179">
        <f>VLOOKUP(A161,GPW!A:B,2,0)</f>
        <v>133743</v>
      </c>
      <c r="I161" s="179"/>
      <c r="J161" s="185">
        <f t="shared" si="80"/>
        <v>117705.21546496125</v>
      </c>
      <c r="K161" s="179">
        <f>VLOOKUP(A161,GPW!A:E,5,0)</f>
        <v>12096</v>
      </c>
      <c r="L161" s="179">
        <v>4733.019</v>
      </c>
      <c r="M161" s="179">
        <f t="shared" si="81"/>
        <v>12258.51921</v>
      </c>
      <c r="N161" s="179">
        <f>VLOOKUP(F161,GDP!A:C,3,0)</f>
        <v>17682.691267077953</v>
      </c>
      <c r="O161" s="179">
        <f>VLOOKUP(F161,Density!A:D,4,0)</f>
        <v>13.05463276084503</v>
      </c>
      <c r="P161" s="179">
        <f t="shared" si="82"/>
        <v>-7986</v>
      </c>
      <c r="Q161" s="186">
        <v>2</v>
      </c>
      <c r="R161" s="179">
        <f t="shared" si="83"/>
        <v>137306.14023839353</v>
      </c>
      <c r="S161" s="188">
        <f>(R161*J161)/(R$161+R$162)</f>
        <v>110379.365177419</v>
      </c>
      <c r="T161" s="185">
        <f>S161+S162</f>
        <v>117705.21546496125</v>
      </c>
      <c r="U161" s="179">
        <f t="shared" si="84"/>
        <v>1951804236.6883552</v>
      </c>
      <c r="V161" s="179"/>
      <c r="W161" s="179">
        <f t="shared" si="85"/>
        <v>1802693673.4527516</v>
      </c>
      <c r="X161" s="179">
        <f>W161+W162</f>
        <v>1883547254.453016</v>
      </c>
      <c r="Y161" s="179"/>
      <c r="Z161" s="179"/>
      <c r="AA161" s="178"/>
      <c r="AB161" s="179">
        <f t="shared" si="86"/>
        <v>1802693673.4527516</v>
      </c>
      <c r="AC161" s="179">
        <f>AB161+AB162</f>
        <v>1883547254.453016</v>
      </c>
      <c r="AD161" s="179"/>
      <c r="AE161" s="179">
        <f t="shared" si="87"/>
        <v>40676603.07133964</v>
      </c>
      <c r="AF161" s="179">
        <f>AE161+AE162</f>
        <v>42501011.21659314</v>
      </c>
      <c r="AG161" s="179"/>
      <c r="AH161" s="178"/>
      <c r="AI161" s="179">
        <f t="shared" si="76"/>
        <v>40676603.07133964</v>
      </c>
      <c r="AJ161" s="179">
        <f>AI161+AI162</f>
        <v>42501011.21659314</v>
      </c>
      <c r="AK161" s="179"/>
      <c r="AL161" s="179">
        <f t="shared" si="77"/>
        <v>142645734.90669754</v>
      </c>
      <c r="AM161" s="179">
        <f t="shared" si="78"/>
        <v>142645734.90669754</v>
      </c>
      <c r="AN161" s="179">
        <f>AM161+AM162</f>
        <v>149043615.28508186</v>
      </c>
    </row>
    <row r="162" spans="1:40" ht="12.75">
      <c r="A162" s="183">
        <f t="shared" si="79"/>
        <v>-7986</v>
      </c>
      <c r="B162" s="179">
        <v>14</v>
      </c>
      <c r="C162" s="179">
        <v>-8</v>
      </c>
      <c r="D162" s="179">
        <v>0.142</v>
      </c>
      <c r="E162" s="179"/>
      <c r="F162" s="181" t="s">
        <v>15</v>
      </c>
      <c r="G162" s="179" t="s">
        <v>103</v>
      </c>
      <c r="H162" s="179">
        <f>VLOOKUP(A162,GPW!A:B,2,0)</f>
        <v>133743</v>
      </c>
      <c r="I162" s="179"/>
      <c r="J162" s="185">
        <f t="shared" si="80"/>
        <v>117705.21546496125</v>
      </c>
      <c r="K162" s="179">
        <f>VLOOKUP(A162,GPW!A:E,5,0)</f>
        <v>12096</v>
      </c>
      <c r="L162" s="179">
        <v>4733.019</v>
      </c>
      <c r="M162" s="179">
        <f t="shared" si="81"/>
        <v>12258.51921</v>
      </c>
      <c r="N162" s="179">
        <f>VLOOKUP(F162,GDP!A:C,3,0)</f>
        <v>11949.659824599661</v>
      </c>
      <c r="O162" s="179">
        <f>VLOOKUP(F162,Density!A:D,4,0)</f>
        <v>5.235205691350383</v>
      </c>
      <c r="P162" s="179">
        <f t="shared" si="82"/>
        <v>-7986</v>
      </c>
      <c r="Q162" s="186">
        <v>2</v>
      </c>
      <c r="R162" s="179">
        <f t="shared" si="83"/>
        <v>9112.97347407224</v>
      </c>
      <c r="S162" s="188">
        <f>(R162*J162)/(R$161+R$162)</f>
        <v>7325.850287542255</v>
      </c>
      <c r="T162" s="179"/>
      <c r="U162" s="179">
        <f t="shared" si="84"/>
        <v>87541418.86207555</v>
      </c>
      <c r="V162" s="179"/>
      <c r="W162" s="179">
        <f t="shared" si="85"/>
        <v>80853581.0002643</v>
      </c>
      <c r="X162" s="179"/>
      <c r="Y162" s="179"/>
      <c r="Z162" s="179"/>
      <c r="AA162" s="178"/>
      <c r="AB162" s="179">
        <f t="shared" si="86"/>
        <v>80853581.0002643</v>
      </c>
      <c r="AC162" s="179"/>
      <c r="AD162" s="179"/>
      <c r="AE162" s="179">
        <f t="shared" si="87"/>
        <v>1824408.1452535032</v>
      </c>
      <c r="AF162" s="179"/>
      <c r="AG162" s="179"/>
      <c r="AH162" s="178"/>
      <c r="AI162" s="179">
        <f t="shared" si="76"/>
        <v>1824408.1452535032</v>
      </c>
      <c r="AJ162" s="179"/>
      <c r="AK162" s="179"/>
      <c r="AL162" s="179">
        <f t="shared" si="77"/>
        <v>6397880.378384314</v>
      </c>
      <c r="AM162" s="179">
        <f t="shared" si="78"/>
        <v>6397880.378384314</v>
      </c>
      <c r="AN162" s="179"/>
    </row>
    <row r="163" spans="1:40" ht="12.75">
      <c r="A163" s="183">
        <f t="shared" si="79"/>
        <v>-7985</v>
      </c>
      <c r="B163" s="179">
        <v>15</v>
      </c>
      <c r="C163" s="179">
        <v>-8</v>
      </c>
      <c r="D163" s="179">
        <v>0.015</v>
      </c>
      <c r="E163" s="179">
        <f>D163</f>
        <v>0.015</v>
      </c>
      <c r="F163" s="181" t="s">
        <v>20</v>
      </c>
      <c r="G163" s="179" t="s">
        <v>103</v>
      </c>
      <c r="H163" s="179">
        <f>VLOOKUP(A163,GPW!A:B,2,0)</f>
        <v>147213</v>
      </c>
      <c r="I163" s="179"/>
      <c r="J163" s="185">
        <f t="shared" si="80"/>
        <v>129559.96115118804</v>
      </c>
      <c r="K163" s="179">
        <f>VLOOKUP(A163,GPW!A:E,5,0)</f>
        <v>12096</v>
      </c>
      <c r="L163" s="179">
        <v>4733.019</v>
      </c>
      <c r="M163" s="179">
        <f t="shared" si="81"/>
        <v>12258.51921</v>
      </c>
      <c r="N163" s="179">
        <f>VLOOKUP(F163,GDP!A:C,3,0)</f>
        <v>9540.2884034973</v>
      </c>
      <c r="O163" s="179">
        <f>VLOOKUP(F163,Density!A:D,4,0)</f>
        <v>16.243746851032547</v>
      </c>
      <c r="P163" s="179">
        <f t="shared" si="82"/>
        <v>-7985</v>
      </c>
      <c r="Q163" s="186">
        <v>2</v>
      </c>
      <c r="R163" s="189">
        <f>H163</f>
        <v>147213</v>
      </c>
      <c r="S163" s="188">
        <f>J163</f>
        <v>129559.96115118804</v>
      </c>
      <c r="T163" s="185">
        <f>S163</f>
        <v>129559.96115118804</v>
      </c>
      <c r="U163" s="179">
        <f t="shared" si="84"/>
        <v>1236039394.9282398</v>
      </c>
      <c r="V163" s="179"/>
      <c r="W163" s="179">
        <f t="shared" si="85"/>
        <v>1141610595.720457</v>
      </c>
      <c r="X163" s="179">
        <f>W163</f>
        <v>1141610595.720457</v>
      </c>
      <c r="Y163" s="179"/>
      <c r="Z163" s="179"/>
      <c r="AA163" s="178"/>
      <c r="AB163" s="179">
        <f t="shared" si="86"/>
        <v>1141610595.720457</v>
      </c>
      <c r="AC163" s="179">
        <f>AB163</f>
        <v>1141610595.720457</v>
      </c>
      <c r="AD163" s="179"/>
      <c r="AE163" s="179">
        <f t="shared" si="87"/>
        <v>25759696.030449133</v>
      </c>
      <c r="AF163" s="179">
        <f>AE163</f>
        <v>25759696.030449133</v>
      </c>
      <c r="AG163" s="179"/>
      <c r="AH163" s="178"/>
      <c r="AI163" s="179">
        <f t="shared" si="76"/>
        <v>25759696.030449133</v>
      </c>
      <c r="AJ163" s="179">
        <f>AI163</f>
        <v>25759696.030449133</v>
      </c>
      <c r="AK163" s="179"/>
      <c r="AL163" s="179">
        <f t="shared" si="77"/>
        <v>90334750.04764059</v>
      </c>
      <c r="AM163" s="179">
        <f t="shared" si="78"/>
        <v>90334750.04764059</v>
      </c>
      <c r="AN163" s="179">
        <f>AM163</f>
        <v>90334750.04764059</v>
      </c>
    </row>
    <row r="164" spans="1:40" ht="12.75">
      <c r="A164" s="183">
        <f t="shared" si="79"/>
        <v>-7984</v>
      </c>
      <c r="B164" s="179">
        <v>16</v>
      </c>
      <c r="C164" s="179">
        <v>-8</v>
      </c>
      <c r="D164" s="179">
        <v>0.517</v>
      </c>
      <c r="E164" s="179">
        <f>D164+D165</f>
        <v>0.987</v>
      </c>
      <c r="F164" s="181" t="s">
        <v>31</v>
      </c>
      <c r="G164" s="179" t="s">
        <v>103</v>
      </c>
      <c r="H164" s="179">
        <f>VLOOKUP(A164,GPW!A:B,2,0)</f>
        <v>130582</v>
      </c>
      <c r="I164" s="179"/>
      <c r="J164" s="185">
        <f t="shared" si="80"/>
        <v>114923.26660719118</v>
      </c>
      <c r="K164" s="179">
        <f>VLOOKUP(A164,GPW!A:E,5,0)</f>
        <v>11983</v>
      </c>
      <c r="L164" s="179">
        <v>4733.019</v>
      </c>
      <c r="M164" s="179">
        <f t="shared" si="81"/>
        <v>12258.51921</v>
      </c>
      <c r="N164" s="179">
        <f>VLOOKUP(F164,GDP!A:C,3,0)</f>
        <v>17682.691267077953</v>
      </c>
      <c r="O164" s="179">
        <f>VLOOKUP(F164,Density!A:D,4,0)</f>
        <v>13.05463276084503</v>
      </c>
      <c r="P164" s="179">
        <f t="shared" si="82"/>
        <v>-7984</v>
      </c>
      <c r="Q164" s="186">
        <v>2</v>
      </c>
      <c r="R164" s="179">
        <f t="shared" si="83"/>
        <v>82735.75116928841</v>
      </c>
      <c r="S164" s="188">
        <f>(R164*J164)/(R$164+R$165)</f>
        <v>71931.5327571088</v>
      </c>
      <c r="T164" s="185">
        <f>S164+S165</f>
        <v>114923.26660719118</v>
      </c>
      <c r="U164" s="179">
        <f t="shared" si="84"/>
        <v>1271943086.1116595</v>
      </c>
      <c r="V164" s="179"/>
      <c r="W164" s="179">
        <f t="shared" si="85"/>
        <v>1174771378.8222342</v>
      </c>
      <c r="X164" s="179">
        <f>W164+W165</f>
        <v>1782662238.8796659</v>
      </c>
      <c r="Y164" s="179"/>
      <c r="Z164" s="179"/>
      <c r="AA164" s="178"/>
      <c r="AB164" s="179">
        <f t="shared" si="86"/>
        <v>1174771378.8222342</v>
      </c>
      <c r="AC164" s="179">
        <f>AB164+AB165</f>
        <v>1782662238.8796659</v>
      </c>
      <c r="AD164" s="179"/>
      <c r="AE164" s="179">
        <f t="shared" si="87"/>
        <v>26507947.400956385</v>
      </c>
      <c r="AF164" s="179">
        <f>AE164+AE165</f>
        <v>40224606.85862853</v>
      </c>
      <c r="AG164" s="179"/>
      <c r="AH164" s="178"/>
      <c r="AI164" s="179">
        <f t="shared" si="76"/>
        <v>26507947.400956385</v>
      </c>
      <c r="AJ164" s="179">
        <f>AI164+AI165</f>
        <v>40224606.85862853</v>
      </c>
      <c r="AK164" s="179"/>
      <c r="AL164" s="179">
        <f t="shared" si="77"/>
        <v>92958736.77666406</v>
      </c>
      <c r="AM164" s="179">
        <f t="shared" si="78"/>
        <v>92958736.77666406</v>
      </c>
      <c r="AN164" s="179">
        <f>AM164+AM165</f>
        <v>141060663.21759552</v>
      </c>
    </row>
    <row r="165" spans="1:40" ht="12.75">
      <c r="A165" s="183">
        <f t="shared" si="79"/>
        <v>-7984</v>
      </c>
      <c r="B165" s="179">
        <v>16</v>
      </c>
      <c r="C165" s="179">
        <v>-8</v>
      </c>
      <c r="D165" s="179">
        <v>0.47</v>
      </c>
      <c r="E165" s="179"/>
      <c r="F165" s="181" t="s">
        <v>28</v>
      </c>
      <c r="G165" s="179" t="s">
        <v>103</v>
      </c>
      <c r="H165" s="179">
        <f>VLOOKUP(A165,GPW!A:B,2,0)</f>
        <v>130582</v>
      </c>
      <c r="I165" s="179"/>
      <c r="J165" s="185">
        <f t="shared" si="80"/>
        <v>114923.26660719118</v>
      </c>
      <c r="K165" s="179">
        <f>VLOOKUP(A165,GPW!A:E,5,0)</f>
        <v>11983</v>
      </c>
      <c r="L165" s="179">
        <v>4733.019</v>
      </c>
      <c r="M165" s="179">
        <f t="shared" si="81"/>
        <v>12258.51921</v>
      </c>
      <c r="N165" s="179">
        <f>VLOOKUP(F165,GDP!A:C,3,0)</f>
        <v>15309.28735712308</v>
      </c>
      <c r="O165" s="179">
        <f>VLOOKUP(F165,Density!A:D,4,0)</f>
        <v>8.582681380722903</v>
      </c>
      <c r="P165" s="179">
        <f t="shared" si="82"/>
        <v>-7984</v>
      </c>
      <c r="Q165" s="186">
        <v>2</v>
      </c>
      <c r="R165" s="179">
        <f t="shared" si="83"/>
        <v>49449.153352083486</v>
      </c>
      <c r="S165" s="188">
        <f>(R165*J165)/(R$164+R$165)</f>
        <v>42991.733850082375</v>
      </c>
      <c r="T165" s="179"/>
      <c r="U165" s="179">
        <f t="shared" si="84"/>
        <v>658172807.4918665</v>
      </c>
      <c r="V165" s="179"/>
      <c r="W165" s="179">
        <f t="shared" si="85"/>
        <v>607890860.0574318</v>
      </c>
      <c r="X165" s="179"/>
      <c r="Y165" s="179"/>
      <c r="Z165" s="179"/>
      <c r="AA165" s="178"/>
      <c r="AB165" s="179">
        <f t="shared" si="86"/>
        <v>607890860.0574318</v>
      </c>
      <c r="AC165" s="179"/>
      <c r="AD165" s="179"/>
      <c r="AE165" s="179">
        <f t="shared" si="87"/>
        <v>13716659.457672143</v>
      </c>
      <c r="AF165" s="179"/>
      <c r="AG165" s="179"/>
      <c r="AH165" s="178"/>
      <c r="AI165" s="179">
        <f t="shared" si="76"/>
        <v>13716659.457672143</v>
      </c>
      <c r="AJ165" s="179"/>
      <c r="AK165" s="179"/>
      <c r="AL165" s="179">
        <f t="shared" si="77"/>
        <v>48101926.44093147</v>
      </c>
      <c r="AM165" s="179">
        <f t="shared" si="78"/>
        <v>48101926.44093147</v>
      </c>
      <c r="AN165" s="179"/>
    </row>
    <row r="166" spans="1:40" ht="12.75">
      <c r="A166" s="183">
        <f t="shared" si="79"/>
        <v>-7983</v>
      </c>
      <c r="B166" s="179">
        <v>17</v>
      </c>
      <c r="C166" s="179">
        <v>-8</v>
      </c>
      <c r="D166" s="179">
        <v>0.006</v>
      </c>
      <c r="E166" s="179">
        <f>D166</f>
        <v>0.006</v>
      </c>
      <c r="F166" s="181" t="s">
        <v>31</v>
      </c>
      <c r="G166" s="179" t="s">
        <v>103</v>
      </c>
      <c r="H166" s="179">
        <f>VLOOKUP(A166,GPW!A:B,2,0)</f>
        <v>23102</v>
      </c>
      <c r="I166" s="179"/>
      <c r="J166" s="185">
        <f t="shared" si="80"/>
        <v>20331.72493268085</v>
      </c>
      <c r="K166" s="179">
        <f>VLOOKUP(A166,GPW!A:E,5,0)</f>
        <v>2403</v>
      </c>
      <c r="L166" s="179">
        <v>4733.019</v>
      </c>
      <c r="M166" s="179">
        <f t="shared" si="81"/>
        <v>12258.51921</v>
      </c>
      <c r="N166" s="179">
        <f>VLOOKUP(F166,GDP!A:C,3,0)</f>
        <v>17682.691267077953</v>
      </c>
      <c r="O166" s="179">
        <f>VLOOKUP(F166,Density!A:D,4,0)</f>
        <v>13.05463276084503</v>
      </c>
      <c r="P166" s="179">
        <f t="shared" si="82"/>
        <v>-7983</v>
      </c>
      <c r="Q166" s="186">
        <v>2</v>
      </c>
      <c r="R166" s="189">
        <f aca="true" t="shared" si="88" ref="R166:R173">H166</f>
        <v>23102</v>
      </c>
      <c r="S166" s="188">
        <f>J166</f>
        <v>20331.72493268085</v>
      </c>
      <c r="T166" s="188">
        <f>S166+S167+S168+S169+S170+S171+S172+S173</f>
        <v>394829.91781550564</v>
      </c>
      <c r="U166" s="179">
        <f t="shared" si="84"/>
        <v>359519614.91174674</v>
      </c>
      <c r="V166" s="179"/>
      <c r="W166" s="179">
        <f t="shared" si="85"/>
        <v>332053657.3807316</v>
      </c>
      <c r="X166" s="179">
        <f>W166</f>
        <v>332053657.3807316</v>
      </c>
      <c r="Y166" s="179"/>
      <c r="Z166" s="179"/>
      <c r="AA166" s="178"/>
      <c r="AB166" s="179">
        <f t="shared" si="86"/>
        <v>332053657.3807316</v>
      </c>
      <c r="AC166" s="179">
        <f aca="true" t="shared" si="89" ref="AC166:AC173">AB166</f>
        <v>332053657.3807316</v>
      </c>
      <c r="AD166" s="179"/>
      <c r="AE166" s="179">
        <f t="shared" si="87"/>
        <v>7492573.485207073</v>
      </c>
      <c r="AF166" s="179">
        <f>AE166</f>
        <v>7492573.485207073</v>
      </c>
      <c r="AG166" s="179"/>
      <c r="AH166" s="178"/>
      <c r="AI166" s="179">
        <f t="shared" si="76"/>
        <v>7492573.485207073</v>
      </c>
      <c r="AJ166" s="179">
        <f>AI166</f>
        <v>7492573.485207073</v>
      </c>
      <c r="AK166" s="179"/>
      <c r="AL166" s="179">
        <f t="shared" si="77"/>
        <v>26275145.180273283</v>
      </c>
      <c r="AM166" s="179">
        <f t="shared" si="78"/>
        <v>26275145.180273283</v>
      </c>
      <c r="AN166" s="179">
        <f>AM166</f>
        <v>26275145.180273283</v>
      </c>
    </row>
    <row r="167" spans="1:40" ht="12.75">
      <c r="A167" s="183">
        <f t="shared" si="79"/>
        <v>-7980</v>
      </c>
      <c r="B167" s="179">
        <v>20</v>
      </c>
      <c r="C167" s="179">
        <v>-8</v>
      </c>
      <c r="D167" s="179">
        <v>0.874</v>
      </c>
      <c r="E167" s="179">
        <f aca="true" t="shared" si="90" ref="E167:E173">D167</f>
        <v>0.874</v>
      </c>
      <c r="F167" s="181" t="s">
        <v>26</v>
      </c>
      <c r="G167" s="179" t="s">
        <v>103</v>
      </c>
      <c r="H167" s="179">
        <f>VLOOKUP(A167,GPW!A:B,2,0)</f>
        <v>26723</v>
      </c>
      <c r="I167" s="179"/>
      <c r="J167" s="185">
        <f t="shared" si="80"/>
        <v>23518.512915593037</v>
      </c>
      <c r="K167" s="179">
        <f>VLOOKUP(A167,GPW!A:E,5,0)</f>
        <v>10590</v>
      </c>
      <c r="L167" s="179">
        <v>4733.019</v>
      </c>
      <c r="M167" s="179">
        <f t="shared" si="81"/>
        <v>12258.51921</v>
      </c>
      <c r="N167" s="179">
        <f>VLOOKUP(F167,GDP!A:C,3,0)</f>
        <v>12305.076909238242</v>
      </c>
      <c r="O167" s="179">
        <f>VLOOKUP(F167,Density!A:D,4,0)</f>
        <v>2.845545524882744</v>
      </c>
      <c r="P167" s="179">
        <f t="shared" si="82"/>
        <v>-7980</v>
      </c>
      <c r="Q167" s="186">
        <v>2</v>
      </c>
      <c r="R167" s="189">
        <f t="shared" si="88"/>
        <v>26723</v>
      </c>
      <c r="S167" s="188">
        <f aca="true" t="shared" si="91" ref="S167:S173">J167</f>
        <v>23518.512915593037</v>
      </c>
      <c r="T167" s="189"/>
      <c r="U167" s="179">
        <f t="shared" si="84"/>
        <v>289397110.2172852</v>
      </c>
      <c r="V167" s="179"/>
      <c r="W167" s="179">
        <f t="shared" si="85"/>
        <v>267288250.48016724</v>
      </c>
      <c r="X167" s="179">
        <f aca="true" t="shared" si="92" ref="X167:X173">W167</f>
        <v>267288250.48016724</v>
      </c>
      <c r="Y167" s="179"/>
      <c r="Z167" s="179"/>
      <c r="AA167" s="178"/>
      <c r="AB167" s="179">
        <f t="shared" si="86"/>
        <v>267288250.48016724</v>
      </c>
      <c r="AC167" s="179">
        <f t="shared" si="89"/>
        <v>267288250.48016724</v>
      </c>
      <c r="AD167" s="179"/>
      <c r="AE167" s="179">
        <f t="shared" si="87"/>
        <v>6031184.460524781</v>
      </c>
      <c r="AF167" s="179">
        <f aca="true" t="shared" si="93" ref="AF167:AF173">AE167</f>
        <v>6031184.460524781</v>
      </c>
      <c r="AG167" s="179"/>
      <c r="AH167" s="178"/>
      <c r="AI167" s="179">
        <f t="shared" si="76"/>
        <v>6031184.460524781</v>
      </c>
      <c r="AJ167" s="179">
        <f aca="true" t="shared" si="94" ref="AJ167:AJ172">AI167</f>
        <v>6031184.460524781</v>
      </c>
      <c r="AK167" s="179"/>
      <c r="AL167" s="179">
        <f t="shared" si="77"/>
        <v>21150309.3859769</v>
      </c>
      <c r="AM167" s="179">
        <f t="shared" si="78"/>
        <v>21150309.3859769</v>
      </c>
      <c r="AN167" s="179">
        <f aca="true" t="shared" si="95" ref="AN167:AN173">AM167</f>
        <v>21150309.3859769</v>
      </c>
    </row>
    <row r="168" spans="1:40" ht="12.75">
      <c r="A168" s="183">
        <f t="shared" si="79"/>
        <v>-7979</v>
      </c>
      <c r="B168" s="179">
        <v>21</v>
      </c>
      <c r="C168" s="179">
        <v>-8</v>
      </c>
      <c r="D168" s="179">
        <v>0.579</v>
      </c>
      <c r="E168" s="179">
        <f t="shared" si="90"/>
        <v>0.579</v>
      </c>
      <c r="F168" s="181" t="s">
        <v>26</v>
      </c>
      <c r="G168" s="179" t="s">
        <v>103</v>
      </c>
      <c r="H168" s="179">
        <f>VLOOKUP(A168,GPW!A:B,2,0)</f>
        <v>17736</v>
      </c>
      <c r="I168" s="179"/>
      <c r="J168" s="185">
        <f t="shared" si="80"/>
        <v>15609.188529392586</v>
      </c>
      <c r="K168" s="179">
        <f>VLOOKUP(A168,GPW!A:E,5,0)</f>
        <v>7030</v>
      </c>
      <c r="L168" s="179">
        <v>4733.019</v>
      </c>
      <c r="M168" s="179">
        <f t="shared" si="81"/>
        <v>12258.51921</v>
      </c>
      <c r="N168" s="179">
        <f>VLOOKUP(F168,GDP!A:C,3,0)</f>
        <v>12305.076909238242</v>
      </c>
      <c r="O168" s="179">
        <f>VLOOKUP(F168,Density!A:D,4,0)</f>
        <v>2.845545524882744</v>
      </c>
      <c r="P168" s="179">
        <f t="shared" si="82"/>
        <v>-7979</v>
      </c>
      <c r="Q168" s="186">
        <v>2</v>
      </c>
      <c r="R168" s="189">
        <f t="shared" si="88"/>
        <v>17736</v>
      </c>
      <c r="S168" s="188">
        <f t="shared" si="91"/>
        <v>15609.188529392586</v>
      </c>
      <c r="T168" s="189"/>
      <c r="U168" s="179">
        <f t="shared" si="84"/>
        <v>192072265.34497514</v>
      </c>
      <c r="V168" s="179"/>
      <c r="W168" s="179">
        <f t="shared" si="85"/>
        <v>177398660.7235807</v>
      </c>
      <c r="X168" s="179">
        <f t="shared" si="92"/>
        <v>177398660.7235807</v>
      </c>
      <c r="Y168" s="179"/>
      <c r="Z168" s="179"/>
      <c r="AA168" s="178"/>
      <c r="AB168" s="179">
        <f t="shared" si="86"/>
        <v>177398660.7235807</v>
      </c>
      <c r="AC168" s="179">
        <f t="shared" si="89"/>
        <v>177398660.7235807</v>
      </c>
      <c r="AD168" s="179"/>
      <c r="AE168" s="179">
        <f t="shared" si="87"/>
        <v>4002884.690785747</v>
      </c>
      <c r="AF168" s="179">
        <f t="shared" si="93"/>
        <v>4002884.690785747</v>
      </c>
      <c r="AG168" s="179"/>
      <c r="AH168" s="178"/>
      <c r="AI168" s="179">
        <f t="shared" si="76"/>
        <v>4002884.690785747</v>
      </c>
      <c r="AJ168" s="179">
        <f t="shared" si="94"/>
        <v>4002884.690785747</v>
      </c>
      <c r="AK168" s="179"/>
      <c r="AL168" s="179">
        <f t="shared" si="77"/>
        <v>14037416.729771594</v>
      </c>
      <c r="AM168" s="179">
        <f t="shared" si="78"/>
        <v>14037416.729771594</v>
      </c>
      <c r="AN168" s="179">
        <f t="shared" si="95"/>
        <v>14037416.729771594</v>
      </c>
    </row>
    <row r="169" spans="1:40" ht="12.75">
      <c r="A169" s="183">
        <f t="shared" si="79"/>
        <v>-6988</v>
      </c>
      <c r="B169" s="179">
        <v>12</v>
      </c>
      <c r="C169" s="179">
        <v>-7</v>
      </c>
      <c r="D169" s="179">
        <v>0.473</v>
      </c>
      <c r="E169" s="179">
        <f t="shared" si="90"/>
        <v>0.473</v>
      </c>
      <c r="F169" s="181" t="s">
        <v>32</v>
      </c>
      <c r="G169" s="179" t="s">
        <v>103</v>
      </c>
      <c r="H169" s="179">
        <f>VLOOKUP(A169,GPW!A:B,2,0)</f>
        <v>25476</v>
      </c>
      <c r="I169" s="179"/>
      <c r="J169" s="185">
        <f t="shared" si="80"/>
        <v>22421.046852436037</v>
      </c>
      <c r="K169" s="179">
        <f>VLOOKUP(A169,GPW!A:E,5,0)</f>
        <v>5530</v>
      </c>
      <c r="L169" s="179">
        <v>4743.174</v>
      </c>
      <c r="M169" s="179">
        <f t="shared" si="81"/>
        <v>12284.82066</v>
      </c>
      <c r="N169" s="179">
        <f>VLOOKUP(F169,GDP!A:C,3,0)</f>
        <v>30898.02152070639</v>
      </c>
      <c r="O169" s="179">
        <f>VLOOKUP(F169,Density!A:D,4,0)</f>
        <v>3.5705904900341907</v>
      </c>
      <c r="P169" s="179">
        <f t="shared" si="82"/>
        <v>-6988</v>
      </c>
      <c r="Q169" s="186">
        <v>2</v>
      </c>
      <c r="R169" s="189">
        <f t="shared" si="88"/>
        <v>25476</v>
      </c>
      <c r="S169" s="188">
        <f t="shared" si="91"/>
        <v>22421.046852436037</v>
      </c>
      <c r="T169" s="189"/>
      <c r="U169" s="179">
        <f t="shared" si="84"/>
        <v>692765988.1633348</v>
      </c>
      <c r="V169" s="179"/>
      <c r="W169" s="179">
        <f t="shared" si="85"/>
        <v>639841250.7620203</v>
      </c>
      <c r="X169" s="179">
        <f t="shared" si="92"/>
        <v>639841250.7620203</v>
      </c>
      <c r="Y169" s="178">
        <f>OIL!G8</f>
        <v>4540159334.04</v>
      </c>
      <c r="Z169" s="179"/>
      <c r="AA169" s="178">
        <f>Y169*Y$241</f>
        <v>3909151147.158704</v>
      </c>
      <c r="AB169" s="179">
        <f t="shared" si="86"/>
        <v>4548992397.920724</v>
      </c>
      <c r="AC169" s="179">
        <f t="shared" si="89"/>
        <v>4548992397.920724</v>
      </c>
      <c r="AD169" s="179"/>
      <c r="AE169" s="179">
        <f t="shared" si="87"/>
        <v>102645036.63029723</v>
      </c>
      <c r="AF169" s="179">
        <f t="shared" si="93"/>
        <v>102645036.63029723</v>
      </c>
      <c r="AG169" s="179"/>
      <c r="AH169" s="178">
        <f>AA169*AC$241</f>
        <v>88207437.51448809</v>
      </c>
      <c r="AI169" s="179">
        <f t="shared" si="76"/>
        <v>14437599.115809148</v>
      </c>
      <c r="AJ169" s="179">
        <f t="shared" si="94"/>
        <v>14437599.115809148</v>
      </c>
      <c r="AK169" s="178">
        <f>AH169</f>
        <v>88207437.51448809</v>
      </c>
      <c r="AL169" s="179">
        <f t="shared" si="77"/>
        <v>50630135.769964546</v>
      </c>
      <c r="AM169" s="179">
        <f t="shared" si="78"/>
        <v>138837573.28445262</v>
      </c>
      <c r="AN169" s="179">
        <f t="shared" si="95"/>
        <v>138837573.28445262</v>
      </c>
    </row>
    <row r="170" spans="1:40" ht="12.75">
      <c r="A170" s="183">
        <f t="shared" si="79"/>
        <v>-6987</v>
      </c>
      <c r="B170" s="179">
        <v>13</v>
      </c>
      <c r="C170" s="179">
        <v>-7</v>
      </c>
      <c r="D170" s="179">
        <v>0.989</v>
      </c>
      <c r="E170" s="179">
        <f t="shared" si="90"/>
        <v>0.989</v>
      </c>
      <c r="F170" s="181" t="s">
        <v>32</v>
      </c>
      <c r="G170" s="179" t="s">
        <v>103</v>
      </c>
      <c r="H170" s="179">
        <f>VLOOKUP(A170,GPW!A:B,2,0)</f>
        <v>56647</v>
      </c>
      <c r="I170" s="179"/>
      <c r="J170" s="185">
        <f t="shared" si="80"/>
        <v>49854.178091142414</v>
      </c>
      <c r="K170" s="179">
        <f>VLOOKUP(A170,GPW!A:E,5,0)</f>
        <v>12096</v>
      </c>
      <c r="L170" s="179">
        <v>4743.174</v>
      </c>
      <c r="M170" s="179">
        <f t="shared" si="81"/>
        <v>12284.82066</v>
      </c>
      <c r="N170" s="179">
        <f>VLOOKUP(F170,GDP!A:C,3,0)</f>
        <v>30898.02152070639</v>
      </c>
      <c r="O170" s="179">
        <f>VLOOKUP(F170,Density!A:D,4,0)</f>
        <v>3.5705904900341907</v>
      </c>
      <c r="P170" s="179">
        <f t="shared" si="82"/>
        <v>-6987</v>
      </c>
      <c r="Q170" s="186">
        <v>2</v>
      </c>
      <c r="R170" s="189">
        <f t="shared" si="88"/>
        <v>56647</v>
      </c>
      <c r="S170" s="188">
        <f t="shared" si="91"/>
        <v>49854.178091142414</v>
      </c>
      <c r="T170" s="189"/>
      <c r="U170" s="179">
        <f t="shared" si="84"/>
        <v>1540395467.5572472</v>
      </c>
      <c r="V170" s="179"/>
      <c r="W170" s="179">
        <f t="shared" si="85"/>
        <v>1422714999.6826882</v>
      </c>
      <c r="X170" s="179">
        <f t="shared" si="92"/>
        <v>1422714999.6826882</v>
      </c>
      <c r="Y170" s="179"/>
      <c r="Z170" s="179"/>
      <c r="AA170" s="178"/>
      <c r="AB170" s="179">
        <f t="shared" si="86"/>
        <v>1422714999.6826882</v>
      </c>
      <c r="AC170" s="179">
        <f t="shared" si="89"/>
        <v>1422714999.6826882</v>
      </c>
      <c r="AD170" s="179"/>
      <c r="AE170" s="179">
        <f t="shared" si="87"/>
        <v>32102632.95310256</v>
      </c>
      <c r="AF170" s="179">
        <f t="shared" si="93"/>
        <v>32102632.95310256</v>
      </c>
      <c r="AG170" s="179"/>
      <c r="AH170" s="178"/>
      <c r="AI170" s="179">
        <f t="shared" si="76"/>
        <v>32102632.95310256</v>
      </c>
      <c r="AJ170" s="179">
        <f t="shared" si="94"/>
        <v>32102632.95310256</v>
      </c>
      <c r="AK170" s="179"/>
      <c r="AL170" s="179">
        <f t="shared" si="77"/>
        <v>112578320.81022066</v>
      </c>
      <c r="AM170" s="179">
        <f t="shared" si="78"/>
        <v>112578320.81022066</v>
      </c>
      <c r="AN170" s="179">
        <f t="shared" si="95"/>
        <v>112578320.81022066</v>
      </c>
    </row>
    <row r="171" spans="1:40" ht="12.75">
      <c r="A171" s="183">
        <f t="shared" si="79"/>
        <v>-6985</v>
      </c>
      <c r="B171" s="179">
        <v>15</v>
      </c>
      <c r="C171" s="179">
        <v>-7</v>
      </c>
      <c r="D171" s="179">
        <v>1</v>
      </c>
      <c r="E171" s="179">
        <f t="shared" si="90"/>
        <v>1</v>
      </c>
      <c r="F171" s="181" t="s">
        <v>31</v>
      </c>
      <c r="G171" s="179" t="s">
        <v>103</v>
      </c>
      <c r="H171" s="179">
        <f>VLOOKUP(A171,GPW!A:B,2,0)</f>
        <v>146880</v>
      </c>
      <c r="I171" s="179"/>
      <c r="J171" s="185">
        <f t="shared" si="80"/>
        <v>129266.89282798732</v>
      </c>
      <c r="K171" s="179">
        <f>VLOOKUP(A171,GPW!A:E,5,0)</f>
        <v>12096</v>
      </c>
      <c r="L171" s="179">
        <v>4743.174</v>
      </c>
      <c r="M171" s="179">
        <f t="shared" si="81"/>
        <v>12284.82066</v>
      </c>
      <c r="N171" s="179">
        <f>VLOOKUP(F171,GDP!A:C,3,0)</f>
        <v>17682.691267077953</v>
      </c>
      <c r="O171" s="179">
        <f>VLOOKUP(F171,Density!A:D,4,0)</f>
        <v>13.05463276084503</v>
      </c>
      <c r="P171" s="179">
        <f t="shared" si="82"/>
        <v>-6985</v>
      </c>
      <c r="Q171" s="186">
        <v>2</v>
      </c>
      <c r="R171" s="189">
        <f t="shared" si="88"/>
        <v>146880</v>
      </c>
      <c r="S171" s="188">
        <f t="shared" si="91"/>
        <v>129266.89282798732</v>
      </c>
      <c r="T171" s="189"/>
      <c r="U171" s="179">
        <f t="shared" si="84"/>
        <v>2285786556.931753</v>
      </c>
      <c r="V171" s="179"/>
      <c r="W171" s="179">
        <f t="shared" si="85"/>
        <v>2111160990.2208402</v>
      </c>
      <c r="X171" s="179">
        <f t="shared" si="92"/>
        <v>2111160990.2208402</v>
      </c>
      <c r="Y171" s="179"/>
      <c r="Z171" s="179"/>
      <c r="AA171" s="178"/>
      <c r="AB171" s="179">
        <f t="shared" si="86"/>
        <v>2111160990.2208402</v>
      </c>
      <c r="AC171" s="179">
        <f t="shared" si="89"/>
        <v>2111160990.2208402</v>
      </c>
      <c r="AD171" s="179"/>
      <c r="AE171" s="179">
        <f t="shared" si="87"/>
        <v>47636966.21535862</v>
      </c>
      <c r="AF171" s="179">
        <f t="shared" si="93"/>
        <v>47636966.21535862</v>
      </c>
      <c r="AG171" s="179"/>
      <c r="AH171" s="178"/>
      <c r="AI171" s="179">
        <f t="shared" si="76"/>
        <v>47636966.21535862</v>
      </c>
      <c r="AJ171" s="179">
        <f t="shared" si="94"/>
        <v>47636966.21535862</v>
      </c>
      <c r="AK171" s="179"/>
      <c r="AL171" s="179">
        <f t="shared" si="77"/>
        <v>167054511.47426802</v>
      </c>
      <c r="AM171" s="179">
        <f t="shared" si="78"/>
        <v>167054511.47426802</v>
      </c>
      <c r="AN171" s="179">
        <f t="shared" si="95"/>
        <v>167054511.47426802</v>
      </c>
    </row>
    <row r="172" spans="1:40" ht="12.75">
      <c r="A172" s="183">
        <f t="shared" si="79"/>
        <v>-6984</v>
      </c>
      <c r="B172" s="179">
        <v>16</v>
      </c>
      <c r="C172" s="179">
        <v>-7</v>
      </c>
      <c r="D172" s="179">
        <v>0.759</v>
      </c>
      <c r="E172" s="179">
        <f t="shared" si="90"/>
        <v>0.759</v>
      </c>
      <c r="F172" s="181" t="s">
        <v>31</v>
      </c>
      <c r="G172" s="179" t="s">
        <v>103</v>
      </c>
      <c r="H172" s="179">
        <f>VLOOKUP(A172,GPW!A:B,2,0)</f>
        <v>112781</v>
      </c>
      <c r="I172" s="179"/>
      <c r="J172" s="185">
        <f t="shared" si="80"/>
        <v>99256.8725492459</v>
      </c>
      <c r="K172" s="179">
        <f>VLOOKUP(A172,GPW!A:E,5,0)</f>
        <v>9291</v>
      </c>
      <c r="L172" s="179">
        <v>4743.174</v>
      </c>
      <c r="M172" s="179">
        <f t="shared" si="81"/>
        <v>12284.82066</v>
      </c>
      <c r="N172" s="179">
        <f>VLOOKUP(F172,GDP!A:C,3,0)</f>
        <v>17682.691267077953</v>
      </c>
      <c r="O172" s="179">
        <f>VLOOKUP(F172,Density!A:D,4,0)</f>
        <v>13.05463276084503</v>
      </c>
      <c r="P172" s="179">
        <f t="shared" si="82"/>
        <v>-6984</v>
      </c>
      <c r="Q172" s="186">
        <v>2</v>
      </c>
      <c r="R172" s="189">
        <f t="shared" si="88"/>
        <v>112781</v>
      </c>
      <c r="S172" s="188">
        <f t="shared" si="91"/>
        <v>99256.8725492459</v>
      </c>
      <c r="T172" s="189"/>
      <c r="U172" s="179">
        <f t="shared" si="84"/>
        <v>1755128633.42402</v>
      </c>
      <c r="V172" s="179"/>
      <c r="W172" s="179">
        <f t="shared" si="85"/>
        <v>1621043352.6558864</v>
      </c>
      <c r="X172" s="179">
        <f t="shared" si="92"/>
        <v>1621043352.6558864</v>
      </c>
      <c r="Y172" s="179"/>
      <c r="Z172" s="179"/>
      <c r="AA172" s="178"/>
      <c r="AB172" s="179">
        <f t="shared" si="86"/>
        <v>1621043352.6558864</v>
      </c>
      <c r="AC172" s="179">
        <f t="shared" si="89"/>
        <v>1621043352.6558864</v>
      </c>
      <c r="AD172" s="179"/>
      <c r="AE172" s="179">
        <f t="shared" si="87"/>
        <v>36577782.453256816</v>
      </c>
      <c r="AF172" s="179">
        <f t="shared" si="93"/>
        <v>36577782.453256816</v>
      </c>
      <c r="AG172" s="179"/>
      <c r="AH172" s="178"/>
      <c r="AI172" s="179">
        <f t="shared" si="76"/>
        <v>36577782.453256816</v>
      </c>
      <c r="AJ172" s="179">
        <f t="shared" si="94"/>
        <v>36577782.453256816</v>
      </c>
      <c r="AK172" s="179"/>
      <c r="AL172" s="179">
        <f t="shared" si="77"/>
        <v>128271887.653727</v>
      </c>
      <c r="AM172" s="179">
        <f t="shared" si="78"/>
        <v>128271887.653727</v>
      </c>
      <c r="AN172" s="179">
        <f t="shared" si="95"/>
        <v>128271887.653727</v>
      </c>
    </row>
    <row r="173" spans="1:40" ht="12.75">
      <c r="A173" s="183">
        <f t="shared" si="79"/>
        <v>-16987</v>
      </c>
      <c r="B173" s="179">
        <v>13</v>
      </c>
      <c r="C173" s="179">
        <v>-17</v>
      </c>
      <c r="D173" s="179">
        <v>0.532</v>
      </c>
      <c r="E173" s="179">
        <f t="shared" si="90"/>
        <v>0.532</v>
      </c>
      <c r="F173" s="181" t="s">
        <v>22</v>
      </c>
      <c r="G173" s="179" t="s">
        <v>103</v>
      </c>
      <c r="H173" s="179">
        <f>VLOOKUP(A173,GPW!A:B,2,0)</f>
        <v>39282</v>
      </c>
      <c r="I173" s="179"/>
      <c r="J173" s="185">
        <f t="shared" si="80"/>
        <v>34571.501117027496</v>
      </c>
      <c r="K173" s="179">
        <f>VLOOKUP(A173,GPW!A:E,5,0)</f>
        <v>11985</v>
      </c>
      <c r="L173" s="179">
        <v>4577.27</v>
      </c>
      <c r="M173" s="179">
        <f t="shared" si="81"/>
        <v>11855.1293</v>
      </c>
      <c r="N173" s="179">
        <f>VLOOKUP(F173,GDP!A:C,3,0)</f>
        <v>8596.160802024468</v>
      </c>
      <c r="O173" s="179">
        <f>VLOOKUP(F173,Density!A:D,4,0)</f>
        <v>2.7201207932739395</v>
      </c>
      <c r="P173" s="179">
        <f t="shared" si="82"/>
        <v>-16987</v>
      </c>
      <c r="Q173" s="186">
        <v>3</v>
      </c>
      <c r="R173" s="189">
        <f t="shared" si="88"/>
        <v>39282</v>
      </c>
      <c r="S173" s="188">
        <f t="shared" si="91"/>
        <v>34571.501117027496</v>
      </c>
      <c r="T173" s="189"/>
      <c r="U173" s="179">
        <f t="shared" si="84"/>
        <v>297182182.7693369</v>
      </c>
      <c r="V173" s="179"/>
      <c r="W173" s="179">
        <f t="shared" si="85"/>
        <v>274478572.52843064</v>
      </c>
      <c r="X173" s="179">
        <f t="shared" si="92"/>
        <v>274478572.52843064</v>
      </c>
      <c r="Y173" s="179"/>
      <c r="Z173" s="179"/>
      <c r="AA173" s="178"/>
      <c r="AB173" s="179">
        <f t="shared" si="86"/>
        <v>274478572.52843064</v>
      </c>
      <c r="AC173" s="179">
        <f t="shared" si="89"/>
        <v>274478572.52843064</v>
      </c>
      <c r="AD173" s="179"/>
      <c r="AE173" s="179">
        <f t="shared" si="87"/>
        <v>6193429.372247425</v>
      </c>
      <c r="AF173" s="179">
        <f t="shared" si="93"/>
        <v>6193429.372247425</v>
      </c>
      <c r="AG173" s="179"/>
      <c r="AH173" s="178"/>
      <c r="AI173" s="179">
        <f t="shared" si="76"/>
        <v>6193429.372247425</v>
      </c>
      <c r="AJ173" s="179">
        <f>AI173</f>
        <v>6193429.372247425</v>
      </c>
      <c r="AK173" s="179"/>
      <c r="AL173" s="179">
        <f t="shared" si="77"/>
        <v>21719273.923820905</v>
      </c>
      <c r="AM173" s="179">
        <f t="shared" si="78"/>
        <v>21719273.923820905</v>
      </c>
      <c r="AN173" s="179">
        <f t="shared" si="95"/>
        <v>21719273.923820905</v>
      </c>
    </row>
    <row r="174" spans="1:40" ht="12.75">
      <c r="A174" s="183">
        <f t="shared" si="79"/>
        <v>-16986</v>
      </c>
      <c r="B174" s="179">
        <v>14</v>
      </c>
      <c r="C174" s="179">
        <v>-17</v>
      </c>
      <c r="D174" s="179">
        <v>0.038</v>
      </c>
      <c r="E174" s="179">
        <f>D174+D175</f>
        <v>1</v>
      </c>
      <c r="F174" s="181" t="s">
        <v>24</v>
      </c>
      <c r="G174" s="179" t="s">
        <v>103</v>
      </c>
      <c r="H174" s="179">
        <f>VLOOKUP(A174,GPW!A:B,2,0)</f>
        <v>34890</v>
      </c>
      <c r="I174" s="179"/>
      <c r="J174" s="185">
        <f t="shared" si="80"/>
        <v>30706.16755697493</v>
      </c>
      <c r="K174" s="179">
        <f>VLOOKUP(A174,GPW!A:E,5,0)</f>
        <v>12096</v>
      </c>
      <c r="L174" s="179">
        <v>4577.27</v>
      </c>
      <c r="M174" s="179">
        <f t="shared" si="81"/>
        <v>11855.1293</v>
      </c>
      <c r="N174" s="179">
        <f>VLOOKUP(F174,GDP!A:C,3,0)</f>
        <v>18652.790695639666</v>
      </c>
      <c r="O174" s="179">
        <f>VLOOKUP(F174,Density!A:D,4,0)</f>
        <v>18.386044491021153</v>
      </c>
      <c r="P174" s="179">
        <f t="shared" si="82"/>
        <v>-16986</v>
      </c>
      <c r="Q174" s="186">
        <v>3</v>
      </c>
      <c r="R174" s="189">
        <f t="shared" si="83"/>
        <v>8282.819520751122</v>
      </c>
      <c r="S174" s="188">
        <f>(R174*J174)/(R$174+R$175)</f>
        <v>6470.803231809085</v>
      </c>
      <c r="T174" s="188">
        <f>S174+S175</f>
        <v>30706.16755697493</v>
      </c>
      <c r="U174" s="179">
        <f t="shared" si="84"/>
        <v>120698538.31560358</v>
      </c>
      <c r="V174" s="179"/>
      <c r="W174" s="179">
        <f t="shared" si="85"/>
        <v>111477620.20729466</v>
      </c>
      <c r="X174" s="179">
        <f>W174+W175</f>
        <v>303892990.9532766</v>
      </c>
      <c r="Y174" s="179"/>
      <c r="Z174" s="179"/>
      <c r="AA174" s="178"/>
      <c r="AB174" s="179">
        <f t="shared" si="86"/>
        <v>111477620.20729466</v>
      </c>
      <c r="AC174" s="179">
        <f>AB174+AB175</f>
        <v>303892990.9532766</v>
      </c>
      <c r="AD174" s="179"/>
      <c r="AE174" s="179">
        <f t="shared" si="87"/>
        <v>2515419.549803243</v>
      </c>
      <c r="AF174" s="179">
        <f>AE174+AE175</f>
        <v>6857146.475414547</v>
      </c>
      <c r="AG174" s="179"/>
      <c r="AH174" s="178"/>
      <c r="AI174" s="179">
        <f t="shared" si="76"/>
        <v>2515419.549803243</v>
      </c>
      <c r="AJ174" s="179">
        <f>AI174+AI175</f>
        <v>6857146.475414547</v>
      </c>
      <c r="AK174" s="179"/>
      <c r="AL174" s="179">
        <f t="shared" si="77"/>
        <v>8821136.554865735</v>
      </c>
      <c r="AM174" s="179">
        <f t="shared" si="78"/>
        <v>8821136.554865735</v>
      </c>
      <c r="AN174" s="179">
        <f>AM174+AM175</f>
        <v>24046813.75760134</v>
      </c>
    </row>
    <row r="175" spans="1:40" ht="12.75">
      <c r="A175" s="183">
        <f t="shared" si="79"/>
        <v>-16986</v>
      </c>
      <c r="B175" s="179">
        <v>14</v>
      </c>
      <c r="C175" s="179">
        <v>-17</v>
      </c>
      <c r="D175" s="179">
        <v>0.962</v>
      </c>
      <c r="E175" s="179"/>
      <c r="F175" s="181" t="s">
        <v>22</v>
      </c>
      <c r="G175" s="179" t="s">
        <v>103</v>
      </c>
      <c r="H175" s="179">
        <f>VLOOKUP(A175,GPW!A:B,2,0)</f>
        <v>34890</v>
      </c>
      <c r="I175" s="179"/>
      <c r="J175" s="185">
        <f t="shared" si="80"/>
        <v>30706.16755697493</v>
      </c>
      <c r="K175" s="179">
        <f>VLOOKUP(A175,GPW!A:E,5,0)</f>
        <v>12096</v>
      </c>
      <c r="L175" s="179">
        <v>4577.27</v>
      </c>
      <c r="M175" s="179">
        <f t="shared" si="81"/>
        <v>11855.1293</v>
      </c>
      <c r="N175" s="179">
        <f>VLOOKUP(F175,GDP!A:C,3,0)</f>
        <v>8596.160802024468</v>
      </c>
      <c r="O175" s="179">
        <f>VLOOKUP(F175,Density!A:D,4,0)</f>
        <v>2.7201207932739395</v>
      </c>
      <c r="P175" s="179">
        <f t="shared" si="82"/>
        <v>-16986</v>
      </c>
      <c r="Q175" s="186">
        <v>3</v>
      </c>
      <c r="R175" s="179">
        <f t="shared" si="83"/>
        <v>31021.98313467764</v>
      </c>
      <c r="S175" s="188">
        <f>(R175*J175)/(R$174+R$175)</f>
        <v>24235.364325165847</v>
      </c>
      <c r="T175" s="179"/>
      <c r="U175" s="179">
        <f t="shared" si="84"/>
        <v>208331088.83477283</v>
      </c>
      <c r="V175" s="179"/>
      <c r="W175" s="179">
        <f t="shared" si="85"/>
        <v>192415370.74598193</v>
      </c>
      <c r="X175" s="179"/>
      <c r="Y175" s="179"/>
      <c r="Z175" s="179"/>
      <c r="AA175" s="178"/>
      <c r="AB175" s="179">
        <f t="shared" si="86"/>
        <v>192415370.74598193</v>
      </c>
      <c r="AC175" s="179"/>
      <c r="AD175" s="179"/>
      <c r="AE175" s="179">
        <f t="shared" si="87"/>
        <v>4341726.925611304</v>
      </c>
      <c r="AF175" s="179"/>
      <c r="AG175" s="179"/>
      <c r="AH175" s="178"/>
      <c r="AI175" s="179">
        <f t="shared" si="76"/>
        <v>4341726.925611304</v>
      </c>
      <c r="AJ175" s="179"/>
      <c r="AK175" s="179"/>
      <c r="AL175" s="179">
        <f t="shared" si="77"/>
        <v>15225677.202735605</v>
      </c>
      <c r="AM175" s="179">
        <f t="shared" si="78"/>
        <v>15225677.202735605</v>
      </c>
      <c r="AN175" s="179"/>
    </row>
    <row r="176" spans="1:40" ht="12.75">
      <c r="A176" s="183">
        <f t="shared" si="79"/>
        <v>-16979</v>
      </c>
      <c r="B176" s="179">
        <v>21</v>
      </c>
      <c r="C176" s="179">
        <v>-17</v>
      </c>
      <c r="D176" s="179">
        <v>0.982</v>
      </c>
      <c r="E176" s="179">
        <f>D176</f>
        <v>0.982</v>
      </c>
      <c r="F176" s="181" t="s">
        <v>19</v>
      </c>
      <c r="G176" s="179" t="s">
        <v>103</v>
      </c>
      <c r="H176" s="179">
        <f>VLOOKUP(A176,GPW!A:B,2,0)</f>
        <v>7113</v>
      </c>
      <c r="I176" s="179"/>
      <c r="J176" s="185">
        <f t="shared" si="80"/>
        <v>6260.044993773651</v>
      </c>
      <c r="K176" s="179">
        <f>VLOOKUP(A176,GPW!A:E,5,0)</f>
        <v>12094</v>
      </c>
      <c r="L176" s="179">
        <v>4577.27</v>
      </c>
      <c r="M176" s="179">
        <f t="shared" si="81"/>
        <v>11855.1293</v>
      </c>
      <c r="N176" s="179">
        <f>VLOOKUP(F176,GDP!A:C,3,0)</f>
        <v>8852.096757413643</v>
      </c>
      <c r="O176" s="179">
        <f>VLOOKUP(F176,Density!A:D,4,0)</f>
        <v>0.6806336159242874</v>
      </c>
      <c r="P176" s="179">
        <f t="shared" si="82"/>
        <v>-16979</v>
      </c>
      <c r="Q176" s="186">
        <v>3</v>
      </c>
      <c r="R176" s="179">
        <f>H176</f>
        <v>7113</v>
      </c>
      <c r="S176" s="188">
        <f>J176</f>
        <v>6260.044993773651</v>
      </c>
      <c r="T176" s="185">
        <f>S176+S177+S178+S179</f>
        <v>107937.15144332568</v>
      </c>
      <c r="U176" s="179">
        <f t="shared" si="84"/>
        <v>55414523.99064725</v>
      </c>
      <c r="V176" s="179"/>
      <c r="W176" s="179">
        <f t="shared" si="85"/>
        <v>51181061.0601138</v>
      </c>
      <c r="X176" s="179">
        <f>W176</f>
        <v>51181061.0601138</v>
      </c>
      <c r="Y176" s="179"/>
      <c r="Z176" s="179"/>
      <c r="AA176" s="178"/>
      <c r="AB176" s="179">
        <f t="shared" si="86"/>
        <v>51181061.0601138</v>
      </c>
      <c r="AC176" s="179">
        <f>AB176</f>
        <v>51181061.0601138</v>
      </c>
      <c r="AD176" s="179"/>
      <c r="AE176" s="179">
        <f t="shared" si="87"/>
        <v>1154867.150293359</v>
      </c>
      <c r="AF176" s="179">
        <f>AE176</f>
        <v>1154867.150293359</v>
      </c>
      <c r="AG176" s="179"/>
      <c r="AH176" s="178"/>
      <c r="AI176" s="179">
        <f t="shared" si="76"/>
        <v>1154867.150293359</v>
      </c>
      <c r="AJ176" s="179">
        <f>AI176</f>
        <v>1154867.150293359</v>
      </c>
      <c r="AK176" s="179"/>
      <c r="AL176" s="179">
        <f t="shared" si="77"/>
        <v>4049917.174358933</v>
      </c>
      <c r="AM176" s="179">
        <f t="shared" si="78"/>
        <v>4049917.174358933</v>
      </c>
      <c r="AN176" s="179">
        <f>AM176</f>
        <v>4049917.174358933</v>
      </c>
    </row>
    <row r="177" spans="1:40" ht="12.75">
      <c r="A177" s="183">
        <f t="shared" si="79"/>
        <v>-16978</v>
      </c>
      <c r="B177" s="179">
        <v>22</v>
      </c>
      <c r="C177" s="179">
        <v>-17</v>
      </c>
      <c r="D177" s="179">
        <v>0.254</v>
      </c>
      <c r="E177" s="179">
        <f>D177</f>
        <v>0.254</v>
      </c>
      <c r="F177" s="181" t="s">
        <v>19</v>
      </c>
      <c r="G177" s="179" t="s">
        <v>103</v>
      </c>
      <c r="H177" s="179">
        <f>VLOOKUP(A177,GPW!A:B,2,0)</f>
        <v>1633</v>
      </c>
      <c r="I177" s="179"/>
      <c r="J177" s="185">
        <f t="shared" si="80"/>
        <v>1437.1788942545159</v>
      </c>
      <c r="K177" s="179">
        <f>VLOOKUP(A177,GPW!A:E,5,0)</f>
        <v>2846</v>
      </c>
      <c r="L177" s="179">
        <v>4577.27</v>
      </c>
      <c r="M177" s="179">
        <f t="shared" si="81"/>
        <v>11855.1293</v>
      </c>
      <c r="N177" s="179">
        <f>VLOOKUP(F177,GDP!A:C,3,0)</f>
        <v>8852.096757413643</v>
      </c>
      <c r="O177" s="179">
        <f>VLOOKUP(F177,Density!A:D,4,0)</f>
        <v>0.6806336159242874</v>
      </c>
      <c r="P177" s="179">
        <f t="shared" si="82"/>
        <v>-16978</v>
      </c>
      <c r="Q177" s="186">
        <v>3</v>
      </c>
      <c r="R177" s="179">
        <f>H177</f>
        <v>1633</v>
      </c>
      <c r="S177" s="188">
        <f>J177</f>
        <v>1437.1788942545159</v>
      </c>
      <c r="T177" s="179"/>
      <c r="U177" s="179">
        <f t="shared" si="84"/>
        <v>12722046.629653724</v>
      </c>
      <c r="V177" s="179"/>
      <c r="W177" s="179">
        <f t="shared" si="85"/>
        <v>11750129.72180034</v>
      </c>
      <c r="X177" s="179">
        <f>W177</f>
        <v>11750129.72180034</v>
      </c>
      <c r="Y177" s="179"/>
      <c r="Z177" s="179"/>
      <c r="AA177" s="178"/>
      <c r="AB177" s="179">
        <f t="shared" si="86"/>
        <v>11750129.72180034</v>
      </c>
      <c r="AC177" s="179">
        <f>AB177</f>
        <v>11750129.72180034</v>
      </c>
      <c r="AD177" s="179"/>
      <c r="AE177" s="179">
        <f t="shared" si="87"/>
        <v>265133.9879697814</v>
      </c>
      <c r="AF177" s="179">
        <f>AE177</f>
        <v>265133.9879697814</v>
      </c>
      <c r="AG177" s="179"/>
      <c r="AH177" s="178"/>
      <c r="AI177" s="179">
        <f t="shared" si="76"/>
        <v>265133.9879697814</v>
      </c>
      <c r="AJ177" s="179">
        <f>AI177</f>
        <v>265133.9879697814</v>
      </c>
      <c r="AK177" s="179"/>
      <c r="AL177" s="179">
        <f t="shared" si="77"/>
        <v>929778.5386936787</v>
      </c>
      <c r="AM177" s="179">
        <f t="shared" si="78"/>
        <v>929778.5386936787</v>
      </c>
      <c r="AN177" s="179">
        <f>AM177</f>
        <v>929778.5386936787</v>
      </c>
    </row>
    <row r="178" spans="1:40" ht="12.75">
      <c r="A178" s="183">
        <f t="shared" si="79"/>
        <v>-15989</v>
      </c>
      <c r="B178" s="179">
        <v>11</v>
      </c>
      <c r="C178" s="179">
        <v>-16</v>
      </c>
      <c r="D178" s="179">
        <v>0.062</v>
      </c>
      <c r="E178" s="179">
        <f>D178</f>
        <v>0.062</v>
      </c>
      <c r="F178" s="181" t="s">
        <v>30</v>
      </c>
      <c r="G178" s="179" t="s">
        <v>103</v>
      </c>
      <c r="H178" s="179">
        <f>VLOOKUP(A178,GPW!A:B,2,0)</f>
        <v>1322</v>
      </c>
      <c r="I178" s="179"/>
      <c r="J178" s="185">
        <f t="shared" si="80"/>
        <v>1163.4724422562585</v>
      </c>
      <c r="K178" s="179">
        <f>VLOOKUP(A178,GPW!A:E,5,0)</f>
        <v>767</v>
      </c>
      <c r="L178" s="179">
        <v>4600.239</v>
      </c>
      <c r="M178" s="179">
        <f t="shared" si="81"/>
        <v>11914.619009999999</v>
      </c>
      <c r="N178" s="179">
        <f>VLOOKUP(F178,GDP!A:C,3,0)</f>
        <v>37602.447052059244</v>
      </c>
      <c r="O178" s="179">
        <f>VLOOKUP(F178,Density!A:D,4,0)</f>
        <v>2.379019951232039</v>
      </c>
      <c r="P178" s="179">
        <f t="shared" si="82"/>
        <v>-15989</v>
      </c>
      <c r="Q178" s="186">
        <v>3</v>
      </c>
      <c r="R178" s="179">
        <f>H178</f>
        <v>1322</v>
      </c>
      <c r="S178" s="188">
        <f>J178</f>
        <v>1163.4724422562585</v>
      </c>
      <c r="T178" s="179"/>
      <c r="U178" s="179">
        <f t="shared" si="84"/>
        <v>43749410.90647102</v>
      </c>
      <c r="V178" s="179"/>
      <c r="W178" s="179">
        <f t="shared" si="85"/>
        <v>40407119.10339643</v>
      </c>
      <c r="X178" s="179">
        <f>W178</f>
        <v>40407119.10339643</v>
      </c>
      <c r="Y178" s="179"/>
      <c r="Z178" s="179"/>
      <c r="AA178" s="178"/>
      <c r="AB178" s="179">
        <f t="shared" si="86"/>
        <v>40407119.10339643</v>
      </c>
      <c r="AC178" s="179">
        <f>AB178</f>
        <v>40407119.10339643</v>
      </c>
      <c r="AD178" s="179"/>
      <c r="AE178" s="179">
        <f t="shared" si="87"/>
        <v>911760.2004322343</v>
      </c>
      <c r="AF178" s="179">
        <f>AE178</f>
        <v>911760.2004322343</v>
      </c>
      <c r="AG178" s="179"/>
      <c r="AH178" s="178"/>
      <c r="AI178" s="179">
        <f t="shared" si="76"/>
        <v>911760.2004322343</v>
      </c>
      <c r="AJ178" s="179">
        <f>AI178</f>
        <v>911760.2004322343</v>
      </c>
      <c r="AK178" s="179"/>
      <c r="AL178" s="179">
        <f t="shared" si="77"/>
        <v>3197383.6070144237</v>
      </c>
      <c r="AM178" s="179">
        <f t="shared" si="78"/>
        <v>3197383.6070144237</v>
      </c>
      <c r="AN178" s="179">
        <f>AM178</f>
        <v>3197383.6070144237</v>
      </c>
    </row>
    <row r="179" spans="1:40" ht="12.75">
      <c r="A179" s="183">
        <f t="shared" si="79"/>
        <v>-15986</v>
      </c>
      <c r="B179" s="179">
        <v>14</v>
      </c>
      <c r="C179" s="179">
        <v>-16</v>
      </c>
      <c r="D179" s="179">
        <v>0.068</v>
      </c>
      <c r="E179" s="179">
        <f>D179</f>
        <v>0.068</v>
      </c>
      <c r="F179" s="181" t="s">
        <v>22</v>
      </c>
      <c r="G179" s="179" t="s">
        <v>103</v>
      </c>
      <c r="H179" s="179">
        <f>VLOOKUP(A179,GPW!A:B,2,0)</f>
        <v>112576</v>
      </c>
      <c r="I179" s="179"/>
      <c r="J179" s="185">
        <f t="shared" si="80"/>
        <v>99076.45511304126</v>
      </c>
      <c r="K179" s="179">
        <f>VLOOKUP(A179,GPW!A:E,5,0)</f>
        <v>12096</v>
      </c>
      <c r="L179" s="179">
        <v>4600.239</v>
      </c>
      <c r="M179" s="179">
        <f t="shared" si="81"/>
        <v>11914.619009999999</v>
      </c>
      <c r="N179" s="179">
        <f>VLOOKUP(F179,GDP!A:C,3,0)</f>
        <v>8596.160802024468</v>
      </c>
      <c r="O179" s="179">
        <f>VLOOKUP(F179,Density!A:D,4,0)</f>
        <v>2.7201207932739395</v>
      </c>
      <c r="P179" s="179">
        <f t="shared" si="82"/>
        <v>-15986</v>
      </c>
      <c r="Q179" s="186">
        <v>3</v>
      </c>
      <c r="R179" s="179">
        <f>H179</f>
        <v>112576</v>
      </c>
      <c r="S179" s="188">
        <f>J179</f>
        <v>99076.45511304126</v>
      </c>
      <c r="T179" s="179"/>
      <c r="U179" s="179">
        <f t="shared" si="84"/>
        <v>851677139.8462619</v>
      </c>
      <c r="V179" s="179"/>
      <c r="W179" s="179">
        <f t="shared" si="85"/>
        <v>786612183.2126826</v>
      </c>
      <c r="X179" s="179">
        <f>W179</f>
        <v>786612183.2126826</v>
      </c>
      <c r="Y179" s="179"/>
      <c r="Z179" s="179"/>
      <c r="AA179" s="178"/>
      <c r="AB179" s="179">
        <f t="shared" si="86"/>
        <v>786612183.2126826</v>
      </c>
      <c r="AC179" s="179">
        <f>AB179</f>
        <v>786612183.2126826</v>
      </c>
      <c r="AD179" s="179"/>
      <c r="AE179" s="179">
        <f t="shared" si="87"/>
        <v>17749389.160687488</v>
      </c>
      <c r="AF179" s="179">
        <f>AE179</f>
        <v>17749389.160687488</v>
      </c>
      <c r="AG179" s="179"/>
      <c r="AH179" s="178"/>
      <c r="AI179" s="179">
        <f t="shared" si="76"/>
        <v>17749389.160687488</v>
      </c>
      <c r="AJ179" s="179">
        <f>AI179</f>
        <v>17749389.160687488</v>
      </c>
      <c r="AK179" s="179"/>
      <c r="AL179" s="179">
        <f t="shared" si="77"/>
        <v>62244004.41036764</v>
      </c>
      <c r="AM179" s="179">
        <f t="shared" si="78"/>
        <v>62244004.41036764</v>
      </c>
      <c r="AN179" s="179">
        <f>AM179</f>
        <v>62244004.41036764</v>
      </c>
    </row>
    <row r="180" spans="1:40" ht="12.75">
      <c r="A180" s="183">
        <f t="shared" si="79"/>
        <v>-15985</v>
      </c>
      <c r="B180" s="179">
        <v>15</v>
      </c>
      <c r="C180" s="179">
        <v>-16</v>
      </c>
      <c r="D180" s="179">
        <v>0.631</v>
      </c>
      <c r="E180" s="179">
        <f>D180+D181</f>
        <v>1</v>
      </c>
      <c r="F180" s="181" t="s">
        <v>24</v>
      </c>
      <c r="G180" s="179" t="s">
        <v>103</v>
      </c>
      <c r="H180" s="179">
        <f>VLOOKUP(A180,GPW!A:B,2,0)</f>
        <v>86820</v>
      </c>
      <c r="I180" s="179"/>
      <c r="J180" s="185">
        <f t="shared" si="80"/>
        <v>76408.98444530134</v>
      </c>
      <c r="K180" s="179">
        <f>VLOOKUP(A180,GPW!A:E,5,0)</f>
        <v>12096</v>
      </c>
      <c r="L180" s="179">
        <v>4600.239</v>
      </c>
      <c r="M180" s="179">
        <f t="shared" si="81"/>
        <v>11914.619009999999</v>
      </c>
      <c r="N180" s="179">
        <f>VLOOKUP(F180,GDP!A:C,3,0)</f>
        <v>18652.790695639666</v>
      </c>
      <c r="O180" s="179">
        <f>VLOOKUP(F180,Density!A:D,4,0)</f>
        <v>18.386044491021153</v>
      </c>
      <c r="P180" s="179">
        <f t="shared" si="82"/>
        <v>-15985</v>
      </c>
      <c r="Q180" s="186">
        <v>3</v>
      </c>
      <c r="R180" s="179">
        <f t="shared" si="83"/>
        <v>138228.57329841005</v>
      </c>
      <c r="S180" s="188">
        <f>(R180*J180)/(R$180+R$181)</f>
        <v>70324.76099846618</v>
      </c>
      <c r="T180" s="185">
        <f>S180+S181</f>
        <v>76408.98444530135</v>
      </c>
      <c r="U180" s="179">
        <f t="shared" si="84"/>
        <v>1311753047.6252732</v>
      </c>
      <c r="V180" s="179"/>
      <c r="W180" s="179">
        <f t="shared" si="85"/>
        <v>1211540007.771802</v>
      </c>
      <c r="X180" s="179">
        <f>W180+W181</f>
        <v>1259845372.383488</v>
      </c>
      <c r="Y180" s="179"/>
      <c r="Z180" s="179"/>
      <c r="AA180" s="178"/>
      <c r="AB180" s="179">
        <f t="shared" si="86"/>
        <v>1211540007.771802</v>
      </c>
      <c r="AC180" s="179">
        <f>AB180+AB181</f>
        <v>1259845372.383488</v>
      </c>
      <c r="AD180" s="179"/>
      <c r="AE180" s="179">
        <f t="shared" si="87"/>
        <v>27337607.452069964</v>
      </c>
      <c r="AF180" s="179">
        <f>AE180+AE181</f>
        <v>28427586.39384018</v>
      </c>
      <c r="AG180" s="179"/>
      <c r="AH180" s="178"/>
      <c r="AI180" s="179">
        <f t="shared" si="76"/>
        <v>27337607.452069964</v>
      </c>
      <c r="AJ180" s="179">
        <f>AI180+AI181</f>
        <v>28427586.39384018</v>
      </c>
      <c r="AK180" s="179"/>
      <c r="AL180" s="179">
        <f t="shared" si="77"/>
        <v>95868209.51474556</v>
      </c>
      <c r="AM180" s="179">
        <f t="shared" si="78"/>
        <v>95868209.51474556</v>
      </c>
      <c r="AN180" s="179">
        <f>AM180+AM181</f>
        <v>99690575.08713494</v>
      </c>
    </row>
    <row r="181" spans="1:40" ht="12.75">
      <c r="A181" s="183">
        <f t="shared" si="79"/>
        <v>-15985</v>
      </c>
      <c r="B181" s="179">
        <v>15</v>
      </c>
      <c r="C181" s="179">
        <v>-16</v>
      </c>
      <c r="D181" s="179">
        <v>0.369</v>
      </c>
      <c r="E181" s="179"/>
      <c r="F181" s="181" t="s">
        <v>22</v>
      </c>
      <c r="G181" s="179" t="s">
        <v>103</v>
      </c>
      <c r="H181" s="179">
        <f>VLOOKUP(A181,GPW!A:B,2,0)</f>
        <v>86820</v>
      </c>
      <c r="I181" s="179"/>
      <c r="J181" s="185">
        <f t="shared" si="80"/>
        <v>76408.98444530134</v>
      </c>
      <c r="K181" s="179">
        <f>VLOOKUP(A181,GPW!A:E,5,0)</f>
        <v>12096</v>
      </c>
      <c r="L181" s="179">
        <v>4600.239</v>
      </c>
      <c r="M181" s="179">
        <f t="shared" si="81"/>
        <v>11914.619009999999</v>
      </c>
      <c r="N181" s="179">
        <f>VLOOKUP(F181,GDP!A:C,3,0)</f>
        <v>8596.160802024468</v>
      </c>
      <c r="O181" s="179">
        <f>VLOOKUP(F181,Density!A:D,4,0)</f>
        <v>2.7201207932739395</v>
      </c>
      <c r="P181" s="179">
        <f t="shared" si="82"/>
        <v>-15985</v>
      </c>
      <c r="Q181" s="186">
        <v>3</v>
      </c>
      <c r="R181" s="179">
        <f t="shared" si="83"/>
        <v>11958.995874911006</v>
      </c>
      <c r="S181" s="188">
        <f>(R181*J181)/(R$180+R$181)</f>
        <v>6084.2234468351635</v>
      </c>
      <c r="T181" s="179"/>
      <c r="U181" s="179">
        <f t="shared" si="84"/>
        <v>52300963.104442626</v>
      </c>
      <c r="V181" s="179"/>
      <c r="W181" s="179">
        <f t="shared" si="85"/>
        <v>48305364.61168601</v>
      </c>
      <c r="X181" s="179"/>
      <c r="Y181" s="179"/>
      <c r="Z181" s="179"/>
      <c r="AA181" s="178"/>
      <c r="AB181" s="179">
        <f t="shared" si="86"/>
        <v>48305364.61168601</v>
      </c>
      <c r="AC181" s="179"/>
      <c r="AD181" s="179"/>
      <c r="AE181" s="179">
        <f t="shared" si="87"/>
        <v>1089978.941770213</v>
      </c>
      <c r="AF181" s="179"/>
      <c r="AG181" s="179"/>
      <c r="AH181" s="178"/>
      <c r="AI181" s="179">
        <f t="shared" si="76"/>
        <v>1089978.941770213</v>
      </c>
      <c r="AJ181" s="179"/>
      <c r="AK181" s="179"/>
      <c r="AL181" s="179">
        <f t="shared" si="77"/>
        <v>3822365.5723893745</v>
      </c>
      <c r="AM181" s="179">
        <f t="shared" si="78"/>
        <v>3822365.5723893745</v>
      </c>
      <c r="AN181" s="179"/>
    </row>
    <row r="182" spans="1:40" ht="12.75">
      <c r="A182" s="183">
        <f t="shared" si="79"/>
        <v>-15980</v>
      </c>
      <c r="B182" s="179">
        <v>20</v>
      </c>
      <c r="C182" s="179">
        <v>-16</v>
      </c>
      <c r="D182" s="179">
        <v>0.004</v>
      </c>
      <c r="E182" s="179">
        <f>D182+D183</f>
        <v>1</v>
      </c>
      <c r="F182" s="181" t="s">
        <v>29</v>
      </c>
      <c r="G182" s="179" t="s">
        <v>103</v>
      </c>
      <c r="H182" s="179">
        <f>VLOOKUP(A182,GPW!A:B,2,0)</f>
        <v>6950</v>
      </c>
      <c r="I182" s="179"/>
      <c r="J182" s="185">
        <f t="shared" si="80"/>
        <v>6116.591129864596</v>
      </c>
      <c r="K182" s="179">
        <f>VLOOKUP(A182,GPW!A:E,5,0)</f>
        <v>12096</v>
      </c>
      <c r="L182" s="179">
        <v>4600.239</v>
      </c>
      <c r="M182" s="179">
        <f t="shared" si="81"/>
        <v>11914.619009999999</v>
      </c>
      <c r="N182" s="179">
        <f>VLOOKUP(F182,GDP!A:C,3,0)</f>
        <v>12450.050436100752</v>
      </c>
      <c r="O182" s="179">
        <f>VLOOKUP(F182,Density!A:D,4,0)</f>
        <v>1.387871284959252</v>
      </c>
      <c r="P182" s="179">
        <f t="shared" si="82"/>
        <v>-15980</v>
      </c>
      <c r="Q182" s="186">
        <v>3</v>
      </c>
      <c r="R182" s="179">
        <f t="shared" si="83"/>
        <v>66.14383038083452</v>
      </c>
      <c r="S182" s="188">
        <f>(R182*J182)/(R$182+R$183)</f>
        <v>49.682552378547385</v>
      </c>
      <c r="T182" s="185">
        <f>S182+S183</f>
        <v>6116.591129864596</v>
      </c>
      <c r="U182" s="179">
        <f t="shared" si="84"/>
        <v>618550.2829071323</v>
      </c>
      <c r="V182" s="179"/>
      <c r="W182" s="179">
        <f t="shared" si="85"/>
        <v>571295.3485545376</v>
      </c>
      <c r="X182" s="179">
        <f>W182+W183</f>
        <v>50173305.98254855</v>
      </c>
      <c r="Y182" s="179"/>
      <c r="Z182" s="179"/>
      <c r="AA182" s="178"/>
      <c r="AB182" s="179">
        <f t="shared" si="86"/>
        <v>571295.3485545376</v>
      </c>
      <c r="AC182" s="179">
        <f>AB182+AB183</f>
        <v>50173305.98254855</v>
      </c>
      <c r="AD182" s="179"/>
      <c r="AE182" s="179">
        <f t="shared" si="87"/>
        <v>12890.905688455909</v>
      </c>
      <c r="AF182" s="179">
        <f>AE182+AE183</f>
        <v>1132127.8164359678</v>
      </c>
      <c r="AG182" s="179"/>
      <c r="AH182" s="178"/>
      <c r="AI182" s="179">
        <f t="shared" si="76"/>
        <v>12890.905688455909</v>
      </c>
      <c r="AJ182" s="179">
        <f>AI182+AI183</f>
        <v>1132127.8164359678</v>
      </c>
      <c r="AK182" s="179"/>
      <c r="AL182" s="179">
        <f t="shared" si="77"/>
        <v>45206.152350473574</v>
      </c>
      <c r="AM182" s="179">
        <f t="shared" si="78"/>
        <v>45206.152350473574</v>
      </c>
      <c r="AN182" s="179">
        <f>AM182+AM183</f>
        <v>3970174.3063596687</v>
      </c>
    </row>
    <row r="183" spans="1:40" ht="12.75">
      <c r="A183" s="183">
        <f t="shared" si="79"/>
        <v>-15980</v>
      </c>
      <c r="B183" s="179">
        <v>20</v>
      </c>
      <c r="C183" s="179">
        <v>-16</v>
      </c>
      <c r="D183" s="179">
        <v>0.996</v>
      </c>
      <c r="E183" s="179"/>
      <c r="F183" s="181" t="s">
        <v>19</v>
      </c>
      <c r="G183" s="179" t="s">
        <v>103</v>
      </c>
      <c r="H183" s="179">
        <f>VLOOKUP(A183,GPW!A:B,2,0)</f>
        <v>6950</v>
      </c>
      <c r="I183" s="179"/>
      <c r="J183" s="185">
        <f t="shared" si="80"/>
        <v>6116.591129864596</v>
      </c>
      <c r="K183" s="179">
        <f>VLOOKUP(A183,GPW!A:E,5,0)</f>
        <v>12096</v>
      </c>
      <c r="L183" s="179">
        <v>4600.239</v>
      </c>
      <c r="M183" s="179">
        <f t="shared" si="81"/>
        <v>11914.619009999999</v>
      </c>
      <c r="N183" s="179">
        <f>VLOOKUP(F183,GDP!A:C,3,0)</f>
        <v>8852.096757413643</v>
      </c>
      <c r="O183" s="179">
        <f>VLOOKUP(F183,Density!A:D,4,0)</f>
        <v>0.6806336159242874</v>
      </c>
      <c r="P183" s="179">
        <f t="shared" si="82"/>
        <v>-15980</v>
      </c>
      <c r="Q183" s="186">
        <v>3</v>
      </c>
      <c r="R183" s="179">
        <f t="shared" si="83"/>
        <v>8077.052258260006</v>
      </c>
      <c r="S183" s="188">
        <f>(R183*J183)/(R$182+R$183)</f>
        <v>6066.908577486049</v>
      </c>
      <c r="T183" s="179"/>
      <c r="U183" s="179">
        <f t="shared" si="84"/>
        <v>53704861.74628927</v>
      </c>
      <c r="V183" s="179"/>
      <c r="W183" s="179">
        <f t="shared" si="85"/>
        <v>49602010.63399401</v>
      </c>
      <c r="X183" s="179"/>
      <c r="Y183" s="179"/>
      <c r="Z183" s="179"/>
      <c r="AA183" s="178"/>
      <c r="AB183" s="179">
        <f t="shared" si="86"/>
        <v>49602010.63399401</v>
      </c>
      <c r="AC183" s="179"/>
      <c r="AD183" s="179"/>
      <c r="AE183" s="179">
        <f t="shared" si="87"/>
        <v>1119236.910747512</v>
      </c>
      <c r="AF183" s="179"/>
      <c r="AG183" s="179"/>
      <c r="AH183" s="178"/>
      <c r="AI183" s="179">
        <f t="shared" si="76"/>
        <v>1119236.910747512</v>
      </c>
      <c r="AJ183" s="179"/>
      <c r="AK183" s="179"/>
      <c r="AL183" s="179">
        <f t="shared" si="77"/>
        <v>3924968.154009195</v>
      </c>
      <c r="AM183" s="179">
        <f t="shared" si="78"/>
        <v>3924968.154009195</v>
      </c>
      <c r="AN183" s="179"/>
    </row>
    <row r="184" spans="1:40" ht="12.75">
      <c r="A184" s="183">
        <f t="shared" si="79"/>
        <v>-15979</v>
      </c>
      <c r="B184" s="179">
        <v>21</v>
      </c>
      <c r="C184" s="179">
        <v>-16</v>
      </c>
      <c r="D184" s="179">
        <v>0.582</v>
      </c>
      <c r="E184" s="179">
        <f>D184+D185</f>
        <v>1</v>
      </c>
      <c r="F184" s="181" t="s">
        <v>29</v>
      </c>
      <c r="G184" s="179" t="s">
        <v>103</v>
      </c>
      <c r="H184" s="179">
        <f>VLOOKUP(A184,GPW!A:B,2,0)</f>
        <v>12600</v>
      </c>
      <c r="I184" s="179"/>
      <c r="J184" s="185">
        <f t="shared" si="80"/>
        <v>11089.071688675383</v>
      </c>
      <c r="K184" s="179">
        <f>VLOOKUP(A184,GPW!A:E,5,0)</f>
        <v>12096</v>
      </c>
      <c r="L184" s="179">
        <v>4600.239</v>
      </c>
      <c r="M184" s="179">
        <f t="shared" si="81"/>
        <v>11914.619009999999</v>
      </c>
      <c r="N184" s="179">
        <f>VLOOKUP(F184,GDP!A:C,3,0)</f>
        <v>12450.050436100752</v>
      </c>
      <c r="O184" s="179">
        <f>VLOOKUP(F184,Density!A:D,4,0)</f>
        <v>1.387871284959252</v>
      </c>
      <c r="P184" s="179">
        <f t="shared" si="82"/>
        <v>-15979</v>
      </c>
      <c r="Q184" s="186">
        <v>3</v>
      </c>
      <c r="R184" s="179">
        <f t="shared" si="83"/>
        <v>9623.927320411422</v>
      </c>
      <c r="S184" s="188">
        <f>(R184*J184)/(R$184+R$185)</f>
        <v>8200.624517528448</v>
      </c>
      <c r="T184" s="185">
        <f>S184+S185</f>
        <v>11089.071688675383</v>
      </c>
      <c r="U184" s="179">
        <f t="shared" si="84"/>
        <v>102098188.85075356</v>
      </c>
      <c r="V184" s="179"/>
      <c r="W184" s="179">
        <f t="shared" si="85"/>
        <v>94298268.06018214</v>
      </c>
      <c r="X184" s="179">
        <f>W184+W185</f>
        <v>117913719.89518051</v>
      </c>
      <c r="Y184" s="179"/>
      <c r="Z184" s="179"/>
      <c r="AA184" s="178"/>
      <c r="AB184" s="179">
        <f t="shared" si="86"/>
        <v>94298268.06018214</v>
      </c>
      <c r="AC184" s="179">
        <f>AB184+AB185</f>
        <v>117913719.89518051</v>
      </c>
      <c r="AD184" s="179"/>
      <c r="AE184" s="179">
        <f t="shared" si="87"/>
        <v>2127778.710651445</v>
      </c>
      <c r="AF184" s="179">
        <f>AE184+AE185</f>
        <v>2660645.927521802</v>
      </c>
      <c r="AG184" s="179"/>
      <c r="AH184" s="178"/>
      <c r="AI184" s="179">
        <f t="shared" si="76"/>
        <v>2127778.710651445</v>
      </c>
      <c r="AJ184" s="179">
        <f>AI184+AI185</f>
        <v>2660645.927521802</v>
      </c>
      <c r="AK184" s="179"/>
      <c r="AL184" s="179">
        <f t="shared" si="77"/>
        <v>7461747.908678174</v>
      </c>
      <c r="AM184" s="179">
        <f t="shared" si="78"/>
        <v>7461747.908678174</v>
      </c>
      <c r="AN184" s="179">
        <f>AM184+AM185</f>
        <v>9330420.069547858</v>
      </c>
    </row>
    <row r="185" spans="1:40" ht="12.75">
      <c r="A185" s="183">
        <f t="shared" si="79"/>
        <v>-15979</v>
      </c>
      <c r="B185" s="179">
        <v>21</v>
      </c>
      <c r="C185" s="179">
        <v>-16</v>
      </c>
      <c r="D185" s="179">
        <v>0.418</v>
      </c>
      <c r="E185" s="179"/>
      <c r="F185" s="181" t="s">
        <v>19</v>
      </c>
      <c r="G185" s="179" t="s">
        <v>103</v>
      </c>
      <c r="H185" s="179">
        <f>VLOOKUP(A185,GPW!A:B,2,0)</f>
        <v>12600</v>
      </c>
      <c r="I185" s="179"/>
      <c r="J185" s="185">
        <f t="shared" si="80"/>
        <v>11089.071688675383</v>
      </c>
      <c r="K185" s="179">
        <f>VLOOKUP(A185,GPW!A:E,5,0)</f>
        <v>12096</v>
      </c>
      <c r="L185" s="179">
        <v>4600.239</v>
      </c>
      <c r="M185" s="179">
        <f t="shared" si="81"/>
        <v>11914.619009999999</v>
      </c>
      <c r="N185" s="179">
        <f>VLOOKUP(F185,GDP!A:C,3,0)</f>
        <v>8852.096757413643</v>
      </c>
      <c r="O185" s="179">
        <f>VLOOKUP(F185,Density!A:D,4,0)</f>
        <v>0.6806336159242874</v>
      </c>
      <c r="P185" s="179">
        <f t="shared" si="82"/>
        <v>-15979</v>
      </c>
      <c r="Q185" s="186">
        <v>3</v>
      </c>
      <c r="R185" s="179">
        <f t="shared" si="83"/>
        <v>3389.766911599079</v>
      </c>
      <c r="S185" s="188">
        <f>(R185*J185)/(R$184+R$185)</f>
        <v>2888.4471711469364</v>
      </c>
      <c r="T185" s="179"/>
      <c r="U185" s="179">
        <f t="shared" si="84"/>
        <v>25568813.837670404</v>
      </c>
      <c r="V185" s="179"/>
      <c r="W185" s="179">
        <f t="shared" si="85"/>
        <v>23615451.83499837</v>
      </c>
      <c r="X185" s="179"/>
      <c r="Y185" s="179"/>
      <c r="Z185" s="179"/>
      <c r="AA185" s="178"/>
      <c r="AB185" s="179">
        <f t="shared" si="86"/>
        <v>23615451.83499837</v>
      </c>
      <c r="AC185" s="179"/>
      <c r="AD185" s="179"/>
      <c r="AE185" s="179">
        <f t="shared" si="87"/>
        <v>532867.2168703569</v>
      </c>
      <c r="AF185" s="179"/>
      <c r="AG185" s="179"/>
      <c r="AH185" s="178"/>
      <c r="AI185" s="179">
        <f t="shared" si="76"/>
        <v>532867.2168703569</v>
      </c>
      <c r="AJ185" s="179"/>
      <c r="AK185" s="179"/>
      <c r="AL185" s="179">
        <f t="shared" si="77"/>
        <v>1868672.1608696834</v>
      </c>
      <c r="AM185" s="179">
        <f t="shared" si="78"/>
        <v>1868672.1608696834</v>
      </c>
      <c r="AN185" s="179"/>
    </row>
    <row r="186" spans="1:40" ht="12.75">
      <c r="A186" s="183">
        <f t="shared" si="79"/>
        <v>-14988</v>
      </c>
      <c r="B186" s="179">
        <v>12</v>
      </c>
      <c r="C186" s="179">
        <v>-15</v>
      </c>
      <c r="D186" s="179">
        <v>0.708</v>
      </c>
      <c r="E186" s="179">
        <f>D186</f>
        <v>0.708</v>
      </c>
      <c r="F186" s="181" t="s">
        <v>30</v>
      </c>
      <c r="G186" s="179" t="s">
        <v>103</v>
      </c>
      <c r="H186" s="179">
        <f>VLOOKUP(A186,GPW!A:B,2,0)</f>
        <v>14469</v>
      </c>
      <c r="I186" s="179"/>
      <c r="J186" s="185">
        <f t="shared" si="80"/>
        <v>12733.950655828898</v>
      </c>
      <c r="K186" s="179">
        <f>VLOOKUP(A186,GPW!A:E,5,0)</f>
        <v>8357</v>
      </c>
      <c r="L186" s="179">
        <v>4621.803</v>
      </c>
      <c r="M186" s="179">
        <f t="shared" si="81"/>
        <v>11970.46977</v>
      </c>
      <c r="N186" s="179">
        <f>VLOOKUP(F186,GDP!A:C,3,0)</f>
        <v>37602.447052059244</v>
      </c>
      <c r="O186" s="179">
        <f>VLOOKUP(F186,Density!A:D,4,0)</f>
        <v>2.379019951232039</v>
      </c>
      <c r="P186" s="179">
        <f t="shared" si="82"/>
        <v>-14988</v>
      </c>
      <c r="Q186" s="186">
        <v>3</v>
      </c>
      <c r="R186" s="179">
        <f>H186</f>
        <v>14469</v>
      </c>
      <c r="S186" s="188">
        <f>J186</f>
        <v>12733.950655828898</v>
      </c>
      <c r="T186" s="185">
        <f>S186+S187</f>
        <v>69695.69564837943</v>
      </c>
      <c r="U186" s="179">
        <f t="shared" si="84"/>
        <v>478827705.2993412</v>
      </c>
      <c r="V186" s="179"/>
      <c r="W186" s="179">
        <f t="shared" si="85"/>
        <v>442247054.6951912</v>
      </c>
      <c r="X186" s="179">
        <f>W186</f>
        <v>442247054.6951912</v>
      </c>
      <c r="Y186" s="179"/>
      <c r="Z186" s="179"/>
      <c r="AA186" s="178"/>
      <c r="AB186" s="179">
        <f t="shared" si="86"/>
        <v>442247054.6951912</v>
      </c>
      <c r="AC186" s="179">
        <f>AB186</f>
        <v>442247054.6951912</v>
      </c>
      <c r="AD186" s="179"/>
      <c r="AE186" s="179">
        <f t="shared" si="87"/>
        <v>9979015.385819966</v>
      </c>
      <c r="AF186" s="179">
        <f>AE186</f>
        <v>9979015.385819966</v>
      </c>
      <c r="AG186" s="179"/>
      <c r="AH186" s="178"/>
      <c r="AI186" s="179">
        <f t="shared" si="76"/>
        <v>9979015.385819966</v>
      </c>
      <c r="AJ186" s="179">
        <f>AI186</f>
        <v>9979015.385819966</v>
      </c>
      <c r="AK186" s="179"/>
      <c r="AL186" s="179">
        <f t="shared" si="77"/>
        <v>34994662.18599976</v>
      </c>
      <c r="AM186" s="179">
        <f t="shared" si="78"/>
        <v>34994662.18599976</v>
      </c>
      <c r="AN186" s="179">
        <f>AM186</f>
        <v>34994662.18599976</v>
      </c>
    </row>
    <row r="187" spans="1:40" ht="12.75">
      <c r="A187" s="183">
        <f t="shared" si="79"/>
        <v>-14987</v>
      </c>
      <c r="B187" s="179">
        <v>13</v>
      </c>
      <c r="C187" s="179">
        <v>-15</v>
      </c>
      <c r="D187" s="179">
        <v>0.443</v>
      </c>
      <c r="E187" s="179">
        <f>D187</f>
        <v>0.443</v>
      </c>
      <c r="F187" s="181" t="s">
        <v>24</v>
      </c>
      <c r="G187" s="179" t="s">
        <v>103</v>
      </c>
      <c r="H187" s="179">
        <f>VLOOKUP(A187,GPW!A:B,2,0)</f>
        <v>64723</v>
      </c>
      <c r="I187" s="179"/>
      <c r="J187" s="185">
        <f t="shared" si="80"/>
        <v>56961.74499255054</v>
      </c>
      <c r="K187" s="179">
        <f>VLOOKUP(A187,GPW!A:E,5,0)</f>
        <v>12096</v>
      </c>
      <c r="L187" s="179">
        <v>4621.803</v>
      </c>
      <c r="M187" s="179">
        <f t="shared" si="81"/>
        <v>11970.46977</v>
      </c>
      <c r="N187" s="179">
        <f>VLOOKUP(F187,GDP!A:C,3,0)</f>
        <v>18652.790695639666</v>
      </c>
      <c r="O187" s="179">
        <f>VLOOKUP(F187,Density!A:D,4,0)</f>
        <v>18.386044491021153</v>
      </c>
      <c r="P187" s="179">
        <f t="shared" si="82"/>
        <v>-14987</v>
      </c>
      <c r="Q187" s="186">
        <v>3</v>
      </c>
      <c r="R187" s="179">
        <f>H187</f>
        <v>64723</v>
      </c>
      <c r="S187" s="188">
        <f>J187</f>
        <v>56961.74499255054</v>
      </c>
      <c r="T187" s="179"/>
      <c r="U187" s="179">
        <f t="shared" si="84"/>
        <v>1062495507.004446</v>
      </c>
      <c r="V187" s="179"/>
      <c r="W187" s="179">
        <f t="shared" si="85"/>
        <v>981324813.4959927</v>
      </c>
      <c r="X187" s="179">
        <f>W187</f>
        <v>981324813.4959927</v>
      </c>
      <c r="Y187" s="179"/>
      <c r="Z187" s="179"/>
      <c r="AA187" s="178"/>
      <c r="AB187" s="179">
        <f t="shared" si="86"/>
        <v>981324813.4959927</v>
      </c>
      <c r="AC187" s="179">
        <f>AB187</f>
        <v>981324813.4959927</v>
      </c>
      <c r="AD187" s="179"/>
      <c r="AE187" s="179">
        <f t="shared" si="87"/>
        <v>22142952.24444804</v>
      </c>
      <c r="AF187" s="179">
        <f>AE187</f>
        <v>22142952.24444804</v>
      </c>
      <c r="AG187" s="179"/>
      <c r="AH187" s="178"/>
      <c r="AI187" s="179">
        <f t="shared" si="76"/>
        <v>22142952.24444804</v>
      </c>
      <c r="AJ187" s="179">
        <f>AI187</f>
        <v>22142952.24444804</v>
      </c>
      <c r="AK187" s="179"/>
      <c r="AL187" s="179">
        <f t="shared" si="77"/>
        <v>77651461.95648567</v>
      </c>
      <c r="AM187" s="179">
        <f t="shared" si="78"/>
        <v>77651461.95648567</v>
      </c>
      <c r="AN187" s="179">
        <f>AM187</f>
        <v>77651461.95648567</v>
      </c>
    </row>
    <row r="188" spans="1:40" ht="12.75">
      <c r="A188" s="183">
        <f t="shared" si="79"/>
        <v>-14984</v>
      </c>
      <c r="B188" s="179">
        <v>16</v>
      </c>
      <c r="C188" s="179">
        <v>-15</v>
      </c>
      <c r="D188" s="179">
        <v>0.536</v>
      </c>
      <c r="E188" s="179">
        <f>D188+D189</f>
        <v>0.996</v>
      </c>
      <c r="F188" s="181" t="s">
        <v>24</v>
      </c>
      <c r="G188" s="179" t="s">
        <v>103</v>
      </c>
      <c r="H188" s="179">
        <f>VLOOKUP(A188,GPW!A:B,2,0)</f>
        <v>67623</v>
      </c>
      <c r="I188" s="179"/>
      <c r="J188" s="185">
        <f t="shared" si="80"/>
        <v>59513.99165105519</v>
      </c>
      <c r="K188" s="179">
        <f>VLOOKUP(A188,GPW!A:E,5,0)</f>
        <v>12096</v>
      </c>
      <c r="L188" s="179">
        <v>4621.803</v>
      </c>
      <c r="M188" s="179">
        <f t="shared" si="81"/>
        <v>11970.46977</v>
      </c>
      <c r="N188" s="179">
        <f>VLOOKUP(F188,GDP!A:C,3,0)</f>
        <v>18652.790695639666</v>
      </c>
      <c r="O188" s="179">
        <f>VLOOKUP(F188,Density!A:D,4,0)</f>
        <v>18.386044491021153</v>
      </c>
      <c r="P188" s="179">
        <f t="shared" si="82"/>
        <v>-14984</v>
      </c>
      <c r="Q188" s="186">
        <v>3</v>
      </c>
      <c r="R188" s="189">
        <f t="shared" si="83"/>
        <v>117968.02011652905</v>
      </c>
      <c r="S188" s="188">
        <f>(R188*J188)/(R$188+R$189)</f>
        <v>57681.44818062393</v>
      </c>
      <c r="T188" s="185">
        <f>S188+S189</f>
        <v>59513.99165105519</v>
      </c>
      <c r="U188" s="179">
        <f t="shared" si="84"/>
        <v>1075919979.9345634</v>
      </c>
      <c r="V188" s="179"/>
      <c r="W188" s="179">
        <f t="shared" si="85"/>
        <v>993723706.7690297</v>
      </c>
      <c r="X188" s="179">
        <f>W188+W189</f>
        <v>1008706269.8893814</v>
      </c>
      <c r="Y188" s="179"/>
      <c r="Z188" s="179"/>
      <c r="AA188" s="178"/>
      <c r="AB188" s="179">
        <f t="shared" si="86"/>
        <v>993723706.7690297</v>
      </c>
      <c r="AC188" s="179">
        <f>AB188+AB189</f>
        <v>1008706269.8893814</v>
      </c>
      <c r="AD188" s="179"/>
      <c r="AE188" s="179">
        <f t="shared" si="87"/>
        <v>22422725.157405153</v>
      </c>
      <c r="AF188" s="179">
        <f>AE188+AE189</f>
        <v>22760796.889731456</v>
      </c>
      <c r="AG188" s="179"/>
      <c r="AH188" s="178"/>
      <c r="AI188" s="179">
        <f t="shared" si="76"/>
        <v>22422725.157405153</v>
      </c>
      <c r="AJ188" s="179">
        <f>AI188+AI189</f>
        <v>22760796.889731456</v>
      </c>
      <c r="AK188" s="179"/>
      <c r="AL188" s="179">
        <f t="shared" si="77"/>
        <v>78632576.64558011</v>
      </c>
      <c r="AM188" s="179">
        <f t="shared" si="78"/>
        <v>78632576.64558011</v>
      </c>
      <c r="AN188" s="179">
        <f>AM188+AM189</f>
        <v>79818135.10099706</v>
      </c>
    </row>
    <row r="189" spans="1:40" ht="12.75">
      <c r="A189" s="183">
        <f t="shared" si="79"/>
        <v>-14984</v>
      </c>
      <c r="B189" s="179">
        <v>16</v>
      </c>
      <c r="C189" s="179">
        <v>-15</v>
      </c>
      <c r="D189" s="179">
        <v>0.46</v>
      </c>
      <c r="E189" s="179"/>
      <c r="F189" s="181" t="s">
        <v>19</v>
      </c>
      <c r="G189" s="179" t="s">
        <v>103</v>
      </c>
      <c r="H189" s="179">
        <f>VLOOKUP(A189,GPW!A:B,2,0)</f>
        <v>67623</v>
      </c>
      <c r="I189" s="179"/>
      <c r="J189" s="185">
        <f t="shared" si="80"/>
        <v>59513.99165105519</v>
      </c>
      <c r="K189" s="179">
        <f>VLOOKUP(A189,GPW!A:E,5,0)</f>
        <v>12096</v>
      </c>
      <c r="L189" s="179">
        <v>4621.803</v>
      </c>
      <c r="M189" s="179">
        <f t="shared" si="81"/>
        <v>11970.46977</v>
      </c>
      <c r="N189" s="179">
        <f>VLOOKUP(F189,GDP!A:C,3,0)</f>
        <v>8852.096757413643</v>
      </c>
      <c r="O189" s="179">
        <f>VLOOKUP(F189,Density!A:D,4,0)</f>
        <v>0.6806336159242874</v>
      </c>
      <c r="P189" s="179">
        <f t="shared" si="82"/>
        <v>-14984</v>
      </c>
      <c r="Q189" s="186">
        <v>3</v>
      </c>
      <c r="R189" s="189">
        <f t="shared" si="83"/>
        <v>3747.8518969790375</v>
      </c>
      <c r="S189" s="188">
        <f>(R189*J189)/(R$188+R$189)</f>
        <v>1832.5434704312652</v>
      </c>
      <c r="T189" s="179"/>
      <c r="U189" s="179">
        <f t="shared" si="84"/>
        <v>16221852.112424146</v>
      </c>
      <c r="V189" s="179"/>
      <c r="W189" s="179">
        <f t="shared" si="85"/>
        <v>14982563.120351706</v>
      </c>
      <c r="X189" s="179"/>
      <c r="Y189" s="179"/>
      <c r="Z189" s="179"/>
      <c r="AA189" s="178"/>
      <c r="AB189" s="179">
        <f t="shared" si="86"/>
        <v>14982563.120351706</v>
      </c>
      <c r="AC189" s="179"/>
      <c r="AD189" s="179"/>
      <c r="AE189" s="179">
        <f t="shared" si="87"/>
        <v>338071.7323263028</v>
      </c>
      <c r="AF189" s="179"/>
      <c r="AG189" s="179"/>
      <c r="AH189" s="178"/>
      <c r="AI189" s="179">
        <f t="shared" si="76"/>
        <v>338071.7323263028</v>
      </c>
      <c r="AJ189" s="179"/>
      <c r="AK189" s="179"/>
      <c r="AL189" s="179">
        <f t="shared" si="77"/>
        <v>1185558.4554169504</v>
      </c>
      <c r="AM189" s="179">
        <f t="shared" si="78"/>
        <v>1185558.4554169504</v>
      </c>
      <c r="AN189" s="179"/>
    </row>
    <row r="190" spans="1:40" ht="12.75">
      <c r="A190" s="183">
        <f t="shared" si="79"/>
        <v>-14983</v>
      </c>
      <c r="B190" s="179">
        <v>17</v>
      </c>
      <c r="C190" s="179">
        <v>-15</v>
      </c>
      <c r="D190" s="179">
        <v>0.098</v>
      </c>
      <c r="E190" s="179">
        <f>D190+D191</f>
        <v>1</v>
      </c>
      <c r="F190" s="181" t="s">
        <v>17</v>
      </c>
      <c r="G190" s="179" t="s">
        <v>103</v>
      </c>
      <c r="H190" s="179">
        <f>VLOOKUP(A190,GPW!A:B,2,0)</f>
        <v>22169</v>
      </c>
      <c r="I190" s="179"/>
      <c r="J190" s="185">
        <f t="shared" si="80"/>
        <v>19510.605576686077</v>
      </c>
      <c r="K190" s="179">
        <f>VLOOKUP(A190,GPW!A:E,5,0)</f>
        <v>12096</v>
      </c>
      <c r="L190" s="179">
        <v>4621.803</v>
      </c>
      <c r="M190" s="179">
        <f t="shared" si="81"/>
        <v>11970.46977</v>
      </c>
      <c r="N190" s="179">
        <f>VLOOKUP(F190,GDP!A:C,3,0)</f>
        <v>14556.244603364805</v>
      </c>
      <c r="O190" s="179">
        <f>VLOOKUP(F190,Density!A:D,4,0)</f>
        <v>15.310299313913404</v>
      </c>
      <c r="P190" s="179">
        <f t="shared" si="82"/>
        <v>-14983</v>
      </c>
      <c r="Q190" s="186">
        <v>3</v>
      </c>
      <c r="R190" s="189">
        <f t="shared" si="83"/>
        <v>17960.60456047151</v>
      </c>
      <c r="S190" s="188">
        <f>(R190*J190)/(R$190+R$191)</f>
        <v>13845.399919892548</v>
      </c>
      <c r="T190" s="185">
        <f>S190+S191</f>
        <v>19510.605576686077</v>
      </c>
      <c r="U190" s="179">
        <f t="shared" si="84"/>
        <v>201537027.86536342</v>
      </c>
      <c r="V190" s="179"/>
      <c r="W190" s="179">
        <f t="shared" si="85"/>
        <v>186140350.6920306</v>
      </c>
      <c r="X190" s="179">
        <f>W190+W191</f>
        <v>232458106.70286477</v>
      </c>
      <c r="Y190" s="179"/>
      <c r="Z190" s="179"/>
      <c r="AA190" s="178"/>
      <c r="AB190" s="179">
        <f t="shared" si="86"/>
        <v>186140350.6920306</v>
      </c>
      <c r="AC190" s="179">
        <f>AB190+AB191</f>
        <v>232458106.70286477</v>
      </c>
      <c r="AD190" s="179"/>
      <c r="AE190" s="179">
        <f t="shared" si="87"/>
        <v>4200135.204423093</v>
      </c>
      <c r="AF190" s="179">
        <f>AE190+AE191</f>
        <v>5245265.05879224</v>
      </c>
      <c r="AG190" s="179"/>
      <c r="AH190" s="178"/>
      <c r="AI190" s="179">
        <f t="shared" si="76"/>
        <v>4200135.204423093</v>
      </c>
      <c r="AJ190" s="179">
        <f>AI190+AI191</f>
        <v>5245265.05879224</v>
      </c>
      <c r="AK190" s="179"/>
      <c r="AL190" s="179">
        <f t="shared" si="77"/>
        <v>14729139.793007124</v>
      </c>
      <c r="AM190" s="179">
        <f t="shared" si="78"/>
        <v>14729139.793007124</v>
      </c>
      <c r="AN190" s="179">
        <f>AM190+AM191</f>
        <v>18394227.45747976</v>
      </c>
    </row>
    <row r="191" spans="1:40" ht="12.75">
      <c r="A191" s="183">
        <f t="shared" si="79"/>
        <v>-14983</v>
      </c>
      <c r="B191" s="179">
        <v>17</v>
      </c>
      <c r="C191" s="179">
        <v>-15</v>
      </c>
      <c r="D191" s="179">
        <v>0.902</v>
      </c>
      <c r="E191" s="179"/>
      <c r="F191" s="181" t="s">
        <v>19</v>
      </c>
      <c r="G191" s="179" t="s">
        <v>103</v>
      </c>
      <c r="H191" s="179">
        <f>VLOOKUP(A191,GPW!A:B,2,0)</f>
        <v>22169</v>
      </c>
      <c r="I191" s="179"/>
      <c r="J191" s="185">
        <f t="shared" si="80"/>
        <v>19510.605576686077</v>
      </c>
      <c r="K191" s="179">
        <f>VLOOKUP(A191,GPW!A:E,5,0)</f>
        <v>12096</v>
      </c>
      <c r="L191" s="179">
        <v>4621.803</v>
      </c>
      <c r="M191" s="179">
        <f t="shared" si="81"/>
        <v>11970.46977</v>
      </c>
      <c r="N191" s="179">
        <f>VLOOKUP(F191,GDP!A:C,3,0)</f>
        <v>8852.096757413643</v>
      </c>
      <c r="O191" s="179">
        <f>VLOOKUP(F191,Density!A:D,4,0)</f>
        <v>0.6806336159242874</v>
      </c>
      <c r="P191" s="179">
        <f t="shared" si="82"/>
        <v>-14983</v>
      </c>
      <c r="Q191" s="186">
        <v>3</v>
      </c>
      <c r="R191" s="189">
        <f t="shared" si="83"/>
        <v>7349.04871972846</v>
      </c>
      <c r="S191" s="188">
        <f>(R191*J191)/(R$190+R$191)</f>
        <v>5665.205656793529</v>
      </c>
      <c r="T191" s="179"/>
      <c r="U191" s="179">
        <f t="shared" si="84"/>
        <v>50148948.62458342</v>
      </c>
      <c r="V191" s="179"/>
      <c r="W191" s="179">
        <f t="shared" si="85"/>
        <v>46317756.01083414</v>
      </c>
      <c r="X191" s="179"/>
      <c r="Y191" s="179"/>
      <c r="Z191" s="179"/>
      <c r="AA191" s="178"/>
      <c r="AB191" s="179">
        <f t="shared" si="86"/>
        <v>46317756.01083414</v>
      </c>
      <c r="AC191" s="179"/>
      <c r="AD191" s="179"/>
      <c r="AE191" s="179">
        <f t="shared" si="87"/>
        <v>1045129.8543691464</v>
      </c>
      <c r="AF191" s="179"/>
      <c r="AG191" s="179"/>
      <c r="AH191" s="178"/>
      <c r="AI191" s="179">
        <f t="shared" si="76"/>
        <v>1045129.8543691464</v>
      </c>
      <c r="AJ191" s="179"/>
      <c r="AK191" s="179"/>
      <c r="AL191" s="179">
        <f t="shared" si="77"/>
        <v>3665087.6644726363</v>
      </c>
      <c r="AM191" s="179">
        <f t="shared" si="78"/>
        <v>3665087.6644726363</v>
      </c>
      <c r="AN191" s="179"/>
    </row>
    <row r="192" spans="1:40" ht="12.75">
      <c r="A192" s="183">
        <f t="shared" si="79"/>
        <v>-14982</v>
      </c>
      <c r="B192" s="179">
        <v>18</v>
      </c>
      <c r="C192" s="179">
        <v>-15</v>
      </c>
      <c r="D192" s="179">
        <v>0.073</v>
      </c>
      <c r="E192" s="179">
        <f>D192+D193</f>
        <v>1</v>
      </c>
      <c r="F192" s="181" t="s">
        <v>29</v>
      </c>
      <c r="G192" s="179" t="s">
        <v>103</v>
      </c>
      <c r="H192" s="179">
        <f>VLOOKUP(A192,GPW!A:B,2,0)</f>
        <v>7625</v>
      </c>
      <c r="I192" s="179"/>
      <c r="J192" s="185">
        <f t="shared" si="80"/>
        <v>6710.648541757921</v>
      </c>
      <c r="K192" s="179">
        <f>VLOOKUP(A192,GPW!A:E,5,0)</f>
        <v>12096</v>
      </c>
      <c r="L192" s="179">
        <v>4621.803</v>
      </c>
      <c r="M192" s="179">
        <f t="shared" si="81"/>
        <v>11970.46977</v>
      </c>
      <c r="N192" s="179">
        <f>VLOOKUP(F192,GDP!A:C,3,0)</f>
        <v>12450.050436100752</v>
      </c>
      <c r="O192" s="179">
        <f>VLOOKUP(F192,Density!A:D,4,0)</f>
        <v>1.387871284959252</v>
      </c>
      <c r="P192" s="179">
        <f t="shared" si="82"/>
        <v>-14982</v>
      </c>
      <c r="Q192" s="186">
        <v>3</v>
      </c>
      <c r="R192" s="179">
        <f t="shared" si="83"/>
        <v>1212.783402071672</v>
      </c>
      <c r="S192" s="188">
        <f>(R192*J192)/(R$192+R$193)</f>
        <v>928.4746853588623</v>
      </c>
      <c r="T192" s="185">
        <f>S192+S193</f>
        <v>6710.648541757921</v>
      </c>
      <c r="U192" s="179">
        <f t="shared" si="84"/>
        <v>11559556.661360612</v>
      </c>
      <c r="V192" s="179"/>
      <c r="W192" s="179">
        <f t="shared" si="85"/>
        <v>10676449.650867648</v>
      </c>
      <c r="X192" s="179">
        <f>W192+W193</f>
        <v>57950517.72847711</v>
      </c>
      <c r="Y192" s="179"/>
      <c r="Z192" s="179"/>
      <c r="AA192" s="178"/>
      <c r="AB192" s="179">
        <f t="shared" si="86"/>
        <v>10676449.650867648</v>
      </c>
      <c r="AC192" s="179">
        <f>AB192+AB193</f>
        <v>57950517.72847711</v>
      </c>
      <c r="AD192" s="179"/>
      <c r="AE192" s="179">
        <f t="shared" si="87"/>
        <v>240907.09977790824</v>
      </c>
      <c r="AF192" s="179">
        <f>AE192+AE193</f>
        <v>1307615.5101299172</v>
      </c>
      <c r="AG192" s="179"/>
      <c r="AH192" s="178"/>
      <c r="AI192" s="179">
        <f t="shared" si="76"/>
        <v>240907.09977790824</v>
      </c>
      <c r="AJ192" s="179">
        <f>AI192+AI193</f>
        <v>1307615.5101299172</v>
      </c>
      <c r="AK192" s="179"/>
      <c r="AL192" s="179">
        <f t="shared" si="77"/>
        <v>844819.0777335006</v>
      </c>
      <c r="AM192" s="179">
        <f t="shared" si="78"/>
        <v>844819.0777335006</v>
      </c>
      <c r="AN192" s="179">
        <f>AM192+AM193</f>
        <v>4585578.965154605</v>
      </c>
    </row>
    <row r="193" spans="1:40" ht="12.75">
      <c r="A193" s="183">
        <f t="shared" si="79"/>
        <v>-14982</v>
      </c>
      <c r="B193" s="179">
        <v>18</v>
      </c>
      <c r="C193" s="179">
        <v>-15</v>
      </c>
      <c r="D193" s="179">
        <v>0.927</v>
      </c>
      <c r="E193" s="179"/>
      <c r="F193" s="181" t="s">
        <v>19</v>
      </c>
      <c r="G193" s="179" t="s">
        <v>103</v>
      </c>
      <c r="H193" s="179">
        <f>VLOOKUP(A193,GPW!A:B,2,0)</f>
        <v>7625</v>
      </c>
      <c r="I193" s="179"/>
      <c r="J193" s="185">
        <f t="shared" si="80"/>
        <v>6710.648541757921</v>
      </c>
      <c r="K193" s="179">
        <f>VLOOKUP(A193,GPW!A:E,5,0)</f>
        <v>12096</v>
      </c>
      <c r="L193" s="179">
        <v>4621.803</v>
      </c>
      <c r="M193" s="179">
        <f t="shared" si="81"/>
        <v>11970.46977</v>
      </c>
      <c r="N193" s="179">
        <f>VLOOKUP(F193,GDP!A:C,3,0)</f>
        <v>8852.096757413643</v>
      </c>
      <c r="O193" s="179">
        <f>VLOOKUP(F193,Density!A:D,4,0)</f>
        <v>0.6806336159242874</v>
      </c>
      <c r="P193" s="179">
        <f t="shared" si="82"/>
        <v>-14982</v>
      </c>
      <c r="Q193" s="186">
        <v>3</v>
      </c>
      <c r="R193" s="179">
        <f t="shared" si="83"/>
        <v>7552.736322825148</v>
      </c>
      <c r="S193" s="188">
        <f>(R193*J193)/(R$192+R$193)</f>
        <v>5782.173856399058</v>
      </c>
      <c r="T193" s="179"/>
      <c r="U193" s="179">
        <f t="shared" si="84"/>
        <v>51184362.445032045</v>
      </c>
      <c r="V193" s="179"/>
      <c r="W193" s="179">
        <f t="shared" si="85"/>
        <v>47274068.077609465</v>
      </c>
      <c r="X193" s="179"/>
      <c r="Y193" s="179"/>
      <c r="Z193" s="179"/>
      <c r="AA193" s="178"/>
      <c r="AB193" s="179">
        <f t="shared" si="86"/>
        <v>47274068.077609465</v>
      </c>
      <c r="AC193" s="179"/>
      <c r="AD193" s="179"/>
      <c r="AE193" s="179">
        <f t="shared" si="87"/>
        <v>1066708.4103520089</v>
      </c>
      <c r="AF193" s="179"/>
      <c r="AG193" s="179"/>
      <c r="AH193" s="178"/>
      <c r="AI193" s="179">
        <f t="shared" si="76"/>
        <v>1066708.4103520089</v>
      </c>
      <c r="AJ193" s="179"/>
      <c r="AK193" s="179"/>
      <c r="AL193" s="179">
        <f t="shared" si="77"/>
        <v>3740759.887421104</v>
      </c>
      <c r="AM193" s="179">
        <f t="shared" si="78"/>
        <v>3740759.887421104</v>
      </c>
      <c r="AN193" s="179"/>
    </row>
    <row r="194" spans="1:40" ht="12.75">
      <c r="A194" s="183">
        <f t="shared" si="79"/>
        <v>-13986</v>
      </c>
      <c r="B194" s="179">
        <v>14</v>
      </c>
      <c r="C194" s="179">
        <v>-14</v>
      </c>
      <c r="D194" s="179">
        <v>0.023</v>
      </c>
      <c r="E194" s="179">
        <f>D194+D195+D196</f>
        <v>1.002</v>
      </c>
      <c r="F194" s="181" t="s">
        <v>23</v>
      </c>
      <c r="G194" s="179" t="s">
        <v>103</v>
      </c>
      <c r="H194" s="179">
        <f>VLOOKUP(A194,GPW!A:B,2,0)</f>
        <v>167378</v>
      </c>
      <c r="I194" s="179"/>
      <c r="J194" s="185">
        <f t="shared" si="80"/>
        <v>147306.87627834192</v>
      </c>
      <c r="K194" s="179">
        <f>VLOOKUP(A194,GPW!A:E,5,0)</f>
        <v>12096</v>
      </c>
      <c r="L194" s="179">
        <v>4641.958</v>
      </c>
      <c r="M194" s="179">
        <f t="shared" si="81"/>
        <v>12022.671219999998</v>
      </c>
      <c r="N194" s="179">
        <f>VLOOKUP(F194,GDP!A:C,3,0)</f>
        <v>13059.738345649956</v>
      </c>
      <c r="O194" s="179">
        <f>VLOOKUP(F194,Density!A:D,4,0)</f>
        <v>43.11544420435016</v>
      </c>
      <c r="P194" s="179">
        <f t="shared" si="82"/>
        <v>-13986</v>
      </c>
      <c r="Q194" s="186">
        <v>3</v>
      </c>
      <c r="R194" s="179">
        <f t="shared" si="83"/>
        <v>11922.344633982599</v>
      </c>
      <c r="S194" s="188">
        <f>(R194*J194)/(R$194+R$195+R$196)</f>
        <v>7791.957545558082</v>
      </c>
      <c r="T194" s="185">
        <f>S194+S195+S196</f>
        <v>147306.87627834192</v>
      </c>
      <c r="U194" s="179">
        <f t="shared" si="84"/>
        <v>101760926.74540138</v>
      </c>
      <c r="V194" s="179"/>
      <c r="W194" s="179">
        <f t="shared" si="85"/>
        <v>93986771.52165362</v>
      </c>
      <c r="X194" s="179">
        <f>W194+W195+W196</f>
        <v>3191009060.5100155</v>
      </c>
      <c r="Y194" s="179"/>
      <c r="Z194" s="179"/>
      <c r="AA194" s="178"/>
      <c r="AB194" s="179">
        <f t="shared" si="86"/>
        <v>93986771.52165362</v>
      </c>
      <c r="AC194" s="179">
        <f>AB194+AB195+AB196</f>
        <v>3191009060.5100155</v>
      </c>
      <c r="AD194" s="179"/>
      <c r="AE194" s="179">
        <f t="shared" si="87"/>
        <v>2120749.9951007036</v>
      </c>
      <c r="AF194" s="179">
        <f>AE194+AE195+AE196</f>
        <v>72003031.27641521</v>
      </c>
      <c r="AG194" s="179"/>
      <c r="AH194" s="178"/>
      <c r="AI194" s="179">
        <f t="shared" si="76"/>
        <v>2120749.9951007036</v>
      </c>
      <c r="AJ194" s="179">
        <f>AI194+AI195+AI196</f>
        <v>72003031.27641521</v>
      </c>
      <c r="AK194" s="179"/>
      <c r="AL194" s="179">
        <f t="shared" si="77"/>
        <v>7437099.432171243</v>
      </c>
      <c r="AM194" s="179">
        <f t="shared" si="78"/>
        <v>7437099.432171243</v>
      </c>
      <c r="AN194" s="179">
        <f>AM194+AM195+AM196</f>
        <v>252502041.38041645</v>
      </c>
    </row>
    <row r="195" spans="1:40" ht="12.75">
      <c r="A195" s="183">
        <f t="shared" si="79"/>
        <v>-13986</v>
      </c>
      <c r="B195" s="179">
        <v>14</v>
      </c>
      <c r="C195" s="179">
        <v>-14</v>
      </c>
      <c r="D195" s="179">
        <v>0.689</v>
      </c>
      <c r="E195" s="179"/>
      <c r="F195" s="181" t="s">
        <v>16</v>
      </c>
      <c r="G195" s="179" t="s">
        <v>103</v>
      </c>
      <c r="H195" s="179">
        <f>VLOOKUP(A195,GPW!A:B,2,0)</f>
        <v>167378</v>
      </c>
      <c r="I195" s="179"/>
      <c r="J195" s="185">
        <f t="shared" si="80"/>
        <v>147306.87627834192</v>
      </c>
      <c r="K195" s="179">
        <f>VLOOKUP(A195,GPW!A:E,5,0)</f>
        <v>12096</v>
      </c>
      <c r="L195" s="179">
        <v>4641.958</v>
      </c>
      <c r="M195" s="179">
        <f t="shared" si="81"/>
        <v>12022.671219999998</v>
      </c>
      <c r="N195" s="179">
        <f>VLOOKUP(F195,GDP!A:C,3,0)</f>
        <v>26344.444491567658</v>
      </c>
      <c r="O195" s="179">
        <f>VLOOKUP(F195,Density!A:D,4,0)</f>
        <v>18.031383786217898</v>
      </c>
      <c r="P195" s="179">
        <f t="shared" si="82"/>
        <v>-13986</v>
      </c>
      <c r="Q195" s="186">
        <v>3</v>
      </c>
      <c r="R195" s="179">
        <f t="shared" si="83"/>
        <v>149365.13984439883</v>
      </c>
      <c r="S195" s="188">
        <f>(R195*J195)/(R$194+R$195+R$196)</f>
        <v>97618.95534679946</v>
      </c>
      <c r="T195" s="179"/>
      <c r="U195" s="179">
        <f t="shared" si="84"/>
        <v>2571717150.45858</v>
      </c>
      <c r="V195" s="179"/>
      <c r="W195" s="179">
        <f t="shared" si="85"/>
        <v>2375247552.9552064</v>
      </c>
      <c r="X195" s="179"/>
      <c r="Y195" s="179"/>
      <c r="Z195" s="179"/>
      <c r="AA195" s="178"/>
      <c r="AB195" s="179">
        <f t="shared" si="86"/>
        <v>2375247552.9552064</v>
      </c>
      <c r="AC195" s="179"/>
      <c r="AD195" s="179"/>
      <c r="AE195" s="179">
        <f t="shared" si="87"/>
        <v>53595906.68706145</v>
      </c>
      <c r="AF195" s="179"/>
      <c r="AG195" s="179"/>
      <c r="AH195" s="178"/>
      <c r="AI195" s="179">
        <f aca="true" t="shared" si="96" ref="AI195:AI238">W195*AC$241</f>
        <v>53595906.68706145</v>
      </c>
      <c r="AJ195" s="179"/>
      <c r="AK195" s="179"/>
      <c r="AL195" s="179">
        <f aca="true" t="shared" si="97" ref="AL195:AL238">(AI195)*(AL$239/AI$239)</f>
        <v>187951473.8228823</v>
      </c>
      <c r="AM195" s="179">
        <f aca="true" t="shared" si="98" ref="AM195:AM238">AK195+AL195</f>
        <v>187951473.8228823</v>
      </c>
      <c r="AN195" s="179"/>
    </row>
    <row r="196" spans="1:40" ht="12.75">
      <c r="A196" s="183">
        <f t="shared" si="79"/>
        <v>-13986</v>
      </c>
      <c r="B196" s="179">
        <v>14</v>
      </c>
      <c r="C196" s="179">
        <v>-14</v>
      </c>
      <c r="D196" s="179">
        <v>0.29</v>
      </c>
      <c r="E196" s="179"/>
      <c r="F196" s="181" t="s">
        <v>24</v>
      </c>
      <c r="G196" s="179" t="s">
        <v>103</v>
      </c>
      <c r="H196" s="179">
        <f>VLOOKUP(A196,GPW!A:B,2,0)</f>
        <v>167378</v>
      </c>
      <c r="I196" s="179"/>
      <c r="J196" s="185">
        <f t="shared" si="80"/>
        <v>147306.87627834192</v>
      </c>
      <c r="K196" s="179">
        <f>VLOOKUP(A196,GPW!A:E,5,0)</f>
        <v>12096</v>
      </c>
      <c r="L196" s="179">
        <v>4641.958</v>
      </c>
      <c r="M196" s="179">
        <f t="shared" si="81"/>
        <v>12022.671219999998</v>
      </c>
      <c r="N196" s="179">
        <f>VLOOKUP(F196,GDP!A:C,3,0)</f>
        <v>18652.790695639666</v>
      </c>
      <c r="O196" s="179">
        <f>VLOOKUP(F196,Density!A:D,4,0)</f>
        <v>18.386044491021153</v>
      </c>
      <c r="P196" s="179">
        <f t="shared" si="82"/>
        <v>-13986</v>
      </c>
      <c r="Q196" s="186">
        <v>3</v>
      </c>
      <c r="R196" s="179">
        <f t="shared" si="83"/>
        <v>64104.31670603346</v>
      </c>
      <c r="S196" s="188">
        <f>(R196*J196)/(R$194+R$195+R$196)</f>
        <v>41895.96338598439</v>
      </c>
      <c r="T196" s="179"/>
      <c r="U196" s="179">
        <f t="shared" si="84"/>
        <v>781476636.0309497</v>
      </c>
      <c r="V196" s="179"/>
      <c r="W196" s="179">
        <f t="shared" si="85"/>
        <v>721774736.0331553</v>
      </c>
      <c r="X196" s="179"/>
      <c r="Y196" s="179"/>
      <c r="Z196" s="179"/>
      <c r="AA196" s="178"/>
      <c r="AB196" s="179">
        <f t="shared" si="86"/>
        <v>721774736.0331553</v>
      </c>
      <c r="AC196" s="179"/>
      <c r="AD196" s="179"/>
      <c r="AE196" s="179">
        <f t="shared" si="87"/>
        <v>16286374.594253052</v>
      </c>
      <c r="AF196" s="179"/>
      <c r="AG196" s="179"/>
      <c r="AH196" s="178"/>
      <c r="AI196" s="179">
        <f t="shared" si="96"/>
        <v>16286374.594253052</v>
      </c>
      <c r="AJ196" s="179"/>
      <c r="AK196" s="179"/>
      <c r="AL196" s="179">
        <f t="shared" si="97"/>
        <v>57113468.12536289</v>
      </c>
      <c r="AM196" s="179">
        <f t="shared" si="98"/>
        <v>57113468.12536289</v>
      </c>
      <c r="AN196" s="179"/>
    </row>
    <row r="197" spans="1:40" ht="12.75">
      <c r="A197" s="183">
        <f t="shared" si="79"/>
        <v>-13985</v>
      </c>
      <c r="B197" s="179">
        <v>15</v>
      </c>
      <c r="C197" s="179">
        <v>-14</v>
      </c>
      <c r="D197" s="179">
        <v>0.529</v>
      </c>
      <c r="E197" s="179">
        <f>D197+D198+D199</f>
        <v>0.9990000000000001</v>
      </c>
      <c r="F197" s="181" t="s">
        <v>23</v>
      </c>
      <c r="G197" s="179" t="s">
        <v>103</v>
      </c>
      <c r="H197" s="179">
        <f>VLOOKUP(A197,GPW!A:B,2,0)</f>
        <v>317017</v>
      </c>
      <c r="I197" s="179"/>
      <c r="J197" s="185">
        <f t="shared" si="80"/>
        <v>279001.9237721273</v>
      </c>
      <c r="K197" s="179">
        <f>VLOOKUP(A197,GPW!A:E,5,0)</f>
        <v>12096</v>
      </c>
      <c r="L197" s="179">
        <v>4641.958</v>
      </c>
      <c r="M197" s="179">
        <f t="shared" si="81"/>
        <v>12022.671219999998</v>
      </c>
      <c r="N197" s="179">
        <f>VLOOKUP(F197,GDP!A:C,3,0)</f>
        <v>13059.738345649956</v>
      </c>
      <c r="O197" s="179">
        <f>VLOOKUP(F197,Density!A:D,4,0)</f>
        <v>43.11544420435016</v>
      </c>
      <c r="P197" s="179">
        <f t="shared" si="82"/>
        <v>-13985</v>
      </c>
      <c r="Q197" s="186">
        <v>3</v>
      </c>
      <c r="R197" s="179">
        <f t="shared" si="83"/>
        <v>274213.92658159975</v>
      </c>
      <c r="S197" s="188">
        <f>(R197*J197)/(R$197+R$198+R$199)</f>
        <v>202367.42904099016</v>
      </c>
      <c r="T197" s="185">
        <f>S197+S198+S199</f>
        <v>279001.92377212737</v>
      </c>
      <c r="U197" s="179">
        <f t="shared" si="84"/>
        <v>2642865672.957216</v>
      </c>
      <c r="V197" s="179"/>
      <c r="W197" s="179">
        <f t="shared" si="85"/>
        <v>2440960593.7268667</v>
      </c>
      <c r="X197" s="179">
        <f>W197+W198+W199</f>
        <v>3774841887.6977625</v>
      </c>
      <c r="Y197" s="179"/>
      <c r="Z197" s="179"/>
      <c r="AA197" s="178"/>
      <c r="AB197" s="179">
        <f t="shared" si="86"/>
        <v>2440960593.7268667</v>
      </c>
      <c r="AC197" s="179">
        <f>AB197+AB198+AB199</f>
        <v>3774841887.6977625</v>
      </c>
      <c r="AD197" s="179"/>
      <c r="AE197" s="179">
        <f t="shared" si="87"/>
        <v>55078678.44992005</v>
      </c>
      <c r="AF197" s="179">
        <f>AE197+AE198+AE199</f>
        <v>85176836.96579121</v>
      </c>
      <c r="AG197" s="179"/>
      <c r="AH197" s="178"/>
      <c r="AI197" s="179">
        <f t="shared" si="96"/>
        <v>55078678.44992005</v>
      </c>
      <c r="AJ197" s="179">
        <f>AI197+AI198+AI199</f>
        <v>85176836.96579121</v>
      </c>
      <c r="AK197" s="179"/>
      <c r="AL197" s="179">
        <f t="shared" si="97"/>
        <v>193151295.14131716</v>
      </c>
      <c r="AM197" s="179">
        <f t="shared" si="98"/>
        <v>193151295.14131716</v>
      </c>
      <c r="AN197" s="179">
        <f>AM197+AM198+AM199</f>
        <v>298700274.57071775</v>
      </c>
    </row>
    <row r="198" spans="1:40" ht="12.75">
      <c r="A198" s="183">
        <f aca="true" t="shared" si="99" ref="A198:A238">C198*1000+B198</f>
        <v>-13985</v>
      </c>
      <c r="B198" s="179">
        <v>15</v>
      </c>
      <c r="C198" s="179">
        <v>-14</v>
      </c>
      <c r="D198" s="179">
        <v>0.012</v>
      </c>
      <c r="E198" s="179"/>
      <c r="F198" s="181" t="s">
        <v>16</v>
      </c>
      <c r="G198" s="179" t="s">
        <v>103</v>
      </c>
      <c r="H198" s="179">
        <f>VLOOKUP(A198,GPW!A:B,2,0)</f>
        <v>317017</v>
      </c>
      <c r="I198" s="179"/>
      <c r="J198" s="185">
        <f aca="true" t="shared" si="100" ref="J198:J238">H198*H$241</f>
        <v>279001.9237721273</v>
      </c>
      <c r="K198" s="179">
        <f>VLOOKUP(A198,GPW!A:E,5,0)</f>
        <v>12096</v>
      </c>
      <c r="L198" s="179">
        <v>4641.958</v>
      </c>
      <c r="M198" s="179">
        <f aca="true" t="shared" si="101" ref="M198:M238">L198*2.59</f>
        <v>12022.671219999998</v>
      </c>
      <c r="N198" s="179">
        <f>VLOOKUP(F198,GDP!A:C,3,0)</f>
        <v>26344.444491567658</v>
      </c>
      <c r="O198" s="179">
        <f>VLOOKUP(F198,Density!A:D,4,0)</f>
        <v>18.031383786217898</v>
      </c>
      <c r="P198" s="179">
        <f aca="true" t="shared" si="102" ref="P198:P238">C198*1000+B198</f>
        <v>-13985</v>
      </c>
      <c r="Q198" s="186">
        <v>3</v>
      </c>
      <c r="R198" s="179">
        <f aca="true" t="shared" si="103" ref="R198:R238">D198*M198*O198</f>
        <v>2601.4247868400385</v>
      </c>
      <c r="S198" s="188">
        <f>(R198*J198)/(R$197+R$198+R$199)</f>
        <v>1919.8282615294775</v>
      </c>
      <c r="T198" s="179"/>
      <c r="U198" s="179">
        <f t="shared" si="84"/>
        <v>50576809.069206156</v>
      </c>
      <c r="V198" s="179"/>
      <c r="W198" s="179">
        <f t="shared" si="85"/>
        <v>46712929.513454854</v>
      </c>
      <c r="X198" s="179"/>
      <c r="Y198" s="179"/>
      <c r="Z198" s="179"/>
      <c r="AA198" s="178"/>
      <c r="AB198" s="179">
        <f t="shared" si="86"/>
        <v>46712929.513454854</v>
      </c>
      <c r="AC198" s="179"/>
      <c r="AD198" s="179"/>
      <c r="AE198" s="179">
        <f t="shared" si="87"/>
        <v>1054046.6858570087</v>
      </c>
      <c r="AF198" s="179"/>
      <c r="AG198" s="179"/>
      <c r="AH198" s="178"/>
      <c r="AI198" s="179">
        <f t="shared" si="96"/>
        <v>1054046.6858570087</v>
      </c>
      <c r="AJ198" s="179"/>
      <c r="AK198" s="179"/>
      <c r="AL198" s="179">
        <f t="shared" si="97"/>
        <v>3696357.433445098</v>
      </c>
      <c r="AM198" s="179">
        <f t="shared" si="98"/>
        <v>3696357.433445098</v>
      </c>
      <c r="AN198" s="179"/>
    </row>
    <row r="199" spans="1:40" ht="12.75">
      <c r="A199" s="183">
        <f t="shared" si="99"/>
        <v>-13985</v>
      </c>
      <c r="B199" s="179">
        <v>15</v>
      </c>
      <c r="C199" s="179">
        <v>-14</v>
      </c>
      <c r="D199" s="179">
        <v>0.458</v>
      </c>
      <c r="E199" s="179"/>
      <c r="F199" s="181" t="s">
        <v>24</v>
      </c>
      <c r="G199" s="179" t="s">
        <v>103</v>
      </c>
      <c r="H199" s="179">
        <f>VLOOKUP(A199,GPW!A:B,2,0)</f>
        <v>317017</v>
      </c>
      <c r="I199" s="179"/>
      <c r="J199" s="185">
        <f t="shared" si="100"/>
        <v>279001.9237721273</v>
      </c>
      <c r="K199" s="179">
        <f>VLOOKUP(A199,GPW!A:E,5,0)</f>
        <v>12096</v>
      </c>
      <c r="L199" s="179">
        <v>4641.958</v>
      </c>
      <c r="M199" s="179">
        <f t="shared" si="101"/>
        <v>12022.671219999998</v>
      </c>
      <c r="N199" s="179">
        <f>VLOOKUP(F199,GDP!A:C,3,0)</f>
        <v>18652.790695639666</v>
      </c>
      <c r="O199" s="179">
        <f>VLOOKUP(F199,Density!A:D,4,0)</f>
        <v>18.386044491021153</v>
      </c>
      <c r="P199" s="179">
        <f t="shared" si="102"/>
        <v>-13985</v>
      </c>
      <c r="Q199" s="186">
        <v>3</v>
      </c>
      <c r="R199" s="179">
        <f t="shared" si="103"/>
        <v>101240.61052194251</v>
      </c>
      <c r="S199" s="188">
        <f>(R199*J199)/(R$197+R$198+R$199)</f>
        <v>74714.6664696077</v>
      </c>
      <c r="T199" s="179"/>
      <c r="U199" s="179">
        <f aca="true" t="shared" si="104" ref="U199:U238">S199*N199</f>
        <v>1393637035.5521195</v>
      </c>
      <c r="V199" s="179"/>
      <c r="W199" s="179">
        <f aca="true" t="shared" si="105" ref="W199:W238">U199*U$241</f>
        <v>1287168364.4574406</v>
      </c>
      <c r="X199" s="179"/>
      <c r="Y199" s="179"/>
      <c r="Z199" s="179"/>
      <c r="AA199" s="178"/>
      <c r="AB199" s="179">
        <f aca="true" t="shared" si="106" ref="AB199:AB238">W199+AA199</f>
        <v>1287168364.4574406</v>
      </c>
      <c r="AC199" s="179"/>
      <c r="AD199" s="179"/>
      <c r="AE199" s="179">
        <f aca="true" t="shared" si="107" ref="AE199:AE238">AH199+AI199</f>
        <v>29044111.830014158</v>
      </c>
      <c r="AF199" s="179"/>
      <c r="AG199" s="179"/>
      <c r="AH199" s="178"/>
      <c r="AI199" s="179">
        <f t="shared" si="96"/>
        <v>29044111.830014158</v>
      </c>
      <c r="AJ199" s="179"/>
      <c r="AK199" s="179"/>
      <c r="AL199" s="179">
        <f t="shared" si="97"/>
        <v>101852621.99595548</v>
      </c>
      <c r="AM199" s="179">
        <f t="shared" si="98"/>
        <v>101852621.99595548</v>
      </c>
      <c r="AN199" s="179"/>
    </row>
    <row r="200" spans="1:40" ht="12.75">
      <c r="A200" s="183">
        <f t="shared" si="99"/>
        <v>-13984</v>
      </c>
      <c r="B200" s="179">
        <v>16</v>
      </c>
      <c r="C200" s="179">
        <v>-14</v>
      </c>
      <c r="D200" s="179">
        <v>0.315</v>
      </c>
      <c r="E200" s="179">
        <f>D200+D201</f>
        <v>0.318</v>
      </c>
      <c r="F200" s="181" t="s">
        <v>24</v>
      </c>
      <c r="G200" s="179" t="s">
        <v>103</v>
      </c>
      <c r="H200" s="179">
        <f>VLOOKUP(A200,GPW!A:B,2,0)</f>
        <v>218189</v>
      </c>
      <c r="I200" s="179"/>
      <c r="J200" s="185">
        <f t="shared" si="100"/>
        <v>192024.8779905074</v>
      </c>
      <c r="K200" s="179">
        <f>VLOOKUP(A200,GPW!A:E,5,0)</f>
        <v>12096</v>
      </c>
      <c r="L200" s="179">
        <v>4641.958</v>
      </c>
      <c r="M200" s="179">
        <f t="shared" si="101"/>
        <v>12022.671219999998</v>
      </c>
      <c r="N200" s="179">
        <f>VLOOKUP(F200,GDP!A:C,3,0)</f>
        <v>18652.790695639666</v>
      </c>
      <c r="O200" s="179">
        <f>VLOOKUP(F200,Density!A:D,4,0)</f>
        <v>18.386044491021153</v>
      </c>
      <c r="P200" s="179">
        <f t="shared" si="102"/>
        <v>-13984</v>
      </c>
      <c r="Q200" s="186">
        <v>3</v>
      </c>
      <c r="R200" s="189">
        <f t="shared" si="103"/>
        <v>69630.55090482946</v>
      </c>
      <c r="S200" s="188">
        <f>(R200*J200)/(R$200+R$201)</f>
        <v>191957.20113091334</v>
      </c>
      <c r="T200" s="185">
        <f>S200+S201</f>
        <v>192024.8779905074</v>
      </c>
      <c r="U200" s="179">
        <f t="shared" si="104"/>
        <v>3580537495.215732</v>
      </c>
      <c r="V200" s="179"/>
      <c r="W200" s="179">
        <f t="shared" si="105"/>
        <v>3306997786.3852596</v>
      </c>
      <c r="X200" s="179">
        <f>W200+W201</f>
        <v>3307551100.8561115</v>
      </c>
      <c r="Y200" s="179"/>
      <c r="Z200" s="179"/>
      <c r="AA200" s="178"/>
      <c r="AB200" s="179">
        <f t="shared" si="106"/>
        <v>3306997786.3852596</v>
      </c>
      <c r="AC200" s="179">
        <f>AB200+AB201</f>
        <v>3307551100.8561115</v>
      </c>
      <c r="AD200" s="179"/>
      <c r="AE200" s="179">
        <f t="shared" si="107"/>
        <v>74620240.97357976</v>
      </c>
      <c r="AF200" s="179">
        <f>AE200+AE201</f>
        <v>74632726.15252942</v>
      </c>
      <c r="AG200" s="179"/>
      <c r="AH200" s="178"/>
      <c r="AI200" s="179">
        <f t="shared" si="96"/>
        <v>74620240.97357976</v>
      </c>
      <c r="AJ200" s="179">
        <f>AI200+AI201</f>
        <v>74632726.15252942</v>
      </c>
      <c r="AK200" s="179"/>
      <c r="AL200" s="179">
        <f t="shared" si="97"/>
        <v>261680138.1846705</v>
      </c>
      <c r="AM200" s="179">
        <f t="shared" si="98"/>
        <v>261680138.1846705</v>
      </c>
      <c r="AN200" s="179">
        <f>AM200+AM201</f>
        <v>261723921.52428696</v>
      </c>
    </row>
    <row r="201" spans="1:40" ht="12.75">
      <c r="A201" s="183">
        <f t="shared" si="99"/>
        <v>-13984</v>
      </c>
      <c r="B201" s="179">
        <v>16</v>
      </c>
      <c r="C201" s="179">
        <v>-14</v>
      </c>
      <c r="D201" s="179">
        <v>0.003</v>
      </c>
      <c r="E201" s="179"/>
      <c r="F201" s="181" t="s">
        <v>19</v>
      </c>
      <c r="G201" s="179" t="s">
        <v>103</v>
      </c>
      <c r="H201" s="179">
        <f>VLOOKUP(A201,GPW!A:B,2,0)</f>
        <v>218189</v>
      </c>
      <c r="I201" s="179"/>
      <c r="J201" s="185">
        <f t="shared" si="100"/>
        <v>192024.8779905074</v>
      </c>
      <c r="K201" s="179">
        <f>VLOOKUP(A201,GPW!A:E,5,0)</f>
        <v>12096</v>
      </c>
      <c r="L201" s="179">
        <v>4641.958</v>
      </c>
      <c r="M201" s="179">
        <f t="shared" si="101"/>
        <v>12022.671219999998</v>
      </c>
      <c r="N201" s="179">
        <f>VLOOKUP(F201,GDP!A:C,3,0)</f>
        <v>8852.096757413643</v>
      </c>
      <c r="O201" s="179">
        <f>VLOOKUP(F201,Density!A:D,4,0)</f>
        <v>0.6806336159242874</v>
      </c>
      <c r="P201" s="179">
        <f t="shared" si="102"/>
        <v>-13984</v>
      </c>
      <c r="Q201" s="186">
        <v>3</v>
      </c>
      <c r="R201" s="189">
        <f t="shared" si="103"/>
        <v>24.54910255661239</v>
      </c>
      <c r="S201" s="188">
        <f>(R201*J201)/(R$200+R$201)</f>
        <v>67.67685959405817</v>
      </c>
      <c r="T201" s="179"/>
      <c r="U201" s="179">
        <f t="shared" si="104"/>
        <v>599082.1093645007</v>
      </c>
      <c r="V201" s="179"/>
      <c r="W201" s="179">
        <f t="shared" si="105"/>
        <v>553314.4708521055</v>
      </c>
      <c r="X201" s="179"/>
      <c r="Y201" s="179"/>
      <c r="Z201" s="179"/>
      <c r="AA201" s="178"/>
      <c r="AB201" s="179">
        <f t="shared" si="106"/>
        <v>553314.4708521055</v>
      </c>
      <c r="AC201" s="179"/>
      <c r="AD201" s="179"/>
      <c r="AE201" s="179">
        <f t="shared" si="107"/>
        <v>12485.178949661036</v>
      </c>
      <c r="AF201" s="179"/>
      <c r="AG201" s="179"/>
      <c r="AH201" s="178"/>
      <c r="AI201" s="179">
        <f t="shared" si="96"/>
        <v>12485.178949661036</v>
      </c>
      <c r="AJ201" s="179"/>
      <c r="AK201" s="179"/>
      <c r="AL201" s="179">
        <f t="shared" si="97"/>
        <v>43783.33961645079</v>
      </c>
      <c r="AM201" s="179">
        <f t="shared" si="98"/>
        <v>43783.33961645079</v>
      </c>
      <c r="AN201" s="179"/>
    </row>
    <row r="202" spans="1:40" ht="12.75">
      <c r="A202" s="183">
        <f t="shared" si="99"/>
        <v>-13983</v>
      </c>
      <c r="B202" s="179">
        <v>17</v>
      </c>
      <c r="C202" s="179">
        <v>-14</v>
      </c>
      <c r="D202" s="179">
        <v>0.911</v>
      </c>
      <c r="E202" s="179">
        <f>D202+D203+D204</f>
        <v>1</v>
      </c>
      <c r="F202" s="181" t="s">
        <v>17</v>
      </c>
      <c r="G202" s="179" t="s">
        <v>103</v>
      </c>
      <c r="H202" s="179">
        <f>VLOOKUP(A202,GPW!A:B,2,0)</f>
        <v>153258</v>
      </c>
      <c r="I202" s="179"/>
      <c r="J202" s="185">
        <f t="shared" si="100"/>
        <v>134880.07530658823</v>
      </c>
      <c r="K202" s="179">
        <f>VLOOKUP(A202,GPW!A:E,5,0)</f>
        <v>12096</v>
      </c>
      <c r="L202" s="179">
        <v>4641.958</v>
      </c>
      <c r="M202" s="179">
        <f t="shared" si="101"/>
        <v>12022.671219999998</v>
      </c>
      <c r="N202" s="179">
        <f>VLOOKUP(F202,GDP!A:C,3,0)</f>
        <v>14556.244603364805</v>
      </c>
      <c r="O202" s="179">
        <f>VLOOKUP(F202,Density!A:D,4,0)</f>
        <v>15.310299313913404</v>
      </c>
      <c r="P202" s="179">
        <f t="shared" si="102"/>
        <v>-13983</v>
      </c>
      <c r="Q202" s="186">
        <v>3</v>
      </c>
      <c r="R202" s="179">
        <f t="shared" si="103"/>
        <v>167688.40308211587</v>
      </c>
      <c r="S202" s="188">
        <f>(R202*J202)/(R$202+R$203+R$204)</f>
        <v>134215.49484085297</v>
      </c>
      <c r="T202" s="185">
        <f>S202+S203+S204</f>
        <v>134880.07530658823</v>
      </c>
      <c r="U202" s="179">
        <f t="shared" si="104"/>
        <v>1953673572.465103</v>
      </c>
      <c r="V202" s="179"/>
      <c r="W202" s="179">
        <f t="shared" si="105"/>
        <v>1804420198.9489865</v>
      </c>
      <c r="X202" s="179">
        <f>W202+W203+W204</f>
        <v>1810386260.1648126</v>
      </c>
      <c r="Y202" s="179"/>
      <c r="Z202" s="179"/>
      <c r="AA202" s="178"/>
      <c r="AB202" s="179">
        <f t="shared" si="106"/>
        <v>1804420198.9489865</v>
      </c>
      <c r="AC202" s="179">
        <f>AB202+AB203+AB204</f>
        <v>1810386260.1648126</v>
      </c>
      <c r="AD202" s="179"/>
      <c r="AE202" s="179">
        <f t="shared" si="107"/>
        <v>40715560.98933598</v>
      </c>
      <c r="AF202" s="179">
        <f>AE202+AE203+AE204</f>
        <v>40850181.2565224</v>
      </c>
      <c r="AG202" s="179"/>
      <c r="AH202" s="178"/>
      <c r="AI202" s="179">
        <f t="shared" si="96"/>
        <v>40715560.98933598</v>
      </c>
      <c r="AJ202" s="179">
        <f>AI202+AI203+AI204</f>
        <v>40850181.2565224</v>
      </c>
      <c r="AK202" s="179"/>
      <c r="AL202" s="179">
        <f t="shared" si="97"/>
        <v>142782353.51354817</v>
      </c>
      <c r="AM202" s="179">
        <f t="shared" si="98"/>
        <v>142782353.51354817</v>
      </c>
      <c r="AN202" s="179">
        <f>AM202+AM203+AM204</f>
        <v>143254443.25301003</v>
      </c>
    </row>
    <row r="203" spans="1:40" ht="12.75">
      <c r="A203" s="183">
        <f t="shared" si="99"/>
        <v>-13983</v>
      </c>
      <c r="B203" s="179">
        <v>17</v>
      </c>
      <c r="C203" s="179">
        <v>-14</v>
      </c>
      <c r="D203" s="179">
        <v>0.012</v>
      </c>
      <c r="E203" s="179"/>
      <c r="F203" s="181" t="s">
        <v>29</v>
      </c>
      <c r="G203" s="179" t="s">
        <v>103</v>
      </c>
      <c r="H203" s="179">
        <f>VLOOKUP(A203,GPW!A:B,2,0)</f>
        <v>153258</v>
      </c>
      <c r="I203" s="179"/>
      <c r="J203" s="185">
        <f t="shared" si="100"/>
        <v>134880.07530658823</v>
      </c>
      <c r="K203" s="179">
        <f>VLOOKUP(A203,GPW!A:E,5,0)</f>
        <v>12096</v>
      </c>
      <c r="L203" s="179">
        <v>4641.958</v>
      </c>
      <c r="M203" s="179">
        <f t="shared" si="101"/>
        <v>12022.671219999998</v>
      </c>
      <c r="N203" s="179">
        <f>VLOOKUP(F203,GDP!A:C,3,0)</f>
        <v>12450.050436100752</v>
      </c>
      <c r="O203" s="179">
        <f>VLOOKUP(F203,Density!A:D,4,0)</f>
        <v>1.387871284959252</v>
      </c>
      <c r="P203" s="179">
        <f t="shared" si="102"/>
        <v>-13983</v>
      </c>
      <c r="Q203" s="186">
        <v>3</v>
      </c>
      <c r="R203" s="179">
        <f t="shared" si="103"/>
        <v>200.23104185692821</v>
      </c>
      <c r="S203" s="188">
        <f>(R203*J203)/(R$202+R$203+R$204)</f>
        <v>160.26217598462725</v>
      </c>
      <c r="T203" s="179"/>
      <c r="U203" s="179">
        <f t="shared" si="104"/>
        <v>1995272.174007864</v>
      </c>
      <c r="V203" s="179"/>
      <c r="W203" s="179">
        <f t="shared" si="105"/>
        <v>1842840.8225013018</v>
      </c>
      <c r="X203" s="179"/>
      <c r="Y203" s="179"/>
      <c r="Z203" s="179"/>
      <c r="AA203" s="178"/>
      <c r="AB203" s="179">
        <f t="shared" si="106"/>
        <v>1842840.8225013018</v>
      </c>
      <c r="AC203" s="179"/>
      <c r="AD203" s="179"/>
      <c r="AE203" s="179">
        <f t="shared" si="107"/>
        <v>41582.49721760685</v>
      </c>
      <c r="AF203" s="179"/>
      <c r="AG203" s="179"/>
      <c r="AH203" s="178"/>
      <c r="AI203" s="179">
        <f t="shared" si="96"/>
        <v>41582.49721760685</v>
      </c>
      <c r="AJ203" s="179"/>
      <c r="AK203" s="179"/>
      <c r="AL203" s="179">
        <f t="shared" si="97"/>
        <v>145822.54728740026</v>
      </c>
      <c r="AM203" s="179">
        <f t="shared" si="98"/>
        <v>145822.54728740026</v>
      </c>
      <c r="AN203" s="179"/>
    </row>
    <row r="204" spans="1:40" ht="12.75">
      <c r="A204" s="183">
        <f t="shared" si="99"/>
        <v>-13983</v>
      </c>
      <c r="B204" s="179">
        <v>17</v>
      </c>
      <c r="C204" s="179">
        <v>-14</v>
      </c>
      <c r="D204" s="179">
        <v>0.077</v>
      </c>
      <c r="E204" s="179"/>
      <c r="F204" s="181" t="s">
        <v>19</v>
      </c>
      <c r="G204" s="179" t="s">
        <v>103</v>
      </c>
      <c r="H204" s="179">
        <f>VLOOKUP(A204,GPW!A:B,2,0)</f>
        <v>153258</v>
      </c>
      <c r="I204" s="179"/>
      <c r="J204" s="185">
        <f t="shared" si="100"/>
        <v>134880.07530658823</v>
      </c>
      <c r="K204" s="179">
        <f>VLOOKUP(A204,GPW!A:E,5,0)</f>
        <v>12096</v>
      </c>
      <c r="L204" s="179">
        <v>4641.958</v>
      </c>
      <c r="M204" s="179">
        <f t="shared" si="101"/>
        <v>12022.671219999998</v>
      </c>
      <c r="N204" s="179">
        <f>VLOOKUP(F204,GDP!A:C,3,0)</f>
        <v>8852.096757413643</v>
      </c>
      <c r="O204" s="179">
        <f>VLOOKUP(F204,Density!A:D,4,0)</f>
        <v>0.6806336159242874</v>
      </c>
      <c r="P204" s="179">
        <f t="shared" si="102"/>
        <v>-13983</v>
      </c>
      <c r="Q204" s="186">
        <v>3</v>
      </c>
      <c r="R204" s="179">
        <f t="shared" si="103"/>
        <v>630.0936322863846</v>
      </c>
      <c r="S204" s="188">
        <f>(R204*J204)/(R$202+R$203+R$204)</f>
        <v>504.31828975063365</v>
      </c>
      <c r="T204" s="179"/>
      <c r="U204" s="179">
        <f t="shared" si="104"/>
        <v>4464274.297405979</v>
      </c>
      <c r="V204" s="179"/>
      <c r="W204" s="179">
        <f t="shared" si="105"/>
        <v>4123220.393324961</v>
      </c>
      <c r="X204" s="179"/>
      <c r="Y204" s="179"/>
      <c r="Z204" s="179"/>
      <c r="AA204" s="178"/>
      <c r="AB204" s="179">
        <f t="shared" si="106"/>
        <v>4123220.393324961</v>
      </c>
      <c r="AC204" s="179"/>
      <c r="AD204" s="179"/>
      <c r="AE204" s="179">
        <f t="shared" si="107"/>
        <v>93037.7699688134</v>
      </c>
      <c r="AF204" s="179"/>
      <c r="AG204" s="179"/>
      <c r="AH204" s="178"/>
      <c r="AI204" s="179">
        <f t="shared" si="96"/>
        <v>93037.7699688134</v>
      </c>
      <c r="AJ204" s="179"/>
      <c r="AK204" s="179"/>
      <c r="AL204" s="179">
        <f t="shared" si="97"/>
        <v>326267.1921744763</v>
      </c>
      <c r="AM204" s="179">
        <f t="shared" si="98"/>
        <v>326267.1921744763</v>
      </c>
      <c r="AN204" s="179"/>
    </row>
    <row r="205" spans="1:40" ht="12.75">
      <c r="A205" s="183">
        <f t="shared" si="99"/>
        <v>-13982</v>
      </c>
      <c r="B205" s="179">
        <v>18</v>
      </c>
      <c r="C205" s="179">
        <v>-14</v>
      </c>
      <c r="D205" s="179">
        <v>0.026</v>
      </c>
      <c r="E205" s="179">
        <f>D205+D206+D207</f>
        <v>1</v>
      </c>
      <c r="F205" s="181" t="s">
        <v>17</v>
      </c>
      <c r="G205" s="179" t="s">
        <v>103</v>
      </c>
      <c r="H205" s="179">
        <f>VLOOKUP(A205,GPW!A:B,2,0)</f>
        <v>19090</v>
      </c>
      <c r="I205" s="179"/>
      <c r="J205" s="185">
        <f t="shared" si="100"/>
        <v>16800.823693397862</v>
      </c>
      <c r="K205" s="179">
        <f>VLOOKUP(A205,GPW!A:E,5,0)</f>
        <v>12096</v>
      </c>
      <c r="L205" s="179">
        <v>4641.958</v>
      </c>
      <c r="M205" s="179">
        <f t="shared" si="101"/>
        <v>12022.671219999998</v>
      </c>
      <c r="N205" s="179">
        <f>VLOOKUP(F205,GDP!A:C,3,0)</f>
        <v>14556.244603364805</v>
      </c>
      <c r="O205" s="179">
        <f>VLOOKUP(F205,Density!A:D,4,0)</f>
        <v>15.310299313913404</v>
      </c>
      <c r="P205" s="179">
        <f t="shared" si="102"/>
        <v>-13982</v>
      </c>
      <c r="Q205" s="186">
        <v>3</v>
      </c>
      <c r="R205" s="179">
        <f t="shared" si="103"/>
        <v>4785.838068205282</v>
      </c>
      <c r="S205" s="188">
        <f>(R205*J205)/(R$205+R$206+R$207)</f>
        <v>4134.435347034189</v>
      </c>
      <c r="T205" s="185">
        <f>S205+S206+S207</f>
        <v>16800.823693397862</v>
      </c>
      <c r="U205" s="179">
        <f t="shared" si="104"/>
        <v>60181852.20822711</v>
      </c>
      <c r="V205" s="179"/>
      <c r="W205" s="179">
        <f t="shared" si="105"/>
        <v>55584183.18453627</v>
      </c>
      <c r="X205" s="179">
        <f>W205+W206+W207</f>
        <v>196840939.56072032</v>
      </c>
      <c r="Y205" s="179"/>
      <c r="Z205" s="179"/>
      <c r="AA205" s="178"/>
      <c r="AB205" s="179">
        <f t="shared" si="106"/>
        <v>55584183.18453627</v>
      </c>
      <c r="AC205" s="179">
        <f>AB205+AB206+AB207</f>
        <v>196840939.56072032</v>
      </c>
      <c r="AD205" s="179"/>
      <c r="AE205" s="179">
        <f t="shared" si="107"/>
        <v>1254220.7196586542</v>
      </c>
      <c r="AF205" s="179">
        <f>AE205+AE206+AE207</f>
        <v>4441586.989854622</v>
      </c>
      <c r="AG205" s="179"/>
      <c r="AH205" s="178"/>
      <c r="AI205" s="179">
        <f t="shared" si="96"/>
        <v>1254220.7196586542</v>
      </c>
      <c r="AJ205" s="179">
        <f>AI205+AI206+AI207</f>
        <v>4441586.989854622</v>
      </c>
      <c r="AK205" s="179"/>
      <c r="AL205" s="179">
        <f t="shared" si="97"/>
        <v>4398332.770736542</v>
      </c>
      <c r="AM205" s="179">
        <f t="shared" si="98"/>
        <v>4398332.770736542</v>
      </c>
      <c r="AN205" s="179">
        <f>AM205+AM206+AM207</f>
        <v>15575868.988092791</v>
      </c>
    </row>
    <row r="206" spans="1:40" ht="12.75">
      <c r="A206" s="183">
        <f t="shared" si="99"/>
        <v>-13982</v>
      </c>
      <c r="B206" s="179">
        <v>18</v>
      </c>
      <c r="C206" s="179">
        <v>-14</v>
      </c>
      <c r="D206" s="179">
        <v>0.787</v>
      </c>
      <c r="E206" s="179"/>
      <c r="F206" s="181" t="s">
        <v>29</v>
      </c>
      <c r="G206" s="179" t="s">
        <v>103</v>
      </c>
      <c r="H206" s="179">
        <f>VLOOKUP(A206,GPW!A:B,2,0)</f>
        <v>19090</v>
      </c>
      <c r="I206" s="179"/>
      <c r="J206" s="185">
        <f t="shared" si="100"/>
        <v>16800.823693397862</v>
      </c>
      <c r="K206" s="179">
        <f>VLOOKUP(A206,GPW!A:E,5,0)</f>
        <v>12096</v>
      </c>
      <c r="L206" s="179">
        <v>4641.958</v>
      </c>
      <c r="M206" s="179">
        <f t="shared" si="101"/>
        <v>12022.671219999998</v>
      </c>
      <c r="N206" s="179">
        <f>VLOOKUP(F206,GDP!A:C,3,0)</f>
        <v>12450.050436100752</v>
      </c>
      <c r="O206" s="179">
        <f>VLOOKUP(F206,Density!A:D,4,0)</f>
        <v>1.387871284959252</v>
      </c>
      <c r="P206" s="179">
        <f t="shared" si="102"/>
        <v>-13982</v>
      </c>
      <c r="Q206" s="186">
        <v>3</v>
      </c>
      <c r="R206" s="179">
        <f t="shared" si="103"/>
        <v>13131.81916178354</v>
      </c>
      <c r="S206" s="188">
        <f>(R206*J206)/(R$205+R$206+R$207)</f>
        <v>11344.44094003766</v>
      </c>
      <c r="T206" s="179"/>
      <c r="U206" s="179">
        <f t="shared" si="104"/>
        <v>141238861.8728351</v>
      </c>
      <c r="V206" s="179"/>
      <c r="W206" s="179">
        <f t="shared" si="105"/>
        <v>130448739.66245036</v>
      </c>
      <c r="X206" s="179"/>
      <c r="Y206" s="179"/>
      <c r="Z206" s="179"/>
      <c r="AA206" s="178"/>
      <c r="AB206" s="179">
        <f t="shared" si="106"/>
        <v>130448739.66245036</v>
      </c>
      <c r="AC206" s="179"/>
      <c r="AD206" s="179"/>
      <c r="AE206" s="179">
        <f t="shared" si="107"/>
        <v>2943490.4457410513</v>
      </c>
      <c r="AF206" s="179"/>
      <c r="AG206" s="179"/>
      <c r="AH206" s="178"/>
      <c r="AI206" s="179">
        <f t="shared" si="96"/>
        <v>2943490.4457410513</v>
      </c>
      <c r="AJ206" s="179"/>
      <c r="AK206" s="179"/>
      <c r="AL206" s="179">
        <f t="shared" si="97"/>
        <v>10322306.34124451</v>
      </c>
      <c r="AM206" s="179">
        <f t="shared" si="98"/>
        <v>10322306.34124451</v>
      </c>
      <c r="AN206" s="179"/>
    </row>
    <row r="207" spans="1:40" ht="12.75">
      <c r="A207" s="183">
        <f t="shared" si="99"/>
        <v>-13982</v>
      </c>
      <c r="B207" s="179">
        <v>18</v>
      </c>
      <c r="C207" s="179">
        <v>-14</v>
      </c>
      <c r="D207" s="179">
        <v>0.187</v>
      </c>
      <c r="E207" s="179"/>
      <c r="F207" s="181" t="s">
        <v>19</v>
      </c>
      <c r="G207" s="179" t="s">
        <v>103</v>
      </c>
      <c r="H207" s="179">
        <f>VLOOKUP(A207,GPW!A:B,2,0)</f>
        <v>19090</v>
      </c>
      <c r="I207" s="179"/>
      <c r="J207" s="185">
        <f t="shared" si="100"/>
        <v>16800.823693397862</v>
      </c>
      <c r="K207" s="179">
        <f>VLOOKUP(A207,GPW!A:E,5,0)</f>
        <v>12096</v>
      </c>
      <c r="L207" s="179">
        <v>4641.958</v>
      </c>
      <c r="M207" s="179">
        <f t="shared" si="101"/>
        <v>12022.671219999998</v>
      </c>
      <c r="N207" s="179">
        <f>VLOOKUP(F207,GDP!A:C,3,0)</f>
        <v>8852.096757413643</v>
      </c>
      <c r="O207" s="179">
        <f>VLOOKUP(F207,Density!A:D,4,0)</f>
        <v>0.6806336159242874</v>
      </c>
      <c r="P207" s="179">
        <f t="shared" si="102"/>
        <v>-13982</v>
      </c>
      <c r="Q207" s="186">
        <v>3</v>
      </c>
      <c r="R207" s="179">
        <f t="shared" si="103"/>
        <v>1530.2273926955056</v>
      </c>
      <c r="S207" s="188">
        <f>(R207*J207)/(R$205+R$206+R$207)</f>
        <v>1321.9474063260125</v>
      </c>
      <c r="T207" s="179"/>
      <c r="U207" s="179">
        <f t="shared" si="104"/>
        <v>11702006.34900987</v>
      </c>
      <c r="V207" s="179"/>
      <c r="W207" s="179">
        <f t="shared" si="105"/>
        <v>10808016.713733718</v>
      </c>
      <c r="X207" s="179"/>
      <c r="Y207" s="179"/>
      <c r="Z207" s="179"/>
      <c r="AA207" s="178"/>
      <c r="AB207" s="179">
        <f t="shared" si="106"/>
        <v>10808016.713733718</v>
      </c>
      <c r="AC207" s="179"/>
      <c r="AD207" s="179"/>
      <c r="AE207" s="179">
        <f t="shared" si="107"/>
        <v>243875.8244549161</v>
      </c>
      <c r="AF207" s="179"/>
      <c r="AG207" s="179"/>
      <c r="AH207" s="178"/>
      <c r="AI207" s="179">
        <f t="shared" si="96"/>
        <v>243875.8244549161</v>
      </c>
      <c r="AJ207" s="179"/>
      <c r="AK207" s="179"/>
      <c r="AL207" s="179">
        <f t="shared" si="97"/>
        <v>855229.8761117411</v>
      </c>
      <c r="AM207" s="179">
        <f t="shared" si="98"/>
        <v>855229.8761117411</v>
      </c>
      <c r="AN207" s="179"/>
    </row>
    <row r="208" spans="1:40" ht="12.75">
      <c r="A208" s="183">
        <f t="shared" si="99"/>
        <v>-13981</v>
      </c>
      <c r="B208" s="179">
        <v>19</v>
      </c>
      <c r="C208" s="179">
        <v>-14</v>
      </c>
      <c r="D208" s="179">
        <v>1</v>
      </c>
      <c r="E208" s="179">
        <f>D208</f>
        <v>1</v>
      </c>
      <c r="F208" s="181" t="s">
        <v>29</v>
      </c>
      <c r="G208" s="179" t="s">
        <v>103</v>
      </c>
      <c r="H208" s="179">
        <f>VLOOKUP(A208,GPW!A:B,2,0)</f>
        <v>17208</v>
      </c>
      <c r="I208" s="179"/>
      <c r="J208" s="185">
        <f t="shared" si="100"/>
        <v>15144.50362053381</v>
      </c>
      <c r="K208" s="179">
        <f>VLOOKUP(A208,GPW!A:E,5,0)</f>
        <v>12096</v>
      </c>
      <c r="L208" s="179">
        <v>4641.958</v>
      </c>
      <c r="M208" s="179">
        <f t="shared" si="101"/>
        <v>12022.671219999998</v>
      </c>
      <c r="N208" s="179">
        <f>VLOOKUP(F208,GDP!A:C,3,0)</f>
        <v>12450.050436100752</v>
      </c>
      <c r="O208" s="179">
        <f>VLOOKUP(F208,Density!A:D,4,0)</f>
        <v>1.387871284959252</v>
      </c>
      <c r="P208" s="179">
        <f t="shared" si="102"/>
        <v>-13981</v>
      </c>
      <c r="Q208" s="186">
        <v>3</v>
      </c>
      <c r="R208" s="179">
        <f>H208</f>
        <v>17208</v>
      </c>
      <c r="S208" s="188">
        <f>J208</f>
        <v>15144.50362053381</v>
      </c>
      <c r="T208" s="185">
        <f>S208+S209+S210+S211</f>
        <v>123086.05548913278</v>
      </c>
      <c r="U208" s="179">
        <f t="shared" si="104"/>
        <v>188549833.90535635</v>
      </c>
      <c r="V208" s="179"/>
      <c r="W208" s="179">
        <f t="shared" si="105"/>
        <v>174145329.90688682</v>
      </c>
      <c r="X208" s="179">
        <f>W208</f>
        <v>174145329.90688682</v>
      </c>
      <c r="Y208" s="179"/>
      <c r="Z208" s="179"/>
      <c r="AA208" s="178"/>
      <c r="AB208" s="179">
        <f t="shared" si="106"/>
        <v>174145329.90688682</v>
      </c>
      <c r="AC208" s="179">
        <f>AB208</f>
        <v>174145329.90688682</v>
      </c>
      <c r="AD208" s="179"/>
      <c r="AE208" s="179">
        <f t="shared" si="107"/>
        <v>3929475.409863964</v>
      </c>
      <c r="AF208" s="179">
        <f>AE208</f>
        <v>3929475.409863964</v>
      </c>
      <c r="AG208" s="179"/>
      <c r="AH208" s="178"/>
      <c r="AI208" s="179">
        <f t="shared" si="96"/>
        <v>3929475.409863964</v>
      </c>
      <c r="AJ208" s="179">
        <f>AI208</f>
        <v>3929475.409863964</v>
      </c>
      <c r="AK208" s="179"/>
      <c r="AL208" s="179">
        <f t="shared" si="97"/>
        <v>13779983.216759343</v>
      </c>
      <c r="AM208" s="179">
        <f t="shared" si="98"/>
        <v>13779983.216759343</v>
      </c>
      <c r="AN208" s="179">
        <f>AM208</f>
        <v>13779983.216759343</v>
      </c>
    </row>
    <row r="209" spans="1:40" ht="12.75">
      <c r="A209" s="183">
        <f t="shared" si="99"/>
        <v>-12982</v>
      </c>
      <c r="B209" s="179">
        <v>18</v>
      </c>
      <c r="C209" s="179">
        <v>-13</v>
      </c>
      <c r="D209" s="179">
        <v>0.525</v>
      </c>
      <c r="E209" s="179">
        <f>D209</f>
        <v>0.525</v>
      </c>
      <c r="F209" s="181" t="s">
        <v>29</v>
      </c>
      <c r="G209" s="179" t="s">
        <v>103</v>
      </c>
      <c r="H209" s="179">
        <f>VLOOKUP(A209,GPW!A:B,2,0)</f>
        <v>88089</v>
      </c>
      <c r="I209" s="179"/>
      <c r="J209" s="185">
        <f t="shared" si="100"/>
        <v>77525.81237966078</v>
      </c>
      <c r="K209" s="179">
        <f>VLOOKUP(A209,GPW!A:E,5,0)</f>
        <v>12096</v>
      </c>
      <c r="L209" s="179">
        <v>4660.703</v>
      </c>
      <c r="M209" s="179">
        <f t="shared" si="101"/>
        <v>12071.22077</v>
      </c>
      <c r="N209" s="179">
        <f>VLOOKUP(F209,GDP!A:C,3,0)</f>
        <v>12450.050436100752</v>
      </c>
      <c r="O209" s="179">
        <f>VLOOKUP(F209,Density!A:D,4,0)</f>
        <v>1.387871284959252</v>
      </c>
      <c r="P209" s="179">
        <f t="shared" si="102"/>
        <v>-12982</v>
      </c>
      <c r="Q209" s="186">
        <v>3</v>
      </c>
      <c r="R209" s="179">
        <f>H209</f>
        <v>88089</v>
      </c>
      <c r="S209" s="188">
        <f>J209</f>
        <v>77525.81237966078</v>
      </c>
      <c r="T209" s="179"/>
      <c r="U209" s="179">
        <f t="shared" si="104"/>
        <v>965200274.2264608</v>
      </c>
      <c r="V209" s="179"/>
      <c r="W209" s="179">
        <f t="shared" si="105"/>
        <v>891462573.580181</v>
      </c>
      <c r="X209" s="179">
        <f>W209</f>
        <v>891462573.580181</v>
      </c>
      <c r="Y209" s="179"/>
      <c r="Z209" s="179"/>
      <c r="AA209" s="178"/>
      <c r="AB209" s="179">
        <f t="shared" si="106"/>
        <v>891462573.580181</v>
      </c>
      <c r="AC209" s="179">
        <f>AB209</f>
        <v>891462573.580181</v>
      </c>
      <c r="AD209" s="179"/>
      <c r="AE209" s="179">
        <f t="shared" si="107"/>
        <v>20115269.60596855</v>
      </c>
      <c r="AF209" s="179">
        <f>AE209</f>
        <v>20115269.60596855</v>
      </c>
      <c r="AG209" s="179"/>
      <c r="AH209" s="178"/>
      <c r="AI209" s="179">
        <f t="shared" si="96"/>
        <v>20115269.60596855</v>
      </c>
      <c r="AJ209" s="179">
        <f>AI209</f>
        <v>20115269.60596855</v>
      </c>
      <c r="AK209" s="179"/>
      <c r="AL209" s="179">
        <f t="shared" si="97"/>
        <v>70540733.47170582</v>
      </c>
      <c r="AM209" s="179">
        <f t="shared" si="98"/>
        <v>70540733.47170582</v>
      </c>
      <c r="AN209" s="179">
        <f>AM209</f>
        <v>70540733.47170582</v>
      </c>
    </row>
    <row r="210" spans="1:40" ht="12.75">
      <c r="A210" s="183">
        <f t="shared" si="99"/>
        <v>-12981</v>
      </c>
      <c r="B210" s="179">
        <v>19</v>
      </c>
      <c r="C210" s="179">
        <v>-13</v>
      </c>
      <c r="D210" s="179">
        <v>1</v>
      </c>
      <c r="E210" s="179">
        <f>D210</f>
        <v>1</v>
      </c>
      <c r="F210" s="181" t="s">
        <v>29</v>
      </c>
      <c r="G210" s="179" t="s">
        <v>103</v>
      </c>
      <c r="H210" s="179">
        <f>VLOOKUP(A210,GPW!A:B,2,0)</f>
        <v>17280</v>
      </c>
      <c r="I210" s="179"/>
      <c r="J210" s="185">
        <f t="shared" si="100"/>
        <v>15207.869744469097</v>
      </c>
      <c r="K210" s="179">
        <f>VLOOKUP(A210,GPW!A:E,5,0)</f>
        <v>12096</v>
      </c>
      <c r="L210" s="179">
        <v>4660.703</v>
      </c>
      <c r="M210" s="179">
        <f t="shared" si="101"/>
        <v>12071.22077</v>
      </c>
      <c r="N210" s="179">
        <f>VLOOKUP(F210,GDP!A:C,3,0)</f>
        <v>12450.050436100752</v>
      </c>
      <c r="O210" s="179">
        <f>VLOOKUP(F210,Density!A:D,4,0)</f>
        <v>1.387871284959252</v>
      </c>
      <c r="P210" s="179">
        <f t="shared" si="102"/>
        <v>-12981</v>
      </c>
      <c r="Q210" s="186">
        <v>3</v>
      </c>
      <c r="R210" s="179">
        <f>H210</f>
        <v>17280</v>
      </c>
      <c r="S210" s="188">
        <f>J210</f>
        <v>15207.869744469097</v>
      </c>
      <c r="T210" s="179"/>
      <c r="U210" s="179">
        <f t="shared" si="104"/>
        <v>189338745.3442909</v>
      </c>
      <c r="V210" s="179"/>
      <c r="W210" s="179">
        <f t="shared" si="105"/>
        <v>174873971.4546144</v>
      </c>
      <c r="X210" s="179">
        <f>W210</f>
        <v>174873971.4546144</v>
      </c>
      <c r="Y210" s="179"/>
      <c r="Z210" s="179"/>
      <c r="AA210" s="178"/>
      <c r="AB210" s="179">
        <f t="shared" si="106"/>
        <v>174873971.4546144</v>
      </c>
      <c r="AC210" s="179">
        <f>AB210</f>
        <v>174873971.4546144</v>
      </c>
      <c r="AD210" s="179"/>
      <c r="AE210" s="179">
        <f t="shared" si="107"/>
        <v>3945916.7295705085</v>
      </c>
      <c r="AF210" s="179">
        <f>AE210</f>
        <v>3945916.7295705085</v>
      </c>
      <c r="AG210" s="179"/>
      <c r="AH210" s="178"/>
      <c r="AI210" s="179">
        <f t="shared" si="96"/>
        <v>3945916.7295705085</v>
      </c>
      <c r="AJ210" s="179">
        <f>AI210</f>
        <v>3945916.7295705085</v>
      </c>
      <c r="AK210" s="179"/>
      <c r="AL210" s="179">
        <f t="shared" si="97"/>
        <v>13837640.050302269</v>
      </c>
      <c r="AM210" s="179">
        <f t="shared" si="98"/>
        <v>13837640.050302269</v>
      </c>
      <c r="AN210" s="179">
        <f>AM210</f>
        <v>13837640.050302269</v>
      </c>
    </row>
    <row r="211" spans="1:40" ht="12.75">
      <c r="A211" s="183">
        <f t="shared" si="99"/>
        <v>-12980</v>
      </c>
      <c r="B211" s="179">
        <v>20</v>
      </c>
      <c r="C211" s="179">
        <v>-13</v>
      </c>
      <c r="D211" s="179">
        <v>1</v>
      </c>
      <c r="E211" s="179">
        <f>D211</f>
        <v>1</v>
      </c>
      <c r="F211" s="181" t="s">
        <v>29</v>
      </c>
      <c r="G211" s="179" t="s">
        <v>103</v>
      </c>
      <c r="H211" s="179">
        <f>VLOOKUP(A211,GPW!A:B,2,0)</f>
        <v>17280</v>
      </c>
      <c r="I211" s="179"/>
      <c r="J211" s="185">
        <f t="shared" si="100"/>
        <v>15207.869744469097</v>
      </c>
      <c r="K211" s="179">
        <f>VLOOKUP(A211,GPW!A:E,5,0)</f>
        <v>12096</v>
      </c>
      <c r="L211" s="179">
        <v>4660.703</v>
      </c>
      <c r="M211" s="179">
        <f t="shared" si="101"/>
        <v>12071.22077</v>
      </c>
      <c r="N211" s="179">
        <f>VLOOKUP(F211,GDP!A:C,3,0)</f>
        <v>12450.050436100752</v>
      </c>
      <c r="O211" s="179">
        <f>VLOOKUP(F211,Density!A:D,4,0)</f>
        <v>1.387871284959252</v>
      </c>
      <c r="P211" s="179">
        <f t="shared" si="102"/>
        <v>-12980</v>
      </c>
      <c r="Q211" s="186">
        <v>3</v>
      </c>
      <c r="R211" s="179">
        <f>H211</f>
        <v>17280</v>
      </c>
      <c r="S211" s="188">
        <f>J211</f>
        <v>15207.869744469097</v>
      </c>
      <c r="T211" s="179"/>
      <c r="U211" s="179">
        <f t="shared" si="104"/>
        <v>189338745.3442909</v>
      </c>
      <c r="V211" s="179"/>
      <c r="W211" s="179">
        <f t="shared" si="105"/>
        <v>174873971.4546144</v>
      </c>
      <c r="X211" s="179">
        <f>W211</f>
        <v>174873971.4546144</v>
      </c>
      <c r="Y211" s="179"/>
      <c r="Z211" s="179"/>
      <c r="AA211" s="178"/>
      <c r="AB211" s="179">
        <f t="shared" si="106"/>
        <v>174873971.4546144</v>
      </c>
      <c r="AC211" s="179">
        <f>AB211</f>
        <v>174873971.4546144</v>
      </c>
      <c r="AD211" s="179"/>
      <c r="AE211" s="179">
        <f t="shared" si="107"/>
        <v>3945916.7295705085</v>
      </c>
      <c r="AF211" s="179">
        <f>AE211</f>
        <v>3945916.7295705085</v>
      </c>
      <c r="AG211" s="179"/>
      <c r="AH211" s="178"/>
      <c r="AI211" s="179">
        <f t="shared" si="96"/>
        <v>3945916.7295705085</v>
      </c>
      <c r="AJ211" s="179">
        <f>AI211</f>
        <v>3945916.7295705085</v>
      </c>
      <c r="AK211" s="179"/>
      <c r="AL211" s="179">
        <f t="shared" si="97"/>
        <v>13837640.050302269</v>
      </c>
      <c r="AM211" s="179">
        <f t="shared" si="98"/>
        <v>13837640.050302269</v>
      </c>
      <c r="AN211" s="179">
        <f>AM211</f>
        <v>13837640.050302269</v>
      </c>
    </row>
    <row r="212" spans="1:40" ht="12.75">
      <c r="A212" s="183">
        <f t="shared" si="99"/>
        <v>-11985</v>
      </c>
      <c r="B212" s="179">
        <v>15</v>
      </c>
      <c r="C212" s="179">
        <v>-12</v>
      </c>
      <c r="D212" s="179">
        <v>0.607</v>
      </c>
      <c r="E212" s="179">
        <f>D212+D213+D214</f>
        <v>1.002</v>
      </c>
      <c r="F212" s="181" t="s">
        <v>21</v>
      </c>
      <c r="G212" s="179" t="s">
        <v>103</v>
      </c>
      <c r="H212" s="179">
        <f>VLOOKUP(A212,GPW!A:B,2,0)</f>
        <v>249783</v>
      </c>
      <c r="I212" s="179"/>
      <c r="J212" s="185">
        <f t="shared" si="100"/>
        <v>219830.2852073336</v>
      </c>
      <c r="K212" s="179">
        <f>VLOOKUP(A212,GPW!A:E,5,0)</f>
        <v>12096</v>
      </c>
      <c r="L212" s="179">
        <v>4678.023</v>
      </c>
      <c r="M212" s="179">
        <f t="shared" si="101"/>
        <v>12116.07957</v>
      </c>
      <c r="N212" s="179">
        <f>VLOOKUP(F212,GDP!A:C,3,0)</f>
        <v>10705.936884771063</v>
      </c>
      <c r="O212" s="179">
        <f>VLOOKUP(F212,Density!A:D,4,0)</f>
        <v>12.015839797252662</v>
      </c>
      <c r="P212" s="179">
        <f t="shared" si="102"/>
        <v>-11985</v>
      </c>
      <c r="Q212" s="186">
        <v>3</v>
      </c>
      <c r="R212" s="179">
        <f t="shared" si="103"/>
        <v>88370.01674791875</v>
      </c>
      <c r="S212" s="188">
        <f>(R212*J212)/(R$212+R$213+R$214)</f>
        <v>72368.65076290593</v>
      </c>
      <c r="T212" s="185">
        <f>S212+S213+S214</f>
        <v>219830.28520733357</v>
      </c>
      <c r="U212" s="179">
        <f t="shared" si="104"/>
        <v>774774207.5037102</v>
      </c>
      <c r="V212" s="179"/>
      <c r="W212" s="179">
        <f t="shared" si="105"/>
        <v>715584348.0445912</v>
      </c>
      <c r="X212" s="179">
        <f>W212+W213+W214</f>
        <v>2510647577.7789073</v>
      </c>
      <c r="Y212" s="179"/>
      <c r="Z212" s="179"/>
      <c r="AA212" s="178"/>
      <c r="AB212" s="179">
        <f t="shared" si="106"/>
        <v>715584348.0445912</v>
      </c>
      <c r="AC212" s="179">
        <f>AB212+AB213+AB214</f>
        <v>2510647577.7789073</v>
      </c>
      <c r="AD212" s="179"/>
      <c r="AE212" s="179">
        <f t="shared" si="107"/>
        <v>16146692.54023767</v>
      </c>
      <c r="AF212" s="179">
        <f>AE212+AE213+AE214</f>
        <v>56651119.64237976</v>
      </c>
      <c r="AG212" s="179"/>
      <c r="AH212" s="178"/>
      <c r="AI212" s="179">
        <f t="shared" si="96"/>
        <v>16146692.54023767</v>
      </c>
      <c r="AJ212" s="179">
        <f>AI212+AI213+AI214</f>
        <v>56651119.64237976</v>
      </c>
      <c r="AK212" s="179"/>
      <c r="AL212" s="179">
        <f t="shared" si="97"/>
        <v>56623627.58451546</v>
      </c>
      <c r="AM212" s="179">
        <f t="shared" si="98"/>
        <v>56623627.58451546</v>
      </c>
      <c r="AN212" s="179">
        <f>AM212+AM213+AM214</f>
        <v>198665571.47119144</v>
      </c>
    </row>
    <row r="213" spans="1:40" ht="12.75">
      <c r="A213" s="183">
        <f t="shared" si="99"/>
        <v>-11985</v>
      </c>
      <c r="B213" s="179">
        <v>15</v>
      </c>
      <c r="C213" s="179">
        <v>-12</v>
      </c>
      <c r="D213" s="179">
        <v>0.078</v>
      </c>
      <c r="E213" s="179"/>
      <c r="F213" s="181" t="s">
        <v>17</v>
      </c>
      <c r="G213" s="179" t="s">
        <v>103</v>
      </c>
      <c r="H213" s="179">
        <f>VLOOKUP(A213,GPW!A:B,2,0)</f>
        <v>249783</v>
      </c>
      <c r="I213" s="179"/>
      <c r="J213" s="185">
        <f t="shared" si="100"/>
        <v>219830.2852073336</v>
      </c>
      <c r="K213" s="179">
        <f>VLOOKUP(A213,GPW!A:E,5,0)</f>
        <v>12096</v>
      </c>
      <c r="L213" s="179">
        <v>4678.023</v>
      </c>
      <c r="M213" s="179">
        <f t="shared" si="101"/>
        <v>12116.07957</v>
      </c>
      <c r="N213" s="179">
        <f>VLOOKUP(F213,GDP!A:C,3,0)</f>
        <v>14556.244603364805</v>
      </c>
      <c r="O213" s="179">
        <f>VLOOKUP(F213,Density!A:D,4,0)</f>
        <v>15.310299313913404</v>
      </c>
      <c r="P213" s="179">
        <f t="shared" si="102"/>
        <v>-11985</v>
      </c>
      <c r="Q213" s="186">
        <v>3</v>
      </c>
      <c r="R213" s="179">
        <f t="shared" si="103"/>
        <v>14469.062768775513</v>
      </c>
      <c r="S213" s="188">
        <f>(R213*J213)/(R$212+R$213+R$214)</f>
        <v>11849.11567197073</v>
      </c>
      <c r="T213" s="179"/>
      <c r="U213" s="179">
        <f t="shared" si="104"/>
        <v>172478626.05476928</v>
      </c>
      <c r="V213" s="179"/>
      <c r="W213" s="179">
        <f t="shared" si="105"/>
        <v>159301902.38868773</v>
      </c>
      <c r="X213" s="179"/>
      <c r="Y213" s="179"/>
      <c r="Z213" s="179"/>
      <c r="AA213" s="178"/>
      <c r="AB213" s="179">
        <f t="shared" si="106"/>
        <v>159301902.38868773</v>
      </c>
      <c r="AC213" s="179"/>
      <c r="AD213" s="179"/>
      <c r="AE213" s="179">
        <f t="shared" si="107"/>
        <v>3594543.181350871</v>
      </c>
      <c r="AF213" s="179"/>
      <c r="AG213" s="179"/>
      <c r="AH213" s="178"/>
      <c r="AI213" s="179">
        <f t="shared" si="96"/>
        <v>3594543.181350871</v>
      </c>
      <c r="AJ213" s="179"/>
      <c r="AK213" s="179"/>
      <c r="AL213" s="179">
        <f t="shared" si="97"/>
        <v>12605434.452291565</v>
      </c>
      <c r="AM213" s="179">
        <f t="shared" si="98"/>
        <v>12605434.452291565</v>
      </c>
      <c r="AN213" s="179"/>
    </row>
    <row r="214" spans="1:40" ht="12.75">
      <c r="A214" s="183">
        <f t="shared" si="99"/>
        <v>-11985</v>
      </c>
      <c r="B214" s="179">
        <v>15</v>
      </c>
      <c r="C214" s="179">
        <v>-12</v>
      </c>
      <c r="D214" s="179">
        <v>0.317</v>
      </c>
      <c r="E214" s="179"/>
      <c r="F214" s="181" t="s">
        <v>23</v>
      </c>
      <c r="G214" s="179" t="s">
        <v>103</v>
      </c>
      <c r="H214" s="179">
        <f>VLOOKUP(A214,GPW!A:B,2,0)</f>
        <v>249783</v>
      </c>
      <c r="I214" s="179"/>
      <c r="J214" s="185">
        <f t="shared" si="100"/>
        <v>219830.2852073336</v>
      </c>
      <c r="K214" s="179">
        <f>VLOOKUP(A214,GPW!A:E,5,0)</f>
        <v>12096</v>
      </c>
      <c r="L214" s="179">
        <v>4678.023</v>
      </c>
      <c r="M214" s="179">
        <f t="shared" si="101"/>
        <v>12116.07957</v>
      </c>
      <c r="N214" s="179">
        <f>VLOOKUP(F214,GDP!A:C,3,0)</f>
        <v>13059.738345649956</v>
      </c>
      <c r="O214" s="179">
        <f>VLOOKUP(F214,Density!A:D,4,0)</f>
        <v>43.11544420435016</v>
      </c>
      <c r="P214" s="179">
        <f t="shared" si="102"/>
        <v>-11985</v>
      </c>
      <c r="Q214" s="186">
        <v>3</v>
      </c>
      <c r="R214" s="179">
        <f t="shared" si="103"/>
        <v>165597.6783982292</v>
      </c>
      <c r="S214" s="188">
        <f>(R214*J214)/(R$212+R$213+R$214)</f>
        <v>135612.5187724569</v>
      </c>
      <c r="T214" s="179"/>
      <c r="U214" s="179">
        <f t="shared" si="104"/>
        <v>1771064011.56283</v>
      </c>
      <c r="V214" s="179"/>
      <c r="W214" s="179">
        <f t="shared" si="105"/>
        <v>1635761327.3456283</v>
      </c>
      <c r="X214" s="179"/>
      <c r="Y214" s="179"/>
      <c r="Z214" s="179"/>
      <c r="AA214" s="178"/>
      <c r="AB214" s="179">
        <f t="shared" si="106"/>
        <v>1635761327.3456283</v>
      </c>
      <c r="AC214" s="179"/>
      <c r="AD214" s="179"/>
      <c r="AE214" s="179">
        <f t="shared" si="107"/>
        <v>36909883.92079122</v>
      </c>
      <c r="AF214" s="179"/>
      <c r="AG214" s="179"/>
      <c r="AH214" s="178"/>
      <c r="AI214" s="179">
        <f t="shared" si="96"/>
        <v>36909883.92079122</v>
      </c>
      <c r="AJ214" s="179"/>
      <c r="AK214" s="179"/>
      <c r="AL214" s="179">
        <f t="shared" si="97"/>
        <v>129436509.4343844</v>
      </c>
      <c r="AM214" s="179">
        <f t="shared" si="98"/>
        <v>129436509.4343844</v>
      </c>
      <c r="AN214" s="179"/>
    </row>
    <row r="215" spans="1:40" ht="12.75">
      <c r="A215" s="183">
        <f t="shared" si="99"/>
        <v>-11984</v>
      </c>
      <c r="B215" s="179">
        <v>16</v>
      </c>
      <c r="C215" s="179">
        <v>-12</v>
      </c>
      <c r="D215" s="179">
        <v>0.77</v>
      </c>
      <c r="E215" s="179">
        <f>D215+D216</f>
        <v>1</v>
      </c>
      <c r="F215" s="181" t="s">
        <v>17</v>
      </c>
      <c r="G215" s="179" t="s">
        <v>103</v>
      </c>
      <c r="H215" s="179">
        <f>VLOOKUP(A215,GPW!A:B,2,0)</f>
        <v>244151</v>
      </c>
      <c r="I215" s="179"/>
      <c r="J215" s="185">
        <f t="shared" si="100"/>
        <v>214873.6461795066</v>
      </c>
      <c r="K215" s="179">
        <f>VLOOKUP(A215,GPW!A:E,5,0)</f>
        <v>12096</v>
      </c>
      <c r="L215" s="179">
        <v>4678.023</v>
      </c>
      <c r="M215" s="179">
        <f t="shared" si="101"/>
        <v>12116.07957</v>
      </c>
      <c r="N215" s="179">
        <f>VLOOKUP(F215,GDP!A:C,3,0)</f>
        <v>14556.244603364805</v>
      </c>
      <c r="O215" s="179">
        <f>VLOOKUP(F215,Density!A:D,4,0)</f>
        <v>15.310299313913404</v>
      </c>
      <c r="P215" s="179">
        <f t="shared" si="102"/>
        <v>-11984</v>
      </c>
      <c r="Q215" s="186">
        <v>3</v>
      </c>
      <c r="R215" s="179">
        <f t="shared" si="103"/>
        <v>142835.61964047624</v>
      </c>
      <c r="S215" s="188">
        <f>(R215*J215)/(R$215+R$216)</f>
        <v>116704.63712682645</v>
      </c>
      <c r="T215" s="185">
        <f>S215+S216</f>
        <v>214873.6461795066</v>
      </c>
      <c r="U215" s="179">
        <f t="shared" si="104"/>
        <v>1698781244.3650153</v>
      </c>
      <c r="V215" s="179"/>
      <c r="W215" s="179">
        <f t="shared" si="105"/>
        <v>1569000693.938947</v>
      </c>
      <c r="X215" s="179">
        <f>W215+W216</f>
        <v>2753117543.9596643</v>
      </c>
      <c r="Y215" s="179"/>
      <c r="Z215" s="179"/>
      <c r="AA215" s="178"/>
      <c r="AB215" s="179">
        <f t="shared" si="106"/>
        <v>1569000693.938947</v>
      </c>
      <c r="AC215" s="179">
        <f>AB215+AB216</f>
        <v>2753117543.9596643</v>
      </c>
      <c r="AD215" s="179"/>
      <c r="AE215" s="179">
        <f t="shared" si="107"/>
        <v>35403473.915660664</v>
      </c>
      <c r="AF215" s="179">
        <f>AE215+AE216</f>
        <v>62122295.75859989</v>
      </c>
      <c r="AG215" s="179"/>
      <c r="AH215" s="178"/>
      <c r="AI215" s="179">
        <f t="shared" si="96"/>
        <v>35403473.915660664</v>
      </c>
      <c r="AJ215" s="179">
        <f>AI215+AI216</f>
        <v>62122295.75859989</v>
      </c>
      <c r="AK215" s="179"/>
      <c r="AL215" s="179">
        <f t="shared" si="97"/>
        <v>124153792.93330924</v>
      </c>
      <c r="AM215" s="179">
        <f t="shared" si="98"/>
        <v>124153792.93330924</v>
      </c>
      <c r="AN215" s="179">
        <f>AM215+AM216</f>
        <v>217852029.50785285</v>
      </c>
    </row>
    <row r="216" spans="1:40" ht="12.75">
      <c r="A216" s="183">
        <f t="shared" si="99"/>
        <v>-11984</v>
      </c>
      <c r="B216" s="179">
        <v>16</v>
      </c>
      <c r="C216" s="179">
        <v>-12</v>
      </c>
      <c r="D216" s="179">
        <v>0.23</v>
      </c>
      <c r="E216" s="179"/>
      <c r="F216" s="181" t="s">
        <v>23</v>
      </c>
      <c r="G216" s="179" t="s">
        <v>103</v>
      </c>
      <c r="H216" s="179">
        <f>VLOOKUP(A216,GPW!A:B,2,0)</f>
        <v>244151</v>
      </c>
      <c r="I216" s="179"/>
      <c r="J216" s="185">
        <f t="shared" si="100"/>
        <v>214873.6461795066</v>
      </c>
      <c r="K216" s="179">
        <f>VLOOKUP(A216,GPW!A:E,5,0)</f>
        <v>12096</v>
      </c>
      <c r="L216" s="179">
        <v>4678.023</v>
      </c>
      <c r="M216" s="179">
        <f t="shared" si="101"/>
        <v>12116.07957</v>
      </c>
      <c r="N216" s="179">
        <f>VLOOKUP(F216,GDP!A:C,3,0)</f>
        <v>13059.738345649956</v>
      </c>
      <c r="O216" s="179">
        <f>VLOOKUP(F216,Density!A:D,4,0)</f>
        <v>43.11544420435016</v>
      </c>
      <c r="P216" s="179">
        <f t="shared" si="102"/>
        <v>-11984</v>
      </c>
      <c r="Q216" s="186">
        <v>3</v>
      </c>
      <c r="R216" s="179">
        <f t="shared" si="103"/>
        <v>120149.73511543445</v>
      </c>
      <c r="S216" s="188">
        <f>(R216*J216)/(R$215+R$216)</f>
        <v>98169.00905268017</v>
      </c>
      <c r="T216" s="179"/>
      <c r="U216" s="179">
        <f t="shared" si="104"/>
        <v>1282061571.8797448</v>
      </c>
      <c r="V216" s="179"/>
      <c r="W216" s="179">
        <f t="shared" si="105"/>
        <v>1184116850.0207174</v>
      </c>
      <c r="X216" s="179"/>
      <c r="Y216" s="179"/>
      <c r="Z216" s="179"/>
      <c r="AA216" s="178"/>
      <c r="AB216" s="179">
        <f t="shared" si="106"/>
        <v>1184116850.0207174</v>
      </c>
      <c r="AC216" s="179"/>
      <c r="AD216" s="179"/>
      <c r="AE216" s="179">
        <f t="shared" si="107"/>
        <v>26718821.842939224</v>
      </c>
      <c r="AF216" s="179"/>
      <c r="AG216" s="179"/>
      <c r="AH216" s="178"/>
      <c r="AI216" s="179">
        <f t="shared" si="96"/>
        <v>26718821.842939224</v>
      </c>
      <c r="AJ216" s="179"/>
      <c r="AK216" s="179"/>
      <c r="AL216" s="179">
        <f t="shared" si="97"/>
        <v>93698236.57454361</v>
      </c>
      <c r="AM216" s="179">
        <f t="shared" si="98"/>
        <v>93698236.57454361</v>
      </c>
      <c r="AN216" s="179"/>
    </row>
    <row r="217" spans="1:40" ht="12.75">
      <c r="A217" s="183">
        <f t="shared" si="99"/>
        <v>-11983</v>
      </c>
      <c r="B217" s="179">
        <v>17</v>
      </c>
      <c r="C217" s="179">
        <v>-12</v>
      </c>
      <c r="D217" s="179">
        <v>0.329</v>
      </c>
      <c r="E217" s="179">
        <f>D217</f>
        <v>0.329</v>
      </c>
      <c r="F217" s="181" t="s">
        <v>28</v>
      </c>
      <c r="G217" s="179" t="s">
        <v>103</v>
      </c>
      <c r="H217" s="179">
        <f>VLOOKUP(A217,GPW!A:B,2,0)</f>
        <v>151209</v>
      </c>
      <c r="I217" s="179"/>
      <c r="J217" s="185">
        <f t="shared" si="100"/>
        <v>133076.78102959652</v>
      </c>
      <c r="K217" s="179">
        <f>VLOOKUP(A217,GPW!A:E,5,0)</f>
        <v>12096</v>
      </c>
      <c r="L217" s="179">
        <v>4678.023</v>
      </c>
      <c r="M217" s="179">
        <f t="shared" si="101"/>
        <v>12116.07957</v>
      </c>
      <c r="N217" s="179">
        <f>VLOOKUP(F217,GDP!A:C,3,0)</f>
        <v>15309.28735712308</v>
      </c>
      <c r="O217" s="179">
        <f>VLOOKUP(F217,Density!A:D,4,0)</f>
        <v>8.582681380722903</v>
      </c>
      <c r="P217" s="179">
        <f t="shared" si="102"/>
        <v>-11983</v>
      </c>
      <c r="Q217" s="186">
        <v>3</v>
      </c>
      <c r="R217" s="189">
        <f>H217</f>
        <v>151209</v>
      </c>
      <c r="S217" s="188">
        <f>J217</f>
        <v>133076.78102959652</v>
      </c>
      <c r="T217" s="188">
        <f>S217+S218+S219+S220+S221</f>
        <v>179876.18389602526</v>
      </c>
      <c r="U217" s="179">
        <f t="shared" si="104"/>
        <v>2037310681.3430383</v>
      </c>
      <c r="V217" s="179"/>
      <c r="W217" s="179">
        <f t="shared" si="105"/>
        <v>1881667744.6843877</v>
      </c>
      <c r="X217" s="179">
        <f>W217</f>
        <v>1881667744.6843877</v>
      </c>
      <c r="Y217" s="179"/>
      <c r="Z217" s="179"/>
      <c r="AA217" s="178"/>
      <c r="AB217" s="179">
        <f t="shared" si="106"/>
        <v>1881667744.6843877</v>
      </c>
      <c r="AC217" s="179">
        <f>AB217</f>
        <v>1881667744.6843877</v>
      </c>
      <c r="AD217" s="179"/>
      <c r="AE217" s="179">
        <f t="shared" si="107"/>
        <v>42458601.30860208</v>
      </c>
      <c r="AF217" s="179">
        <f>AE217</f>
        <v>42458601.30860208</v>
      </c>
      <c r="AG217" s="179"/>
      <c r="AH217" s="178"/>
      <c r="AI217" s="179">
        <f t="shared" si="96"/>
        <v>42458601.30860208</v>
      </c>
      <c r="AJ217" s="179">
        <f>AI217</f>
        <v>42458601.30860208</v>
      </c>
      <c r="AK217" s="179"/>
      <c r="AL217" s="179">
        <f t="shared" si="97"/>
        <v>148894891.15287986</v>
      </c>
      <c r="AM217" s="179">
        <f t="shared" si="98"/>
        <v>148894891.15287986</v>
      </c>
      <c r="AN217" s="179">
        <f>AM217</f>
        <v>148894891.15287986</v>
      </c>
    </row>
    <row r="218" spans="1:40" ht="12.75">
      <c r="A218" s="183">
        <f t="shared" si="99"/>
        <v>-11977</v>
      </c>
      <c r="B218" s="179">
        <v>23</v>
      </c>
      <c r="C218" s="179">
        <v>-12</v>
      </c>
      <c r="D218" s="179">
        <v>0.967</v>
      </c>
      <c r="E218" s="179">
        <f>D218</f>
        <v>0.967</v>
      </c>
      <c r="F218" s="181" t="s">
        <v>29</v>
      </c>
      <c r="G218" s="179" t="s">
        <v>103</v>
      </c>
      <c r="H218" s="179">
        <f>VLOOKUP(A218,GPW!A:B,2,0)</f>
        <v>16682</v>
      </c>
      <c r="I218" s="179"/>
      <c r="J218" s="185">
        <f t="shared" si="100"/>
        <v>14681.578881784344</v>
      </c>
      <c r="K218" s="179">
        <f>VLOOKUP(A218,GPW!A:E,5,0)</f>
        <v>11681</v>
      </c>
      <c r="L218" s="179">
        <v>4678.023</v>
      </c>
      <c r="M218" s="179">
        <f t="shared" si="101"/>
        <v>12116.07957</v>
      </c>
      <c r="N218" s="179">
        <f>VLOOKUP(F218,GDP!A:C,3,0)</f>
        <v>12450.050436100752</v>
      </c>
      <c r="O218" s="179">
        <f>VLOOKUP(F218,Density!A:D,4,0)</f>
        <v>1.387871284959252</v>
      </c>
      <c r="P218" s="179">
        <f t="shared" si="102"/>
        <v>-11977</v>
      </c>
      <c r="Q218" s="186">
        <v>3</v>
      </c>
      <c r="R218" s="189">
        <f>H218</f>
        <v>16682</v>
      </c>
      <c r="S218" s="188">
        <f>J218</f>
        <v>14681.578881784344</v>
      </c>
      <c r="T218" s="189"/>
      <c r="U218" s="179">
        <f t="shared" si="104"/>
        <v>182786397.55980676</v>
      </c>
      <c r="V218" s="179"/>
      <c r="W218" s="179">
        <f t="shared" si="105"/>
        <v>168822198.59987715</v>
      </c>
      <c r="X218" s="179">
        <f>W218</f>
        <v>168822198.59987715</v>
      </c>
      <c r="Y218" s="179"/>
      <c r="Z218" s="179"/>
      <c r="AA218" s="178"/>
      <c r="AB218" s="179">
        <f t="shared" si="106"/>
        <v>168822198.59987715</v>
      </c>
      <c r="AC218" s="179">
        <f>AB218</f>
        <v>168822198.59987715</v>
      </c>
      <c r="AD218" s="179"/>
      <c r="AE218" s="179">
        <f t="shared" si="107"/>
        <v>3809362.4353411584</v>
      </c>
      <c r="AF218" s="179">
        <f>AE218</f>
        <v>3809362.4353411584</v>
      </c>
      <c r="AG218" s="179"/>
      <c r="AH218" s="178"/>
      <c r="AI218" s="179">
        <f t="shared" si="96"/>
        <v>3809362.4353411584</v>
      </c>
      <c r="AJ218" s="179">
        <f>AI218</f>
        <v>3809362.4353411584</v>
      </c>
      <c r="AK218" s="179"/>
      <c r="AL218" s="179">
        <f t="shared" si="97"/>
        <v>13358768.016154077</v>
      </c>
      <c r="AM218" s="179">
        <f t="shared" si="98"/>
        <v>13358768.016154077</v>
      </c>
      <c r="AN218" s="179">
        <f>AM218</f>
        <v>13358768.016154077</v>
      </c>
    </row>
    <row r="219" spans="1:40" ht="12.75">
      <c r="A219" s="183">
        <f t="shared" si="99"/>
        <v>-11976</v>
      </c>
      <c r="B219" s="179">
        <v>24</v>
      </c>
      <c r="C219" s="179">
        <v>-12</v>
      </c>
      <c r="D219" s="179">
        <v>0.015</v>
      </c>
      <c r="E219" s="179">
        <f>D219</f>
        <v>0.015</v>
      </c>
      <c r="F219" s="181" t="s">
        <v>29</v>
      </c>
      <c r="G219" s="179" t="s">
        <v>103</v>
      </c>
      <c r="H219" s="179">
        <f>VLOOKUP(A219,GPW!A:B,2,0)</f>
        <v>392</v>
      </c>
      <c r="I219" s="179"/>
      <c r="J219" s="185">
        <f t="shared" si="100"/>
        <v>344.9933414254564</v>
      </c>
      <c r="K219" s="179">
        <f>VLOOKUP(A219,GPW!A:E,5,0)</f>
        <v>275</v>
      </c>
      <c r="L219" s="179">
        <v>4678.023</v>
      </c>
      <c r="M219" s="179">
        <f t="shared" si="101"/>
        <v>12116.07957</v>
      </c>
      <c r="N219" s="179">
        <f>VLOOKUP(F219,GDP!A:C,3,0)</f>
        <v>12450.050436100752</v>
      </c>
      <c r="O219" s="179">
        <f>VLOOKUP(F219,Density!A:D,4,0)</f>
        <v>1.387871284959252</v>
      </c>
      <c r="P219" s="179">
        <f t="shared" si="102"/>
        <v>-11976</v>
      </c>
      <c r="Q219" s="186">
        <v>3</v>
      </c>
      <c r="R219" s="189">
        <f>H219</f>
        <v>392</v>
      </c>
      <c r="S219" s="188">
        <f>J219</f>
        <v>344.9933414254564</v>
      </c>
      <c r="T219" s="189"/>
      <c r="U219" s="179">
        <f t="shared" si="104"/>
        <v>4295184.500865859</v>
      </c>
      <c r="V219" s="179"/>
      <c r="W219" s="179">
        <f t="shared" si="105"/>
        <v>3967048.4265167154</v>
      </c>
      <c r="X219" s="179">
        <f>W219</f>
        <v>3967048.4265167154</v>
      </c>
      <c r="Y219" s="179"/>
      <c r="Z219" s="179"/>
      <c r="AA219" s="178"/>
      <c r="AB219" s="179">
        <f t="shared" si="106"/>
        <v>3967048.4265167154</v>
      </c>
      <c r="AC219" s="179">
        <f>AB219</f>
        <v>3967048.4265167154</v>
      </c>
      <c r="AD219" s="179"/>
      <c r="AE219" s="179">
        <f t="shared" si="107"/>
        <v>89513.85173562728</v>
      </c>
      <c r="AF219" s="179">
        <f>AE219</f>
        <v>89513.85173562728</v>
      </c>
      <c r="AG219" s="179"/>
      <c r="AH219" s="178"/>
      <c r="AI219" s="179">
        <f t="shared" si="96"/>
        <v>89513.85173562728</v>
      </c>
      <c r="AJ219" s="179">
        <f>AI219</f>
        <v>89513.85173562728</v>
      </c>
      <c r="AK219" s="179"/>
      <c r="AL219" s="179">
        <f t="shared" si="97"/>
        <v>313909.42706704227</v>
      </c>
      <c r="AM219" s="179">
        <f t="shared" si="98"/>
        <v>313909.42706704227</v>
      </c>
      <c r="AN219" s="179">
        <f>AM219</f>
        <v>313909.42706704227</v>
      </c>
    </row>
    <row r="220" spans="1:40" ht="12.75">
      <c r="A220" s="183">
        <f t="shared" si="99"/>
        <v>-10987</v>
      </c>
      <c r="B220" s="179">
        <v>13</v>
      </c>
      <c r="C220" s="179">
        <v>-11</v>
      </c>
      <c r="D220" s="179">
        <v>0.185</v>
      </c>
      <c r="E220" s="179">
        <f>D220</f>
        <v>0.185</v>
      </c>
      <c r="F220" s="181" t="s">
        <v>15</v>
      </c>
      <c r="G220" s="179" t="s">
        <v>103</v>
      </c>
      <c r="H220" s="179">
        <f>VLOOKUP(A220,GPW!A:B,2,0)</f>
        <v>34573</v>
      </c>
      <c r="I220" s="179"/>
      <c r="J220" s="185">
        <f t="shared" si="100"/>
        <v>30427.180594648733</v>
      </c>
      <c r="K220" s="179">
        <f>VLOOKUP(A220,GPW!A:E,5,0)</f>
        <v>4510</v>
      </c>
      <c r="L220" s="179">
        <v>4693.923</v>
      </c>
      <c r="M220" s="179">
        <f t="shared" si="101"/>
        <v>12157.260569999999</v>
      </c>
      <c r="N220" s="179">
        <f>VLOOKUP(F220,GDP!A:C,3,0)</f>
        <v>11949.659824599661</v>
      </c>
      <c r="O220" s="179">
        <f>VLOOKUP(F220,Density!A:D,4,0)</f>
        <v>5.235205691350383</v>
      </c>
      <c r="P220" s="179">
        <f t="shared" si="102"/>
        <v>-10987</v>
      </c>
      <c r="Q220" s="186">
        <v>3</v>
      </c>
      <c r="R220" s="189">
        <f>H220</f>
        <v>34573</v>
      </c>
      <c r="S220" s="188">
        <f>J220</f>
        <v>30427.180594648733</v>
      </c>
      <c r="T220" s="189"/>
      <c r="U220" s="179">
        <f t="shared" si="104"/>
        <v>363594457.5277124</v>
      </c>
      <c r="V220" s="179"/>
      <c r="W220" s="179">
        <f t="shared" si="105"/>
        <v>335817197.22045463</v>
      </c>
      <c r="X220" s="179">
        <f>W220</f>
        <v>335817197.22045463</v>
      </c>
      <c r="Y220" s="179"/>
      <c r="Z220" s="179"/>
      <c r="AA220" s="178"/>
      <c r="AB220" s="179">
        <f t="shared" si="106"/>
        <v>335817197.22045463</v>
      </c>
      <c r="AC220" s="179">
        <f>AB220</f>
        <v>335817197.22045463</v>
      </c>
      <c r="AD220" s="179"/>
      <c r="AE220" s="179">
        <f t="shared" si="107"/>
        <v>7577495.298856297</v>
      </c>
      <c r="AF220" s="179">
        <f>AE220</f>
        <v>7577495.298856297</v>
      </c>
      <c r="AG220" s="179"/>
      <c r="AH220" s="178"/>
      <c r="AI220" s="179">
        <f t="shared" si="96"/>
        <v>7577495.298856297</v>
      </c>
      <c r="AJ220" s="179">
        <f>AI220</f>
        <v>7577495.298856297</v>
      </c>
      <c r="AK220" s="179"/>
      <c r="AL220" s="179">
        <f t="shared" si="97"/>
        <v>26572951.13266212</v>
      </c>
      <c r="AM220" s="179">
        <f t="shared" si="98"/>
        <v>26572951.13266212</v>
      </c>
      <c r="AN220" s="179">
        <f>AM220</f>
        <v>26572951.13266212</v>
      </c>
    </row>
    <row r="221" spans="1:40" ht="12.75">
      <c r="A221" s="183">
        <f t="shared" si="99"/>
        <v>-9988</v>
      </c>
      <c r="B221" s="179">
        <v>12</v>
      </c>
      <c r="C221" s="179">
        <v>-10</v>
      </c>
      <c r="D221" s="179">
        <v>0</v>
      </c>
      <c r="E221" s="179">
        <f>D221</f>
        <v>0</v>
      </c>
      <c r="F221" s="181" t="s">
        <v>25</v>
      </c>
      <c r="G221" s="179" t="s">
        <v>103</v>
      </c>
      <c r="H221" s="179">
        <f>VLOOKUP(A221,GPW!A:B,2,0)</f>
        <v>1529</v>
      </c>
      <c r="I221" s="179"/>
      <c r="J221" s="185">
        <f t="shared" si="100"/>
        <v>1345.650048570211</v>
      </c>
      <c r="K221" s="179">
        <f>VLOOKUP(A221,GPW!A:E,5,0)</f>
        <v>2</v>
      </c>
      <c r="L221" s="179">
        <v>4708.39</v>
      </c>
      <c r="M221" s="179">
        <f t="shared" si="101"/>
        <v>12194.7301</v>
      </c>
      <c r="N221" s="179">
        <f>VLOOKUP(F221,GDP!A:C,3,0)</f>
        <v>51699.291336064016</v>
      </c>
      <c r="O221" s="179">
        <f>VLOOKUP(F221,Density!A:D,4,0)</f>
        <v>193.25955703626929</v>
      </c>
      <c r="P221" s="179">
        <f t="shared" si="102"/>
        <v>-9988</v>
      </c>
      <c r="Q221" s="186">
        <v>3</v>
      </c>
      <c r="R221" s="189">
        <f>H221</f>
        <v>1529</v>
      </c>
      <c r="S221" s="188">
        <f>J221</f>
        <v>1345.650048570211</v>
      </c>
      <c r="T221" s="189"/>
      <c r="U221" s="179">
        <f t="shared" si="104"/>
        <v>69569153.89742003</v>
      </c>
      <c r="V221" s="179"/>
      <c r="W221" s="179">
        <f t="shared" si="105"/>
        <v>64254330.040356636</v>
      </c>
      <c r="X221" s="179">
        <f>W221</f>
        <v>64254330.040356636</v>
      </c>
      <c r="Y221" s="179"/>
      <c r="Z221" s="179"/>
      <c r="AA221" s="178"/>
      <c r="AB221" s="179">
        <f t="shared" si="106"/>
        <v>64254330.040356636</v>
      </c>
      <c r="AC221" s="179">
        <f>AB221</f>
        <v>64254330.040356636</v>
      </c>
      <c r="AD221" s="179"/>
      <c r="AE221" s="179">
        <f t="shared" si="107"/>
        <v>1449856.9097768262</v>
      </c>
      <c r="AF221" s="179">
        <f>AE221</f>
        <v>1449856.9097768262</v>
      </c>
      <c r="AG221" s="179"/>
      <c r="AH221" s="178"/>
      <c r="AI221" s="179">
        <f t="shared" si="96"/>
        <v>1449856.9097768262</v>
      </c>
      <c r="AJ221" s="179">
        <f>AI221</f>
        <v>1449856.9097768262</v>
      </c>
      <c r="AK221" s="179"/>
      <c r="AL221" s="179">
        <f t="shared" si="97"/>
        <v>5084394.6836452875</v>
      </c>
      <c r="AM221" s="179">
        <f t="shared" si="98"/>
        <v>5084394.6836452875</v>
      </c>
      <c r="AN221" s="179">
        <f>AM221</f>
        <v>5084394.6836452875</v>
      </c>
    </row>
    <row r="222" spans="1:40" ht="12.75">
      <c r="A222" s="183">
        <f t="shared" si="99"/>
        <v>-9987</v>
      </c>
      <c r="B222" s="179">
        <v>13</v>
      </c>
      <c r="C222" s="179">
        <v>-10</v>
      </c>
      <c r="D222" s="179">
        <v>0.723</v>
      </c>
      <c r="E222" s="179">
        <f>D222+D223</f>
        <v>0.822</v>
      </c>
      <c r="F222" s="181" t="s">
        <v>15</v>
      </c>
      <c r="G222" s="179" t="s">
        <v>103</v>
      </c>
      <c r="H222" s="179">
        <f>VLOOKUP(A222,GPW!A:B,2,0)</f>
        <v>650304</v>
      </c>
      <c r="I222" s="179"/>
      <c r="J222" s="185">
        <f t="shared" si="100"/>
        <v>572322.8313835204</v>
      </c>
      <c r="K222" s="179">
        <f>VLOOKUP(A222,GPW!A:E,5,0)</f>
        <v>9887</v>
      </c>
      <c r="L222" s="179">
        <v>4708.39</v>
      </c>
      <c r="M222" s="179">
        <f t="shared" si="101"/>
        <v>12194.7301</v>
      </c>
      <c r="N222" s="179">
        <f>VLOOKUP(F222,GDP!A:C,3,0)</f>
        <v>11949.659824599661</v>
      </c>
      <c r="O222" s="179">
        <f>VLOOKUP(F222,Density!A:D,4,0)</f>
        <v>5.235205691350383</v>
      </c>
      <c r="P222" s="179">
        <f t="shared" si="102"/>
        <v>-9987</v>
      </c>
      <c r="Q222" s="186">
        <v>3</v>
      </c>
      <c r="R222" s="189">
        <f t="shared" si="103"/>
        <v>46157.70846655332</v>
      </c>
      <c r="S222" s="188">
        <f>(R222*J222)/(R$222+R$223)</f>
        <v>94523.79365849891</v>
      </c>
      <c r="T222" s="188">
        <f>S222+S223</f>
        <v>572322.8313835205</v>
      </c>
      <c r="U222" s="179">
        <f t="shared" si="104"/>
        <v>1129527179.5497127</v>
      </c>
      <c r="V222" s="179"/>
      <c r="W222" s="179">
        <f t="shared" si="105"/>
        <v>1043235516.2944121</v>
      </c>
      <c r="X222" s="179">
        <f>W222+W223</f>
        <v>23857976314.296543</v>
      </c>
      <c r="Y222" s="178">
        <f>OIL!G12</f>
        <v>15450747.84</v>
      </c>
      <c r="Z222" s="179"/>
      <c r="AA222" s="178">
        <f>Y222*Y$241</f>
        <v>13303345.587532574</v>
      </c>
      <c r="AB222" s="179">
        <f t="shared" si="106"/>
        <v>1056538861.8819447</v>
      </c>
      <c r="AC222" s="179">
        <f>AB222+AB223</f>
        <v>23871279659.88408</v>
      </c>
      <c r="AD222" s="179"/>
      <c r="AE222" s="179">
        <f t="shared" si="107"/>
        <v>23840108.026730254</v>
      </c>
      <c r="AF222" s="179">
        <f>AE222+AE223</f>
        <v>538639804.3269651</v>
      </c>
      <c r="AG222" s="179"/>
      <c r="AH222" s="178">
        <f>AA222*AC$241</f>
        <v>300181.28756643867</v>
      </c>
      <c r="AI222" s="179">
        <f t="shared" si="96"/>
        <v>23539926.739163816</v>
      </c>
      <c r="AJ222" s="179">
        <f>AI222+AI223</f>
        <v>538339623.0393987</v>
      </c>
      <c r="AK222" s="178">
        <f>AH222</f>
        <v>300181.28756643867</v>
      </c>
      <c r="AL222" s="179">
        <f t="shared" si="97"/>
        <v>82550407.2566907</v>
      </c>
      <c r="AM222" s="179">
        <f t="shared" si="98"/>
        <v>82850588.54425713</v>
      </c>
      <c r="AN222" s="179">
        <f>AM222+AM223</f>
        <v>1888163113.774089</v>
      </c>
    </row>
    <row r="223" spans="1:40" ht="12.75">
      <c r="A223" s="183">
        <f t="shared" si="99"/>
        <v>-9987</v>
      </c>
      <c r="B223" s="179">
        <v>13</v>
      </c>
      <c r="C223" s="179">
        <v>-10</v>
      </c>
      <c r="D223" s="179">
        <v>0.099</v>
      </c>
      <c r="E223" s="179"/>
      <c r="F223" s="181" t="s">
        <v>25</v>
      </c>
      <c r="G223" s="179" t="s">
        <v>103</v>
      </c>
      <c r="H223" s="179">
        <f>VLOOKUP(A223,GPW!A:B,2,0)</f>
        <v>650304</v>
      </c>
      <c r="I223" s="179"/>
      <c r="J223" s="185">
        <f t="shared" si="100"/>
        <v>572322.8313835204</v>
      </c>
      <c r="K223" s="179">
        <f>VLOOKUP(A223,GPW!A:E,5,0)</f>
        <v>9887</v>
      </c>
      <c r="L223" s="179">
        <v>4708.39</v>
      </c>
      <c r="M223" s="179">
        <f t="shared" si="101"/>
        <v>12194.7301</v>
      </c>
      <c r="N223" s="179">
        <f>VLOOKUP(F223,GDP!A:C,3,0)</f>
        <v>51699.291336064016</v>
      </c>
      <c r="O223" s="179">
        <f>VLOOKUP(F223,Density!A:D,4,0)</f>
        <v>193.25955703626929</v>
      </c>
      <c r="P223" s="179">
        <f t="shared" si="102"/>
        <v>-9987</v>
      </c>
      <c r="Q223" s="186">
        <v>3</v>
      </c>
      <c r="R223" s="189">
        <f t="shared" si="103"/>
        <v>233318.06559298316</v>
      </c>
      <c r="S223" s="188">
        <f>(R223*J223)/(R$222+R$223)</f>
        <v>477799.03772502154</v>
      </c>
      <c r="T223" s="189"/>
      <c r="U223" s="179">
        <f t="shared" si="104"/>
        <v>24701871651.43693</v>
      </c>
      <c r="V223" s="179"/>
      <c r="W223" s="179">
        <f t="shared" si="105"/>
        <v>22814740798.002132</v>
      </c>
      <c r="X223" s="179"/>
      <c r="Y223" s="179"/>
      <c r="Z223" s="179"/>
      <c r="AA223" s="179"/>
      <c r="AB223" s="179">
        <f t="shared" si="106"/>
        <v>22814740798.002132</v>
      </c>
      <c r="AC223" s="179"/>
      <c r="AD223" s="179"/>
      <c r="AE223" s="179">
        <f t="shared" si="107"/>
        <v>514799696.3002348</v>
      </c>
      <c r="AF223" s="179"/>
      <c r="AG223" s="179"/>
      <c r="AH223" s="179"/>
      <c r="AI223" s="179">
        <f t="shared" si="96"/>
        <v>514799696.3002348</v>
      </c>
      <c r="AJ223" s="179"/>
      <c r="AK223" s="179"/>
      <c r="AL223" s="179">
        <f t="shared" si="97"/>
        <v>1805312525.229832</v>
      </c>
      <c r="AM223" s="179">
        <f t="shared" si="98"/>
        <v>1805312525.229832</v>
      </c>
      <c r="AN223" s="179"/>
    </row>
    <row r="224" spans="1:40" ht="12.75">
      <c r="A224" s="183">
        <f t="shared" si="99"/>
        <v>-9982</v>
      </c>
      <c r="B224" s="179">
        <v>18</v>
      </c>
      <c r="C224" s="179">
        <v>-10</v>
      </c>
      <c r="D224" s="179">
        <v>0.008</v>
      </c>
      <c r="E224" s="179">
        <f>D224</f>
        <v>0.008</v>
      </c>
      <c r="F224" s="181" t="s">
        <v>28</v>
      </c>
      <c r="G224" s="179" t="s">
        <v>103</v>
      </c>
      <c r="H224" s="179">
        <f>VLOOKUP(A224,GPW!A:B,2,0)</f>
        <v>31242</v>
      </c>
      <c r="I224" s="179"/>
      <c r="J224" s="185">
        <f t="shared" si="100"/>
        <v>27495.61727758701</v>
      </c>
      <c r="K224" s="179">
        <f>VLOOKUP(A224,GPW!A:E,5,0)</f>
        <v>12096</v>
      </c>
      <c r="L224" s="179">
        <v>4708.39</v>
      </c>
      <c r="M224" s="179">
        <f t="shared" si="101"/>
        <v>12194.7301</v>
      </c>
      <c r="N224" s="179">
        <f>VLOOKUP(F224,GDP!A:C,3,0)</f>
        <v>15309.28735712308</v>
      </c>
      <c r="O224" s="179">
        <f>VLOOKUP(F224,Density!A:D,4,0)</f>
        <v>8.582681380722903</v>
      </c>
      <c r="P224" s="179">
        <f t="shared" si="102"/>
        <v>-9982</v>
      </c>
      <c r="Q224" s="186">
        <v>3</v>
      </c>
      <c r="R224" s="179">
        <f>H224</f>
        <v>31242</v>
      </c>
      <c r="S224" s="188">
        <f>J224</f>
        <v>27495.61727758701</v>
      </c>
      <c r="T224" s="185">
        <f>S224</f>
        <v>27495.61727758701</v>
      </c>
      <c r="U224" s="179">
        <f t="shared" si="104"/>
        <v>420938305.96405774</v>
      </c>
      <c r="V224" s="179"/>
      <c r="W224" s="179">
        <f t="shared" si="105"/>
        <v>388780189.5352105</v>
      </c>
      <c r="X224" s="179">
        <f>W224</f>
        <v>388780189.5352105</v>
      </c>
      <c r="Y224" s="179"/>
      <c r="Z224" s="179"/>
      <c r="AA224" s="179"/>
      <c r="AB224" s="179">
        <f t="shared" si="106"/>
        <v>388780189.5352105</v>
      </c>
      <c r="AC224" s="179">
        <f>AB224</f>
        <v>388780189.5352105</v>
      </c>
      <c r="AD224" s="179"/>
      <c r="AE224" s="179">
        <f t="shared" si="107"/>
        <v>8772570.561827313</v>
      </c>
      <c r="AF224" s="179">
        <f>AE224</f>
        <v>8772570.561827313</v>
      </c>
      <c r="AG224" s="179"/>
      <c r="AH224" s="179"/>
      <c r="AI224" s="179">
        <f t="shared" si="96"/>
        <v>8772570.561827313</v>
      </c>
      <c r="AJ224" s="179">
        <f>AI224</f>
        <v>8772570.561827313</v>
      </c>
      <c r="AK224" s="179"/>
      <c r="AL224" s="179">
        <f t="shared" si="97"/>
        <v>30763871.128029894</v>
      </c>
      <c r="AM224" s="179">
        <f t="shared" si="98"/>
        <v>30763871.128029894</v>
      </c>
      <c r="AN224" s="179">
        <f>AM224</f>
        <v>30763871.128029894</v>
      </c>
    </row>
    <row r="225" spans="1:40" ht="12.75">
      <c r="A225" s="183">
        <f t="shared" si="99"/>
        <v>-9981</v>
      </c>
      <c r="B225" s="179">
        <v>19</v>
      </c>
      <c r="C225" s="179">
        <v>-10</v>
      </c>
      <c r="D225" s="179">
        <v>0.934</v>
      </c>
      <c r="E225" s="179">
        <f>D225+D226</f>
        <v>1</v>
      </c>
      <c r="F225" s="181" t="s">
        <v>26</v>
      </c>
      <c r="G225" s="179" t="s">
        <v>103</v>
      </c>
      <c r="H225" s="179">
        <f>VLOOKUP(A225,GPW!A:B,2,0)</f>
        <v>29957</v>
      </c>
      <c r="I225" s="179"/>
      <c r="J225" s="185">
        <f t="shared" si="100"/>
        <v>26364.70798235305</v>
      </c>
      <c r="K225" s="179">
        <f>VLOOKUP(A225,GPW!A:E,5,0)</f>
        <v>12096</v>
      </c>
      <c r="L225" s="179">
        <v>4708.39</v>
      </c>
      <c r="M225" s="179">
        <f t="shared" si="101"/>
        <v>12194.7301</v>
      </c>
      <c r="N225" s="179">
        <f>VLOOKUP(F225,GDP!A:C,3,0)</f>
        <v>12305.076909238242</v>
      </c>
      <c r="O225" s="179">
        <f>VLOOKUP(F225,Density!A:D,4,0)</f>
        <v>2.845545524882744</v>
      </c>
      <c r="P225" s="179">
        <f t="shared" si="102"/>
        <v>-9981</v>
      </c>
      <c r="Q225" s="186">
        <v>3</v>
      </c>
      <c r="R225" s="179">
        <f t="shared" si="103"/>
        <v>32410.41612543618</v>
      </c>
      <c r="S225" s="188">
        <f>(R225*J225)/(R$225+R$226)</f>
        <v>25223.553859429085</v>
      </c>
      <c r="T225" s="185">
        <f>S225+S226</f>
        <v>26364.707982353048</v>
      </c>
      <c r="U225" s="179">
        <f t="shared" si="104"/>
        <v>310377770.164588</v>
      </c>
      <c r="V225" s="179"/>
      <c r="W225" s="179">
        <f t="shared" si="105"/>
        <v>286666066.26769656</v>
      </c>
      <c r="X225" s="179">
        <f>W225+W226</f>
        <v>316161997.2273761</v>
      </c>
      <c r="Y225" s="179"/>
      <c r="Z225" s="179"/>
      <c r="AA225" s="179"/>
      <c r="AB225" s="179">
        <f t="shared" si="106"/>
        <v>286666066.26769656</v>
      </c>
      <c r="AC225" s="179">
        <f>AB225+AB226</f>
        <v>316161997.2273761</v>
      </c>
      <c r="AD225" s="179"/>
      <c r="AE225" s="179">
        <f t="shared" si="107"/>
        <v>6468432.193063366</v>
      </c>
      <c r="AF225" s="179">
        <f>AE225+AE226</f>
        <v>7133988.573237776</v>
      </c>
      <c r="AG225" s="179"/>
      <c r="AH225" s="179"/>
      <c r="AI225" s="179">
        <f t="shared" si="96"/>
        <v>6468432.193063366</v>
      </c>
      <c r="AJ225" s="179">
        <f>AI225+AI226</f>
        <v>7133988.573237776</v>
      </c>
      <c r="AK225" s="179"/>
      <c r="AL225" s="179">
        <f t="shared" si="97"/>
        <v>22683660.733798765</v>
      </c>
      <c r="AM225" s="179">
        <f t="shared" si="98"/>
        <v>22683660.733798765</v>
      </c>
      <c r="AN225" s="179">
        <f>AM225+AM226</f>
        <v>25017650.590457004</v>
      </c>
    </row>
    <row r="226" spans="1:40" ht="12.75">
      <c r="A226" s="183">
        <f t="shared" si="99"/>
        <v>-9981</v>
      </c>
      <c r="B226" s="179">
        <v>19</v>
      </c>
      <c r="C226" s="179">
        <v>-10</v>
      </c>
      <c r="D226" s="179">
        <v>0.066</v>
      </c>
      <c r="E226" s="179"/>
      <c r="F226" s="181" t="s">
        <v>27</v>
      </c>
      <c r="G226" s="179" t="s">
        <v>103</v>
      </c>
      <c r="H226" s="179">
        <f>VLOOKUP(A226,GPW!A:B,2,0)</f>
        <v>29957</v>
      </c>
      <c r="I226" s="179"/>
      <c r="J226" s="185">
        <f t="shared" si="100"/>
        <v>26364.70798235305</v>
      </c>
      <c r="K226" s="179">
        <f>VLOOKUP(A226,GPW!A:E,5,0)</f>
        <v>12096</v>
      </c>
      <c r="L226" s="179">
        <v>4708.39</v>
      </c>
      <c r="M226" s="179">
        <f t="shared" si="101"/>
        <v>12194.7301</v>
      </c>
      <c r="N226" s="179">
        <f>VLOOKUP(F226,GDP!A:C,3,0)</f>
        <v>27985.439142566665</v>
      </c>
      <c r="O226" s="179">
        <f>VLOOKUP(F226,Density!A:D,4,0)</f>
        <v>1.8218243659866538</v>
      </c>
      <c r="P226" s="179">
        <f t="shared" si="102"/>
        <v>-9981</v>
      </c>
      <c r="Q226" s="186">
        <v>3</v>
      </c>
      <c r="R226" s="179">
        <f t="shared" si="103"/>
        <v>1466.299324565517</v>
      </c>
      <c r="S226" s="188">
        <f>(R226*J226)/(R$225+R$226)</f>
        <v>1141.1541229239638</v>
      </c>
      <c r="T226" s="179"/>
      <c r="U226" s="179">
        <f t="shared" si="104"/>
        <v>31935699.25937763</v>
      </c>
      <c r="V226" s="179"/>
      <c r="W226" s="179">
        <f t="shared" si="105"/>
        <v>29495930.959679555</v>
      </c>
      <c r="X226" s="179"/>
      <c r="Y226" s="179"/>
      <c r="Z226" s="179"/>
      <c r="AA226" s="179"/>
      <c r="AB226" s="179">
        <f t="shared" si="106"/>
        <v>29495930.959679555</v>
      </c>
      <c r="AC226" s="179"/>
      <c r="AD226" s="179"/>
      <c r="AE226" s="179">
        <f t="shared" si="107"/>
        <v>665556.38017441</v>
      </c>
      <c r="AF226" s="179"/>
      <c r="AG226" s="179"/>
      <c r="AH226" s="179"/>
      <c r="AI226" s="179">
        <f t="shared" si="96"/>
        <v>665556.38017441</v>
      </c>
      <c r="AJ226" s="179"/>
      <c r="AK226" s="179"/>
      <c r="AL226" s="179">
        <f t="shared" si="97"/>
        <v>2333989.856658239</v>
      </c>
      <c r="AM226" s="179">
        <f t="shared" si="98"/>
        <v>2333989.856658239</v>
      </c>
      <c r="AN226" s="179"/>
    </row>
    <row r="227" spans="1:40" ht="12.75">
      <c r="A227" s="183">
        <f t="shared" si="99"/>
        <v>-11987</v>
      </c>
      <c r="B227" s="179">
        <v>13</v>
      </c>
      <c r="C227" s="179">
        <v>-12</v>
      </c>
      <c r="D227" s="179">
        <v>0.151</v>
      </c>
      <c r="E227" s="179">
        <f>D227+D228</f>
        <v>0.20199999999999999</v>
      </c>
      <c r="F227" s="181" t="s">
        <v>21</v>
      </c>
      <c r="G227" s="179" t="s">
        <v>103</v>
      </c>
      <c r="H227" s="179">
        <f>VLOOKUP(A227,GPW!A:B,2,0)</f>
        <v>28151</v>
      </c>
      <c r="I227" s="179"/>
      <c r="J227" s="185">
        <f t="shared" si="100"/>
        <v>24775.274373642915</v>
      </c>
      <c r="K227" s="179">
        <f>VLOOKUP(A227,GPW!A:E,5,0)</f>
        <v>2395</v>
      </c>
      <c r="L227" s="179">
        <v>4678.023</v>
      </c>
      <c r="M227" s="179">
        <f t="shared" si="101"/>
        <v>12116.07957</v>
      </c>
      <c r="N227" s="179">
        <f>VLOOKUP(F227,GDP!A:C,3,0)</f>
        <v>10705.936884771063</v>
      </c>
      <c r="O227" s="179">
        <f>VLOOKUP(F227,Density!A:D,4,0)</f>
        <v>12.015839797252662</v>
      </c>
      <c r="P227" s="179">
        <f t="shared" si="102"/>
        <v>-11987</v>
      </c>
      <c r="Q227" s="186">
        <v>4</v>
      </c>
      <c r="R227" s="179">
        <f t="shared" si="103"/>
        <v>21983.315533666773</v>
      </c>
      <c r="S227" s="188">
        <f>(R227*J227)/(R$227+R$228)</f>
        <v>16441.909343578485</v>
      </c>
      <c r="T227" s="185">
        <f>S227+S228</f>
        <v>24775.27437364291</v>
      </c>
      <c r="U227" s="179">
        <f t="shared" si="104"/>
        <v>176026043.6974789</v>
      </c>
      <c r="V227" s="179"/>
      <c r="W227" s="179">
        <f t="shared" si="105"/>
        <v>162578310.55575758</v>
      </c>
      <c r="X227" s="179">
        <f>W227+W228</f>
        <v>365344308.4628637</v>
      </c>
      <c r="Y227" s="179"/>
      <c r="Z227" s="179"/>
      <c r="AA227" s="179"/>
      <c r="AB227" s="179">
        <f t="shared" si="106"/>
        <v>162578310.55575758</v>
      </c>
      <c r="AC227" s="179">
        <f>AB227+AB228</f>
        <v>365344308.4628637</v>
      </c>
      <c r="AD227" s="179"/>
      <c r="AE227" s="179">
        <f t="shared" si="107"/>
        <v>3668473.1875822316</v>
      </c>
      <c r="AF227" s="179">
        <f>AE227+AE228</f>
        <v>8243755.24170634</v>
      </c>
      <c r="AG227" s="179"/>
      <c r="AH227" s="179"/>
      <c r="AI227" s="179">
        <f t="shared" si="96"/>
        <v>3668473.1875822316</v>
      </c>
      <c r="AJ227" s="179">
        <f>AI227+AI228</f>
        <v>8243755.24170634</v>
      </c>
      <c r="AK227" s="179"/>
      <c r="AL227" s="179">
        <f t="shared" si="97"/>
        <v>12864694.057918753</v>
      </c>
      <c r="AM227" s="179">
        <f t="shared" si="98"/>
        <v>12864694.057918753</v>
      </c>
      <c r="AN227" s="179">
        <f>AM227+AM228</f>
        <v>28909408.260610014</v>
      </c>
    </row>
    <row r="228" spans="1:40" ht="12.75">
      <c r="A228" s="183">
        <f t="shared" si="99"/>
        <v>-11987</v>
      </c>
      <c r="B228" s="179">
        <v>13</v>
      </c>
      <c r="C228" s="179">
        <v>-12</v>
      </c>
      <c r="D228" s="179">
        <v>0.051</v>
      </c>
      <c r="E228" s="179"/>
      <c r="F228" s="181" t="s">
        <v>16</v>
      </c>
      <c r="G228" s="179" t="s">
        <v>103</v>
      </c>
      <c r="H228" s="179">
        <f>VLOOKUP(A228,GPW!A:B,2,0)</f>
        <v>28151</v>
      </c>
      <c r="I228" s="179"/>
      <c r="J228" s="185">
        <f t="shared" si="100"/>
        <v>24775.274373642915</v>
      </c>
      <c r="K228" s="179">
        <f>VLOOKUP(A228,GPW!A:E,5,0)</f>
        <v>2395</v>
      </c>
      <c r="L228" s="179">
        <v>4678.023</v>
      </c>
      <c r="M228" s="179">
        <f t="shared" si="101"/>
        <v>12116.07957</v>
      </c>
      <c r="N228" s="179">
        <f>VLOOKUP(F228,GDP!A:C,3,0)</f>
        <v>26344.444491567658</v>
      </c>
      <c r="O228" s="179">
        <f>VLOOKUP(F228,Density!A:D,4,0)</f>
        <v>18.031383786217898</v>
      </c>
      <c r="P228" s="179">
        <f t="shared" si="102"/>
        <v>-11987</v>
      </c>
      <c r="Q228" s="186">
        <v>4</v>
      </c>
      <c r="R228" s="179">
        <f t="shared" si="103"/>
        <v>11141.95371626222</v>
      </c>
      <c r="S228" s="188">
        <f>(R228*J228)/(R$227+R$228)</f>
        <v>8333.365030064428</v>
      </c>
      <c r="T228" s="179"/>
      <c r="U228" s="179">
        <f t="shared" si="104"/>
        <v>219537872.46250334</v>
      </c>
      <c r="V228" s="179"/>
      <c r="W228" s="179">
        <f t="shared" si="105"/>
        <v>202765997.9071061</v>
      </c>
      <c r="X228" s="179"/>
      <c r="Y228" s="179"/>
      <c r="Z228" s="179"/>
      <c r="AA228" s="179"/>
      <c r="AB228" s="179">
        <f t="shared" si="106"/>
        <v>202765997.9071061</v>
      </c>
      <c r="AC228" s="179"/>
      <c r="AD228" s="179"/>
      <c r="AE228" s="179">
        <f t="shared" si="107"/>
        <v>4575282.054124108</v>
      </c>
      <c r="AF228" s="179"/>
      <c r="AG228" s="179"/>
      <c r="AH228" s="179"/>
      <c r="AI228" s="179">
        <f t="shared" si="96"/>
        <v>4575282.054124108</v>
      </c>
      <c r="AJ228" s="179"/>
      <c r="AK228" s="179"/>
      <c r="AL228" s="179">
        <f t="shared" si="97"/>
        <v>16044714.20269126</v>
      </c>
      <c r="AM228" s="179">
        <f t="shared" si="98"/>
        <v>16044714.20269126</v>
      </c>
      <c r="AN228" s="179"/>
    </row>
    <row r="229" spans="1:40" ht="12.75">
      <c r="A229" s="183">
        <f t="shared" si="99"/>
        <v>-11986</v>
      </c>
      <c r="B229" s="179">
        <v>14</v>
      </c>
      <c r="C229" s="179">
        <v>-12</v>
      </c>
      <c r="D229" s="179">
        <v>0.933</v>
      </c>
      <c r="E229" s="179">
        <f>D229+D230</f>
        <v>1</v>
      </c>
      <c r="F229" s="181" t="s">
        <v>21</v>
      </c>
      <c r="G229" s="179" t="s">
        <v>103</v>
      </c>
      <c r="H229" s="179">
        <f>VLOOKUP(A229,GPW!A:B,2,0)</f>
        <v>132923</v>
      </c>
      <c r="I229" s="179"/>
      <c r="J229" s="185">
        <f t="shared" si="100"/>
        <v>116983.54572014269</v>
      </c>
      <c r="K229" s="179">
        <f>VLOOKUP(A229,GPW!A:E,5,0)</f>
        <v>12096</v>
      </c>
      <c r="L229" s="179">
        <v>4678.023</v>
      </c>
      <c r="M229" s="179">
        <f t="shared" si="101"/>
        <v>12116.07957</v>
      </c>
      <c r="N229" s="179">
        <f>VLOOKUP(F229,GDP!A:C,3,0)</f>
        <v>10705.936884771063</v>
      </c>
      <c r="O229" s="179">
        <f>VLOOKUP(F229,Density!A:D,4,0)</f>
        <v>12.015839797252662</v>
      </c>
      <c r="P229" s="179">
        <f t="shared" si="102"/>
        <v>-11986</v>
      </c>
      <c r="Q229" s="186">
        <v>4</v>
      </c>
      <c r="R229" s="179">
        <f t="shared" si="103"/>
        <v>135830.68472126557</v>
      </c>
      <c r="S229" s="188">
        <f>(R229*J229)/(R$229+R$230)</f>
        <v>105603.443418057</v>
      </c>
      <c r="T229" s="185">
        <f>S229+S230</f>
        <v>116983.54572014268</v>
      </c>
      <c r="U229" s="179">
        <f t="shared" si="104"/>
        <v>1130583800.0482104</v>
      </c>
      <c r="V229" s="179"/>
      <c r="W229" s="179">
        <f t="shared" si="105"/>
        <v>1044211414.928137</v>
      </c>
      <c r="X229" s="179">
        <f>W229+W230</f>
        <v>1321110097.6622496</v>
      </c>
      <c r="Y229" s="179"/>
      <c r="Z229" s="179"/>
      <c r="AA229" s="179"/>
      <c r="AB229" s="179">
        <f t="shared" si="106"/>
        <v>1044211414.928137</v>
      </c>
      <c r="AC229" s="179">
        <f>AB229+AB230</f>
        <v>1321110097.6622496</v>
      </c>
      <c r="AD229" s="179"/>
      <c r="AE229" s="179">
        <f t="shared" si="107"/>
        <v>23561947.253212582</v>
      </c>
      <c r="AF229" s="179">
        <f>AE229+AE230</f>
        <v>29809984.828548044</v>
      </c>
      <c r="AG229" s="179"/>
      <c r="AH229" s="179"/>
      <c r="AI229" s="179">
        <f t="shared" si="96"/>
        <v>23561947.253212582</v>
      </c>
      <c r="AJ229" s="179">
        <f>AI229+AI230</f>
        <v>29809984.828548044</v>
      </c>
      <c r="AK229" s="179"/>
      <c r="AL229" s="179">
        <f t="shared" si="97"/>
        <v>82627629.34930253</v>
      </c>
      <c r="AM229" s="179">
        <f t="shared" si="98"/>
        <v>82627629.34930253</v>
      </c>
      <c r="AN229" s="179">
        <f>AM229+AM230</f>
        <v>104538404.69343047</v>
      </c>
    </row>
    <row r="230" spans="1:40" ht="12.75">
      <c r="A230" s="183">
        <f t="shared" si="99"/>
        <v>-11986</v>
      </c>
      <c r="B230" s="179">
        <v>14</v>
      </c>
      <c r="C230" s="179">
        <v>-12</v>
      </c>
      <c r="D230" s="179">
        <v>0.067</v>
      </c>
      <c r="E230" s="179"/>
      <c r="F230" s="181" t="s">
        <v>16</v>
      </c>
      <c r="G230" s="179" t="s">
        <v>103</v>
      </c>
      <c r="H230" s="179">
        <f>VLOOKUP(A230,GPW!A:B,2,0)</f>
        <v>132923</v>
      </c>
      <c r="I230" s="179"/>
      <c r="J230" s="185">
        <f t="shared" si="100"/>
        <v>116983.54572014269</v>
      </c>
      <c r="K230" s="179">
        <f>VLOOKUP(A230,GPW!A:E,5,0)</f>
        <v>12096</v>
      </c>
      <c r="L230" s="179">
        <v>4678.023</v>
      </c>
      <c r="M230" s="179">
        <f t="shared" si="101"/>
        <v>12116.07957</v>
      </c>
      <c r="N230" s="179">
        <f>VLOOKUP(F230,GDP!A:C,3,0)</f>
        <v>26344.444491567658</v>
      </c>
      <c r="O230" s="179">
        <f>VLOOKUP(F230,Density!A:D,4,0)</f>
        <v>18.031383786217898</v>
      </c>
      <c r="P230" s="179">
        <f t="shared" si="102"/>
        <v>-11986</v>
      </c>
      <c r="Q230" s="186">
        <v>4</v>
      </c>
      <c r="R230" s="179">
        <f t="shared" si="103"/>
        <v>14637.468607638604</v>
      </c>
      <c r="S230" s="188">
        <f>(R230*J230)/(R$229+R$230)</f>
        <v>11380.102302085683</v>
      </c>
      <c r="T230" s="179"/>
      <c r="U230" s="179">
        <f t="shared" si="104"/>
        <v>299802473.4056576</v>
      </c>
      <c r="V230" s="179"/>
      <c r="W230" s="179">
        <f t="shared" si="105"/>
        <v>276898682.7341126</v>
      </c>
      <c r="X230" s="179"/>
      <c r="Y230" s="179"/>
      <c r="Z230" s="179"/>
      <c r="AA230" s="179"/>
      <c r="AB230" s="179">
        <f t="shared" si="106"/>
        <v>276898682.7341126</v>
      </c>
      <c r="AC230" s="179"/>
      <c r="AD230" s="179"/>
      <c r="AE230" s="179">
        <f t="shared" si="107"/>
        <v>6248037.575335461</v>
      </c>
      <c r="AF230" s="179"/>
      <c r="AG230" s="179"/>
      <c r="AH230" s="179"/>
      <c r="AI230" s="179">
        <f t="shared" si="96"/>
        <v>6248037.575335461</v>
      </c>
      <c r="AJ230" s="179"/>
      <c r="AK230" s="179"/>
      <c r="AL230" s="179">
        <f t="shared" si="97"/>
        <v>21910775.344127942</v>
      </c>
      <c r="AM230" s="179">
        <f t="shared" si="98"/>
        <v>21910775.344127942</v>
      </c>
      <c r="AN230" s="179"/>
    </row>
    <row r="231" spans="1:40" ht="12.75">
      <c r="A231" s="183">
        <f t="shared" si="99"/>
        <v>-10982</v>
      </c>
      <c r="B231" s="179">
        <v>18</v>
      </c>
      <c r="C231" s="179">
        <v>-11</v>
      </c>
      <c r="D231" s="179">
        <v>0.248</v>
      </c>
      <c r="E231" s="179">
        <f>D231+D232</f>
        <v>0.249</v>
      </c>
      <c r="F231" s="181" t="s">
        <v>27</v>
      </c>
      <c r="G231" s="179" t="s">
        <v>103</v>
      </c>
      <c r="H231" s="179">
        <f>VLOOKUP(A231,GPW!A:B,2,0)</f>
        <v>68320</v>
      </c>
      <c r="I231" s="179"/>
      <c r="J231" s="185">
        <f t="shared" si="100"/>
        <v>60127.41093415097</v>
      </c>
      <c r="K231" s="179">
        <f>VLOOKUP(A231,GPW!A:E,5,0)</f>
        <v>12096</v>
      </c>
      <c r="L231" s="179">
        <v>4693.923</v>
      </c>
      <c r="M231" s="179">
        <f t="shared" si="101"/>
        <v>12157.260569999999</v>
      </c>
      <c r="N231" s="179">
        <f>VLOOKUP(F231,GDP!A:C,3,0)</f>
        <v>27985.439142566665</v>
      </c>
      <c r="O231" s="179">
        <f>VLOOKUP(F231,Density!A:D,4,0)</f>
        <v>1.8218243659866538</v>
      </c>
      <c r="P231" s="179">
        <f t="shared" si="102"/>
        <v>-10982</v>
      </c>
      <c r="Q231" s="186">
        <v>4</v>
      </c>
      <c r="R231" s="189">
        <f t="shared" si="103"/>
        <v>5492.801595458548</v>
      </c>
      <c r="S231" s="188">
        <f>(R231*J231)/(R$231+R$232)</f>
        <v>58156.68980360577</v>
      </c>
      <c r="T231" s="185">
        <f>S231+S232</f>
        <v>60127.41093415097</v>
      </c>
      <c r="U231" s="179">
        <f t="shared" si="104"/>
        <v>1627540503.2319365</v>
      </c>
      <c r="V231" s="179"/>
      <c r="W231" s="179">
        <f t="shared" si="105"/>
        <v>1503202479.692529</v>
      </c>
      <c r="X231" s="179">
        <f>W231+W232</f>
        <v>1529697252.2869146</v>
      </c>
      <c r="Y231" s="179"/>
      <c r="Z231" s="179"/>
      <c r="AA231" s="179"/>
      <c r="AB231" s="179">
        <f t="shared" si="106"/>
        <v>1503202479.692529</v>
      </c>
      <c r="AC231" s="179">
        <f>AB231+AB232</f>
        <v>1529697252.2869146</v>
      </c>
      <c r="AD231" s="179"/>
      <c r="AE231" s="179">
        <f t="shared" si="107"/>
        <v>33918780.26908108</v>
      </c>
      <c r="AF231" s="179">
        <f>AE231+AE232</f>
        <v>34516617.474679664</v>
      </c>
      <c r="AG231" s="179"/>
      <c r="AH231" s="179"/>
      <c r="AI231" s="179">
        <f t="shared" si="96"/>
        <v>33918780.26908108</v>
      </c>
      <c r="AJ231" s="179">
        <f>AI231+AI232</f>
        <v>34516617.474679664</v>
      </c>
      <c r="AK231" s="179"/>
      <c r="AL231" s="179">
        <f t="shared" si="97"/>
        <v>118947231.90469494</v>
      </c>
      <c r="AM231" s="179">
        <f t="shared" si="98"/>
        <v>118947231.90469494</v>
      </c>
      <c r="AN231" s="179">
        <f>AM231+AM232</f>
        <v>121043742.45641461</v>
      </c>
    </row>
    <row r="232" spans="1:40" ht="12.75">
      <c r="A232" s="183">
        <f t="shared" si="99"/>
        <v>-10982</v>
      </c>
      <c r="B232" s="179">
        <v>18</v>
      </c>
      <c r="C232" s="179">
        <v>-11</v>
      </c>
      <c r="D232" s="179">
        <v>0.001</v>
      </c>
      <c r="E232" s="179"/>
      <c r="F232" s="181" t="s">
        <v>17</v>
      </c>
      <c r="G232" s="179" t="s">
        <v>103</v>
      </c>
      <c r="H232" s="179">
        <f>VLOOKUP(A232,GPW!A:B,2,0)</f>
        <v>68320</v>
      </c>
      <c r="I232" s="179"/>
      <c r="J232" s="185">
        <f t="shared" si="100"/>
        <v>60127.41093415097</v>
      </c>
      <c r="K232" s="179">
        <f>VLOOKUP(A232,GPW!A:E,5,0)</f>
        <v>12096</v>
      </c>
      <c r="L232" s="179">
        <v>4693.923</v>
      </c>
      <c r="M232" s="179">
        <f t="shared" si="101"/>
        <v>12157.260569999999</v>
      </c>
      <c r="N232" s="179">
        <f>VLOOKUP(F232,GDP!A:C,3,0)</f>
        <v>14556.244603364805</v>
      </c>
      <c r="O232" s="179">
        <f>VLOOKUP(F232,Density!A:D,4,0)</f>
        <v>15.310299313913404</v>
      </c>
      <c r="P232" s="179">
        <f t="shared" si="102"/>
        <v>-10982</v>
      </c>
      <c r="Q232" s="186">
        <v>4</v>
      </c>
      <c r="R232" s="189">
        <f t="shared" si="103"/>
        <v>186.13129816393746</v>
      </c>
      <c r="S232" s="188">
        <f>(R232*J232)/(R$231+R$232)</f>
        <v>1970.7211305452033</v>
      </c>
      <c r="T232" s="179"/>
      <c r="U232" s="179">
        <f t="shared" si="104"/>
        <v>28686298.821235605</v>
      </c>
      <c r="V232" s="179"/>
      <c r="W232" s="179">
        <f t="shared" si="105"/>
        <v>26494772.59438571</v>
      </c>
      <c r="X232" s="179"/>
      <c r="Y232" s="179"/>
      <c r="Z232" s="179"/>
      <c r="AA232" s="179"/>
      <c r="AB232" s="179">
        <f t="shared" si="106"/>
        <v>26494772.59438571</v>
      </c>
      <c r="AC232" s="179"/>
      <c r="AD232" s="179"/>
      <c r="AE232" s="179">
        <f t="shared" si="107"/>
        <v>597837.2055985816</v>
      </c>
      <c r="AF232" s="179"/>
      <c r="AG232" s="179"/>
      <c r="AH232" s="179"/>
      <c r="AI232" s="179">
        <f t="shared" si="96"/>
        <v>597837.2055985816</v>
      </c>
      <c r="AJ232" s="179"/>
      <c r="AK232" s="179"/>
      <c r="AL232" s="179">
        <f t="shared" si="97"/>
        <v>2096510.5517196655</v>
      </c>
      <c r="AM232" s="179">
        <f t="shared" si="98"/>
        <v>2096510.5517196655</v>
      </c>
      <c r="AN232" s="179"/>
    </row>
    <row r="233" spans="1:40" ht="12.75">
      <c r="A233" s="183">
        <f t="shared" si="99"/>
        <v>-10981</v>
      </c>
      <c r="B233" s="179">
        <v>19</v>
      </c>
      <c r="C233" s="179">
        <v>-11</v>
      </c>
      <c r="D233" s="179">
        <v>0.062</v>
      </c>
      <c r="E233" s="179">
        <f>D233+D234</f>
        <v>1</v>
      </c>
      <c r="F233" s="181" t="s">
        <v>26</v>
      </c>
      <c r="G233" s="179" t="s">
        <v>103</v>
      </c>
      <c r="H233" s="179">
        <f>VLOOKUP(A233,GPW!A:B,2,0)</f>
        <v>22423</v>
      </c>
      <c r="I233" s="179"/>
      <c r="J233" s="185">
        <f t="shared" si="100"/>
        <v>19734.1471805689</v>
      </c>
      <c r="K233" s="179">
        <f>VLOOKUP(A233,GPW!A:E,5,0)</f>
        <v>12096</v>
      </c>
      <c r="L233" s="179">
        <v>4693.923</v>
      </c>
      <c r="M233" s="179">
        <f t="shared" si="101"/>
        <v>12157.260569999999</v>
      </c>
      <c r="N233" s="179">
        <f>VLOOKUP(F233,GDP!A:C,3,0)</f>
        <v>12305.076909238242</v>
      </c>
      <c r="O233" s="179">
        <f>VLOOKUP(F233,Density!A:D,4,0)</f>
        <v>2.845545524882744</v>
      </c>
      <c r="P233" s="179">
        <f t="shared" si="102"/>
        <v>-10981</v>
      </c>
      <c r="Q233" s="186">
        <v>4</v>
      </c>
      <c r="R233" s="189">
        <f t="shared" si="103"/>
        <v>2144.8303814074097</v>
      </c>
      <c r="S233" s="188">
        <f>(R233*J233)/(R$233+R$234)</f>
        <v>1846.6996074741678</v>
      </c>
      <c r="T233" s="185">
        <f>S233+S234</f>
        <v>19734.147180568903</v>
      </c>
      <c r="U233" s="179">
        <f t="shared" si="104"/>
        <v>22723780.698229708</v>
      </c>
      <c r="V233" s="179"/>
      <c r="W233" s="179">
        <f t="shared" si="105"/>
        <v>20987768.615120173</v>
      </c>
      <c r="X233" s="179">
        <f>W233+W234</f>
        <v>483332782.371027</v>
      </c>
      <c r="Y233" s="179"/>
      <c r="Z233" s="179"/>
      <c r="AA233" s="179"/>
      <c r="AB233" s="179">
        <f t="shared" si="106"/>
        <v>20987768.615120173</v>
      </c>
      <c r="AC233" s="179">
        <f>AB233+AB234</f>
        <v>483332782.371027</v>
      </c>
      <c r="AD233" s="179"/>
      <c r="AE233" s="179">
        <f t="shared" si="107"/>
        <v>473575.26455131173</v>
      </c>
      <c r="AF233" s="179">
        <f>AE233+AE234</f>
        <v>10906087.944612594</v>
      </c>
      <c r="AG233" s="179"/>
      <c r="AH233" s="179"/>
      <c r="AI233" s="179">
        <f t="shared" si="96"/>
        <v>473575.26455131173</v>
      </c>
      <c r="AJ233" s="179">
        <f>AI233+AI234</f>
        <v>10906087.944612594</v>
      </c>
      <c r="AK233" s="179"/>
      <c r="AL233" s="179">
        <f t="shared" si="97"/>
        <v>1660745.650935467</v>
      </c>
      <c r="AM233" s="179">
        <f t="shared" si="98"/>
        <v>1660745.650935467</v>
      </c>
      <c r="AN233" s="179">
        <f>AM233+AM234</f>
        <v>38245743.5565084</v>
      </c>
    </row>
    <row r="234" spans="1:40" ht="12.75">
      <c r="A234" s="183">
        <f t="shared" si="99"/>
        <v>-10981</v>
      </c>
      <c r="B234" s="179">
        <v>19</v>
      </c>
      <c r="C234" s="179">
        <v>-11</v>
      </c>
      <c r="D234" s="179">
        <v>0.938</v>
      </c>
      <c r="E234" s="179"/>
      <c r="F234" s="181" t="s">
        <v>27</v>
      </c>
      <c r="G234" s="179" t="s">
        <v>103</v>
      </c>
      <c r="H234" s="179">
        <f>VLOOKUP(A234,GPW!A:B,2,0)</f>
        <v>22423</v>
      </c>
      <c r="I234" s="179"/>
      <c r="J234" s="185">
        <f t="shared" si="100"/>
        <v>19734.1471805689</v>
      </c>
      <c r="K234" s="179">
        <f>VLOOKUP(A234,GPW!A:E,5,0)</f>
        <v>12096</v>
      </c>
      <c r="L234" s="179">
        <v>4693.923</v>
      </c>
      <c r="M234" s="179">
        <f t="shared" si="101"/>
        <v>12157.260569999999</v>
      </c>
      <c r="N234" s="179">
        <f>VLOOKUP(F234,GDP!A:C,3,0)</f>
        <v>27985.439142566665</v>
      </c>
      <c r="O234" s="179">
        <f>VLOOKUP(F234,Density!A:D,4,0)</f>
        <v>1.8218243659866538</v>
      </c>
      <c r="P234" s="179">
        <f t="shared" si="102"/>
        <v>-10981</v>
      </c>
      <c r="Q234" s="186">
        <v>4</v>
      </c>
      <c r="R234" s="189">
        <f t="shared" si="103"/>
        <v>20775.193131210155</v>
      </c>
      <c r="S234" s="188">
        <f>(R234*J234)/(R$233+R$234)</f>
        <v>17887.447573094734</v>
      </c>
      <c r="T234" s="179"/>
      <c r="U234" s="179">
        <f t="shared" si="104"/>
        <v>500588075.47269446</v>
      </c>
      <c r="V234" s="179"/>
      <c r="W234" s="179">
        <f t="shared" si="105"/>
        <v>462345013.7559068</v>
      </c>
      <c r="X234" s="179"/>
      <c r="Y234" s="179"/>
      <c r="Z234" s="179"/>
      <c r="AA234" s="179"/>
      <c r="AB234" s="179">
        <f t="shared" si="106"/>
        <v>462345013.7559068</v>
      </c>
      <c r="AC234" s="179"/>
      <c r="AD234" s="179"/>
      <c r="AE234" s="179">
        <f t="shared" si="107"/>
        <v>10432512.680061283</v>
      </c>
      <c r="AF234" s="179"/>
      <c r="AG234" s="179"/>
      <c r="AH234" s="179"/>
      <c r="AI234" s="179">
        <f t="shared" si="96"/>
        <v>10432512.680061283</v>
      </c>
      <c r="AJ234" s="179"/>
      <c r="AK234" s="179"/>
      <c r="AL234" s="179">
        <f t="shared" si="97"/>
        <v>36584997.905572936</v>
      </c>
      <c r="AM234" s="179">
        <f t="shared" si="98"/>
        <v>36584997.905572936</v>
      </c>
      <c r="AN234" s="179"/>
    </row>
    <row r="235" spans="1:40" ht="12.75">
      <c r="A235" s="183">
        <f t="shared" si="99"/>
        <v>-10980</v>
      </c>
      <c r="B235" s="179">
        <v>20</v>
      </c>
      <c r="C235" s="179">
        <v>-11</v>
      </c>
      <c r="D235" s="179">
        <v>1</v>
      </c>
      <c r="E235" s="179">
        <f>D235</f>
        <v>1</v>
      </c>
      <c r="F235" s="181" t="s">
        <v>27</v>
      </c>
      <c r="G235" s="179" t="s">
        <v>103</v>
      </c>
      <c r="H235" s="179">
        <f>VLOOKUP(A235,GPW!A:B,2,0)</f>
        <v>21888</v>
      </c>
      <c r="I235" s="179"/>
      <c r="J235" s="185">
        <f t="shared" si="100"/>
        <v>19263.301676327523</v>
      </c>
      <c r="K235" s="179">
        <f>VLOOKUP(A235,GPW!A:E,5,0)</f>
        <v>12096</v>
      </c>
      <c r="L235" s="179">
        <v>4693.923</v>
      </c>
      <c r="M235" s="179">
        <f t="shared" si="101"/>
        <v>12157.260569999999</v>
      </c>
      <c r="N235" s="179">
        <f>VLOOKUP(F235,GDP!A:C,3,0)</f>
        <v>27985.439142566665</v>
      </c>
      <c r="O235" s="179">
        <f>VLOOKUP(F235,Density!A:D,4,0)</f>
        <v>1.8218243659866538</v>
      </c>
      <c r="P235" s="179">
        <f t="shared" si="102"/>
        <v>-10980</v>
      </c>
      <c r="Q235" s="186">
        <v>4</v>
      </c>
      <c r="R235" s="189">
        <f>H235</f>
        <v>21888</v>
      </c>
      <c r="S235" s="188">
        <f>J235</f>
        <v>19263.301676327523</v>
      </c>
      <c r="T235" s="185">
        <f>S235</f>
        <v>19263.301676327523</v>
      </c>
      <c r="U235" s="179">
        <f t="shared" si="104"/>
        <v>539091956.7477663</v>
      </c>
      <c r="V235" s="179"/>
      <c r="W235" s="179">
        <f t="shared" si="105"/>
        <v>497907342.12533265</v>
      </c>
      <c r="X235" s="179">
        <f>W235</f>
        <v>497907342.12533265</v>
      </c>
      <c r="Y235" s="179"/>
      <c r="Z235" s="179"/>
      <c r="AA235" s="179"/>
      <c r="AB235" s="179">
        <f t="shared" si="106"/>
        <v>497907342.12533265</v>
      </c>
      <c r="AC235" s="179">
        <f>AB235</f>
        <v>497907342.12533265</v>
      </c>
      <c r="AD235" s="179"/>
      <c r="AE235" s="179">
        <f t="shared" si="107"/>
        <v>11234953.347978616</v>
      </c>
      <c r="AF235" s="179">
        <f>AE235</f>
        <v>11234953.347978616</v>
      </c>
      <c r="AG235" s="179"/>
      <c r="AH235" s="179"/>
      <c r="AI235" s="179">
        <f t="shared" si="96"/>
        <v>11234953.347978616</v>
      </c>
      <c r="AJ235" s="179">
        <f>AI235</f>
        <v>11234953.347978616</v>
      </c>
      <c r="AK235" s="179"/>
      <c r="AL235" s="179">
        <f t="shared" si="97"/>
        <v>39399017.02593405</v>
      </c>
      <c r="AM235" s="179">
        <f t="shared" si="98"/>
        <v>39399017.02593405</v>
      </c>
      <c r="AN235" s="179">
        <f>AM235</f>
        <v>39399017.02593405</v>
      </c>
    </row>
    <row r="236" spans="1:40" ht="12.75">
      <c r="A236" s="183">
        <f t="shared" si="99"/>
        <v>-10979</v>
      </c>
      <c r="B236" s="179">
        <v>21</v>
      </c>
      <c r="C236" s="179">
        <v>-11</v>
      </c>
      <c r="D236" s="179">
        <v>0.893</v>
      </c>
      <c r="E236" s="179">
        <f>D236+D237</f>
        <v>1</v>
      </c>
      <c r="F236" s="181" t="s">
        <v>27</v>
      </c>
      <c r="G236" s="179" t="s">
        <v>103</v>
      </c>
      <c r="H236" s="179">
        <f>VLOOKUP(A236,GPW!A:B,2,0)</f>
        <v>21402</v>
      </c>
      <c r="I236" s="179"/>
      <c r="J236" s="185">
        <f t="shared" si="100"/>
        <v>18835.58033976433</v>
      </c>
      <c r="K236" s="179">
        <f>VLOOKUP(A236,GPW!A:E,5,0)</f>
        <v>12096</v>
      </c>
      <c r="L236" s="179">
        <v>4693.923</v>
      </c>
      <c r="M236" s="179">
        <f t="shared" si="101"/>
        <v>12157.260569999999</v>
      </c>
      <c r="N236" s="179">
        <f>VLOOKUP(F236,GDP!A:C,3,0)</f>
        <v>27985.439142566665</v>
      </c>
      <c r="O236" s="179">
        <f>VLOOKUP(F236,Density!A:D,4,0)</f>
        <v>1.8218243659866538</v>
      </c>
      <c r="P236" s="179">
        <f t="shared" si="102"/>
        <v>-10979</v>
      </c>
      <c r="Q236" s="186">
        <v>4</v>
      </c>
      <c r="R236" s="189">
        <f t="shared" si="103"/>
        <v>19778.515422356788</v>
      </c>
      <c r="S236" s="188">
        <f>(R236*J236)/(R$236+R$237)</f>
        <v>17260.082306997083</v>
      </c>
      <c r="T236" s="185">
        <f>S236+S237</f>
        <v>18835.58033976433</v>
      </c>
      <c r="U236" s="179">
        <f t="shared" si="104"/>
        <v>483030982.9981585</v>
      </c>
      <c r="V236" s="179"/>
      <c r="W236" s="179">
        <f t="shared" si="105"/>
        <v>446129217.6565133</v>
      </c>
      <c r="X236" s="179">
        <f>W236+W237</f>
        <v>464245732.5029888</v>
      </c>
      <c r="Y236" s="179"/>
      <c r="Z236" s="179"/>
      <c r="AA236" s="179"/>
      <c r="AB236" s="179">
        <f t="shared" si="106"/>
        <v>446129217.6565133</v>
      </c>
      <c r="AC236" s="179">
        <f>AB236+AB237</f>
        <v>464245732.5029888</v>
      </c>
      <c r="AD236" s="179"/>
      <c r="AE236" s="179">
        <f t="shared" si="107"/>
        <v>10066613.852581931</v>
      </c>
      <c r="AF236" s="179">
        <f>AE236+AE237</f>
        <v>10475401.154772146</v>
      </c>
      <c r="AG236" s="179"/>
      <c r="AH236" s="179"/>
      <c r="AI236" s="179">
        <f t="shared" si="96"/>
        <v>10066613.852581931</v>
      </c>
      <c r="AJ236" s="179">
        <f>AI236+AI237</f>
        <v>10475401.154772146</v>
      </c>
      <c r="AK236" s="179"/>
      <c r="AL236" s="179">
        <f t="shared" si="97"/>
        <v>35301854.69285795</v>
      </c>
      <c r="AM236" s="179">
        <f t="shared" si="98"/>
        <v>35301854.69285795</v>
      </c>
      <c r="AN236" s="179">
        <f>AM236+AM237</f>
        <v>36735400.28758671</v>
      </c>
    </row>
    <row r="237" spans="1:40" ht="12.75">
      <c r="A237" s="183">
        <f t="shared" si="99"/>
        <v>-10979</v>
      </c>
      <c r="B237" s="179">
        <v>21</v>
      </c>
      <c r="C237" s="179">
        <v>-11</v>
      </c>
      <c r="D237" s="179">
        <v>0.107</v>
      </c>
      <c r="E237" s="179"/>
      <c r="F237" s="181" t="s">
        <v>29</v>
      </c>
      <c r="G237" s="179" t="s">
        <v>103</v>
      </c>
      <c r="H237" s="179">
        <f>VLOOKUP(A237,GPW!A:B,2,0)</f>
        <v>21402</v>
      </c>
      <c r="I237" s="179"/>
      <c r="J237" s="185">
        <f t="shared" si="100"/>
        <v>18835.58033976433</v>
      </c>
      <c r="K237" s="179">
        <f>VLOOKUP(A237,GPW!A:E,5,0)</f>
        <v>12096</v>
      </c>
      <c r="L237" s="179">
        <v>4693.923</v>
      </c>
      <c r="M237" s="179">
        <f t="shared" si="101"/>
        <v>12157.260569999999</v>
      </c>
      <c r="N237" s="179">
        <f>VLOOKUP(F237,GDP!A:C,3,0)</f>
        <v>12450.050436100752</v>
      </c>
      <c r="O237" s="179">
        <f>VLOOKUP(F237,Density!A:D,4,0)</f>
        <v>1.387871284959252</v>
      </c>
      <c r="P237" s="179">
        <f t="shared" si="102"/>
        <v>-10979</v>
      </c>
      <c r="Q237" s="186">
        <v>4</v>
      </c>
      <c r="R237" s="189">
        <f t="shared" si="103"/>
        <v>1805.380274829127</v>
      </c>
      <c r="S237" s="188">
        <f>(R237*J237)/(R$236+R$237)</f>
        <v>1575.4980327672456</v>
      </c>
      <c r="T237" s="179"/>
      <c r="U237" s="179">
        <f t="shared" si="104"/>
        <v>19615029.96992972</v>
      </c>
      <c r="V237" s="179"/>
      <c r="W237" s="179">
        <f t="shared" si="105"/>
        <v>18116514.84647553</v>
      </c>
      <c r="X237" s="179"/>
      <c r="Y237" s="179"/>
      <c r="Z237" s="179"/>
      <c r="AA237" s="179"/>
      <c r="AB237" s="179">
        <f t="shared" si="106"/>
        <v>18116514.84647553</v>
      </c>
      <c r="AC237" s="179"/>
      <c r="AD237" s="179"/>
      <c r="AE237" s="179">
        <f t="shared" si="107"/>
        <v>408787.3021902139</v>
      </c>
      <c r="AF237" s="179"/>
      <c r="AG237" s="179"/>
      <c r="AH237" s="179"/>
      <c r="AI237" s="179">
        <f t="shared" si="96"/>
        <v>408787.3021902139</v>
      </c>
      <c r="AJ237" s="179"/>
      <c r="AK237" s="179"/>
      <c r="AL237" s="179">
        <f t="shared" si="97"/>
        <v>1433545.5947287604</v>
      </c>
      <c r="AM237" s="179">
        <f t="shared" si="98"/>
        <v>1433545.5947287604</v>
      </c>
      <c r="AN237" s="179"/>
    </row>
    <row r="238" spans="1:40" ht="12.75">
      <c r="A238" s="183">
        <f t="shared" si="99"/>
        <v>-10978</v>
      </c>
      <c r="B238" s="179">
        <v>22</v>
      </c>
      <c r="C238" s="179">
        <v>-11</v>
      </c>
      <c r="D238" s="179">
        <v>0.156</v>
      </c>
      <c r="E238" s="179">
        <f>D238</f>
        <v>0.156</v>
      </c>
      <c r="F238" s="181" t="s">
        <v>27</v>
      </c>
      <c r="G238" s="179" t="s">
        <v>103</v>
      </c>
      <c r="H238" s="179">
        <f>VLOOKUP(A238,GPW!A:B,2,0)</f>
        <v>5392</v>
      </c>
      <c r="I238" s="179"/>
      <c r="J238" s="185">
        <f t="shared" si="100"/>
        <v>4745.418614709339</v>
      </c>
      <c r="K238" s="179">
        <f>VLOOKUP(A238,GPW!A:E,5,0)</f>
        <v>3238</v>
      </c>
      <c r="L238" s="179">
        <v>4693.923</v>
      </c>
      <c r="M238" s="179">
        <f t="shared" si="101"/>
        <v>12157.260569999999</v>
      </c>
      <c r="N238" s="179">
        <f>VLOOKUP(F238,GDP!A:C,3,0)</f>
        <v>27985.439142566665</v>
      </c>
      <c r="O238" s="179">
        <f>VLOOKUP(F238,Density!A:D,4,0)</f>
        <v>1.8218243659866538</v>
      </c>
      <c r="P238" s="179">
        <f t="shared" si="102"/>
        <v>-10978</v>
      </c>
      <c r="Q238" s="186">
        <v>4</v>
      </c>
      <c r="R238" s="189">
        <f t="shared" si="103"/>
        <v>3455.1493906916676</v>
      </c>
      <c r="S238" s="188">
        <f>J238</f>
        <v>4745.418614709339</v>
      </c>
      <c r="T238" s="185">
        <f>S238</f>
        <v>4745.418614709339</v>
      </c>
      <c r="U238" s="179">
        <f t="shared" si="104"/>
        <v>132802623.8479512</v>
      </c>
      <c r="V238" s="179"/>
      <c r="W238" s="179">
        <f t="shared" si="105"/>
        <v>122656998.7545593</v>
      </c>
      <c r="X238" s="179">
        <f>W238</f>
        <v>122656998.7545593</v>
      </c>
      <c r="Y238" s="179"/>
      <c r="Z238" s="179"/>
      <c r="AA238" s="179"/>
      <c r="AB238" s="179">
        <f t="shared" si="106"/>
        <v>122656998.7545593</v>
      </c>
      <c r="AC238" s="179">
        <f>AB238</f>
        <v>122656998.7545593</v>
      </c>
      <c r="AD238" s="179"/>
      <c r="AE238" s="179">
        <f t="shared" si="107"/>
        <v>2767674.9110152</v>
      </c>
      <c r="AF238" s="179">
        <f>AE238</f>
        <v>2767674.9110152</v>
      </c>
      <c r="AG238" s="179"/>
      <c r="AH238" s="179"/>
      <c r="AI238" s="179">
        <f t="shared" si="96"/>
        <v>2767674.9110152</v>
      </c>
      <c r="AJ238" s="179">
        <f>AI238</f>
        <v>2767674.9110152</v>
      </c>
      <c r="AK238" s="179"/>
      <c r="AL238" s="179">
        <f t="shared" si="97"/>
        <v>9705752.001271766</v>
      </c>
      <c r="AM238" s="179">
        <f t="shared" si="98"/>
        <v>9705752.001271766</v>
      </c>
      <c r="AN238" s="179">
        <f>AM238</f>
        <v>9705752.001271766</v>
      </c>
    </row>
    <row r="239" spans="1:41" ht="12.75">
      <c r="A239" s="183"/>
      <c r="B239" s="179"/>
      <c r="C239" s="179"/>
      <c r="D239" s="179"/>
      <c r="E239" s="179"/>
      <c r="F239" s="181"/>
      <c r="G239" s="179"/>
      <c r="H239" s="178">
        <f>H2+H3+H4+H5+H6+H7+H8+H9+H10+H12+H13+H14+H15+H16+H17+H18+H19+H20+H23+H25+H27+H28+H30+H33+H35+H36+H37+H40+H42+H44+H46+H49+H51+H53+H55+H58+H59+H62+H64+H67+H69+H71+H73+H76+H78+H81+H84+H87+H91+H94+H97+H100+H101+H102+H105+H108+H110+H111+H113+H116+H117+H118+H119+H121+H123+H126+H128+H130+H134+H137+H139+H141+H142+H143+H144+H146+H148+H150+H153+H155+H159+H161+H162+H164+H166+H167+H168+H170+H173+H176+H178+H180+H182+H184+H186+H187+H188+H190+H193+H196+H198+H200+H201+H202+H204+H206+H207+H210+H212+H214+H216+H218+H219+H220+H221+H222+H223+H225+H227+H228+H229+H230+H232+H233+H235+H236+H237+H238</f>
        <v>10873949</v>
      </c>
      <c r="I239" s="179" t="s">
        <v>104</v>
      </c>
      <c r="J239" s="178">
        <f>J2+J3+J4+J5+J6+J7+J8+J10+J11+J12+J13+J14+J15+J16+J17+J18+J19+J21+J22+J23+J25+J26+J27+J28+J29+J31+J32+J35+J36+J40+J42+J45+J46+J47+J48+J49+J52+J53+J54+J55+J57+J58+J60+J62+J64+J65+J67+J68+J69+J70+J71+J72+J73+J74+J75+J77+J79+J80+J82+J83+J84+J85+J86+J88+J89+J91+J93+J94+J95+J96+J97+J98+J99+J100+J102+J103+J105+J107+J108+J109+J110+J111+J113+J115+J116+J117+J118+J119+J120+J121+J124+J127+J129+J131+J132+J134+J136+J139+J141+J142+J143+J145+J146+J148+J149+J150+J151+J154+J155+J157+J159+J161+J163+J164+J166+J167+J168+J169+J170+J171+J172+J173+J174+J176+J177+J178+J179+J180+J182+J184+J186+J187+J188+J190+J192+J194+J197+J200+J202+J205+J208+J209+J210+J211+J212+J215+J217+J218+J219+J220+J221+J222+J224+J225+J227+J229+J231+J233+J235+J236+J238</f>
        <v>10330947.940807894</v>
      </c>
      <c r="K239" s="178"/>
      <c r="L239" s="179"/>
      <c r="M239" s="179"/>
      <c r="N239" s="179"/>
      <c r="O239" s="179"/>
      <c r="P239" s="179"/>
      <c r="Q239" s="179"/>
      <c r="R239" s="197"/>
      <c r="S239" s="197">
        <f>SUM(S2:S238)</f>
        <v>10330947.940807894</v>
      </c>
      <c r="T239" s="178">
        <f>SUM(T2:T238)</f>
        <v>10330947.94080789</v>
      </c>
      <c r="U239" s="178">
        <f>SUM(U2:U238)</f>
        <v>202792598052.18958</v>
      </c>
      <c r="V239" s="189" t="s">
        <v>222</v>
      </c>
      <c r="W239" s="197">
        <f>SUM(W2:W238)</f>
        <v>187300000000.0001</v>
      </c>
      <c r="X239" s="197">
        <f>SUM(X2:X238)</f>
        <v>187300000000.00012</v>
      </c>
      <c r="Y239" s="197">
        <f>SUM(Y2:Y238)</f>
        <v>101043384405.48</v>
      </c>
      <c r="Z239" s="189" t="s">
        <v>218</v>
      </c>
      <c r="AA239" s="197">
        <f>SUM(AA2:AA238)</f>
        <v>87000000000.00002</v>
      </c>
      <c r="AB239" s="178">
        <f>SUM(AB2:AB238)</f>
        <v>274300000000.00006</v>
      </c>
      <c r="AC239" s="132">
        <f>SUM(AC2:AC238)</f>
        <v>274299999999.99997</v>
      </c>
      <c r="AD239" s="203" t="s">
        <v>221</v>
      </c>
      <c r="AE239" s="197">
        <f>SUM(AE2:AE238)</f>
        <v>6189400000.000001</v>
      </c>
      <c r="AF239" s="197">
        <f>SUM(AF2:AF238)</f>
        <v>6189400000.000001</v>
      </c>
      <c r="AG239" s="189"/>
      <c r="AH239" s="197">
        <f>SUM(AH2:AH238)</f>
        <v>1963098067.8089685</v>
      </c>
      <c r="AI239" s="197">
        <f>SUM(AI2:AI238)</f>
        <v>4226301932.1910305</v>
      </c>
      <c r="AJ239" s="197">
        <f>SUM(AJ2:AJ238)</f>
        <v>4226301932.191032</v>
      </c>
      <c r="AK239" s="197">
        <f>SUM(AK2:AK238)</f>
        <v>1963098067.8089685</v>
      </c>
      <c r="AL239" s="207">
        <f>AM239-AK239</f>
        <v>14820901932.191032</v>
      </c>
      <c r="AM239" s="208">
        <f>Worldbank!D2</f>
        <v>16784000000</v>
      </c>
      <c r="AN239" s="197">
        <f>SUM(AN2:AN238)</f>
        <v>16784000000.000013</v>
      </c>
      <c r="AO239" s="82"/>
    </row>
    <row r="240" spans="1:41" ht="28.5" customHeight="1">
      <c r="A240" s="183"/>
      <c r="B240" s="179"/>
      <c r="C240" s="179"/>
      <c r="D240" s="179"/>
      <c r="E240" s="179"/>
      <c r="F240" s="181"/>
      <c r="G240" s="179"/>
      <c r="H240" s="132">
        <v>9570000</v>
      </c>
      <c r="I240" s="179" t="s">
        <v>187</v>
      </c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97">
        <f>'National accounts'!B30</f>
        <v>187300000000</v>
      </c>
      <c r="V240" s="189" t="s">
        <v>223</v>
      </c>
      <c r="W240" s="198">
        <f>GDP_Calc!M56</f>
        <v>6260026737.967913</v>
      </c>
      <c r="X240" s="189" t="s">
        <v>130</v>
      </c>
      <c r="Y240" s="197">
        <f>'National accounts'!B20</f>
        <v>87000000000</v>
      </c>
      <c r="Z240" s="189" t="s">
        <v>217</v>
      </c>
      <c r="AA240" s="199"/>
      <c r="AB240" s="179"/>
      <c r="AC240" s="209">
        <f>Worldbank!C2</f>
        <v>6189400000</v>
      </c>
      <c r="AD240" s="205" t="s">
        <v>116</v>
      </c>
      <c r="AE240" s="189"/>
      <c r="AF240" s="108"/>
      <c r="AG240" s="189"/>
      <c r="AH240" s="189"/>
      <c r="AI240" s="197"/>
      <c r="AJ240" s="189"/>
      <c r="AK240" s="189"/>
      <c r="AL240" s="207">
        <f>SUM(AL2:AL238)</f>
        <v>14820901932.191051</v>
      </c>
      <c r="AM240" s="208">
        <f>SUM(AM2:AM238)</f>
        <v>16784000000.000013</v>
      </c>
      <c r="AN240" s="189"/>
      <c r="AO240" s="82"/>
    </row>
    <row r="241" spans="1:41" ht="12.75">
      <c r="A241" s="71"/>
      <c r="F241" s="72"/>
      <c r="H241">
        <f>H240/H239</f>
        <v>0.8800850546567764</v>
      </c>
      <c r="I241" t="s">
        <v>105</v>
      </c>
      <c r="U241">
        <f>U240/U239</f>
        <v>0.9236037301114783</v>
      </c>
      <c r="V241" s="82" t="s">
        <v>105</v>
      </c>
      <c r="W241" s="133">
        <f>W240/W239</f>
        <v>0.0334224598930481</v>
      </c>
      <c r="X241" s="82" t="s">
        <v>105</v>
      </c>
      <c r="Y241" s="182">
        <f>Y240/Y239</f>
        <v>0.8610162902983843</v>
      </c>
      <c r="Z241" s="82" t="s">
        <v>105</v>
      </c>
      <c r="AA241" s="182"/>
      <c r="AC241" s="210">
        <f>AC240/AC239</f>
        <v>0.022564345606999638</v>
      </c>
      <c r="AD241" s="200" t="s">
        <v>105</v>
      </c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</row>
    <row r="242" spans="1:41" ht="12.75">
      <c r="A242" s="71"/>
      <c r="F242" s="72"/>
      <c r="W242" s="82"/>
      <c r="X242" s="82"/>
      <c r="Y242" s="82"/>
      <c r="Z242" s="82"/>
      <c r="AA242" s="82"/>
      <c r="AC242" s="82"/>
      <c r="AD242" s="82"/>
      <c r="AE242" s="82"/>
      <c r="AF242" s="82"/>
      <c r="AG242" s="82"/>
      <c r="AI242" s="82"/>
      <c r="AJ242" s="82"/>
      <c r="AK242" s="82"/>
      <c r="AL242" s="82"/>
      <c r="AM242" s="82"/>
      <c r="AN242" s="82"/>
      <c r="AO242" s="82"/>
    </row>
    <row r="243" spans="1:33" ht="12.75">
      <c r="A243" s="71"/>
      <c r="F243" s="72"/>
      <c r="H243" s="8">
        <f>'National accounts'!A5</f>
        <v>9300000</v>
      </c>
      <c r="I243" t="s">
        <v>166</v>
      </c>
      <c r="AC243" s="82"/>
      <c r="AD243" s="82"/>
      <c r="AE243" s="82"/>
      <c r="AF243" s="82"/>
      <c r="AG243" s="82"/>
    </row>
    <row r="244" spans="1:6" ht="12.75">
      <c r="A244" s="71"/>
      <c r="F244" s="72"/>
    </row>
    <row r="245" spans="1:40" ht="57" customHeight="1">
      <c r="A245" s="66" t="s">
        <v>90</v>
      </c>
      <c r="B245" s="10" t="s">
        <v>0</v>
      </c>
      <c r="C245" s="10" t="s">
        <v>1</v>
      </c>
      <c r="D245" s="67" t="s">
        <v>12</v>
      </c>
      <c r="E245" s="10" t="s">
        <v>186</v>
      </c>
      <c r="F245" s="10" t="s">
        <v>9</v>
      </c>
      <c r="G245" s="10" t="s">
        <v>91</v>
      </c>
      <c r="H245" s="68" t="s">
        <v>92</v>
      </c>
      <c r="I245" s="69"/>
      <c r="J245" s="34" t="s">
        <v>14</v>
      </c>
      <c r="K245" s="21" t="s">
        <v>199</v>
      </c>
      <c r="L245" s="19" t="s">
        <v>94</v>
      </c>
      <c r="M245" s="19" t="s">
        <v>95</v>
      </c>
      <c r="N245" s="21" t="s">
        <v>210</v>
      </c>
      <c r="O245" s="21" t="s">
        <v>46</v>
      </c>
      <c r="P245" s="12" t="s">
        <v>7</v>
      </c>
      <c r="Q245" s="12" t="s">
        <v>96</v>
      </c>
      <c r="R245" s="70" t="s">
        <v>97</v>
      </c>
      <c r="S245" s="70" t="s">
        <v>98</v>
      </c>
      <c r="T245" s="29" t="s">
        <v>8</v>
      </c>
      <c r="U245" s="29" t="s">
        <v>224</v>
      </c>
      <c r="V245" s="29"/>
      <c r="W245" s="70" t="s">
        <v>212</v>
      </c>
      <c r="X245" s="29" t="s">
        <v>225</v>
      </c>
      <c r="Y245" s="21" t="s">
        <v>226</v>
      </c>
      <c r="Z245" s="68"/>
      <c r="AA245" s="21" t="s">
        <v>227</v>
      </c>
      <c r="AB245" s="119" t="s">
        <v>228</v>
      </c>
      <c r="AC245" s="120" t="s">
        <v>229</v>
      </c>
      <c r="AD245" s="120"/>
      <c r="AE245" s="29" t="s">
        <v>183</v>
      </c>
      <c r="AF245" s="29" t="s">
        <v>182</v>
      </c>
      <c r="AG245" s="34"/>
      <c r="AH245" s="29" t="s">
        <v>99</v>
      </c>
      <c r="AI245" s="29" t="s">
        <v>100</v>
      </c>
      <c r="AJ245" s="29" t="s">
        <v>184</v>
      </c>
      <c r="AK245" s="29" t="s">
        <v>181</v>
      </c>
      <c r="AL245" s="29" t="s">
        <v>101</v>
      </c>
      <c r="AM245" s="29" t="s">
        <v>102</v>
      </c>
      <c r="AN245" s="29" t="s">
        <v>185</v>
      </c>
    </row>
    <row r="246" spans="1:40" ht="12.75">
      <c r="A246" s="201">
        <f aca="true" t="shared" si="108" ref="A246:H246">A2</f>
        <v>-18980</v>
      </c>
      <c r="B246" s="179">
        <f t="shared" si="108"/>
        <v>20</v>
      </c>
      <c r="C246" s="179">
        <f t="shared" si="108"/>
        <v>-19</v>
      </c>
      <c r="D246" s="179">
        <f t="shared" si="108"/>
        <v>0.001</v>
      </c>
      <c r="E246" s="187">
        <f t="shared" si="108"/>
        <v>0.001</v>
      </c>
      <c r="F246" s="181" t="str">
        <f t="shared" si="108"/>
        <v>Cuando Cubango</v>
      </c>
      <c r="G246" s="181" t="str">
        <f t="shared" si="108"/>
        <v>Province</v>
      </c>
      <c r="H246" s="181">
        <f t="shared" si="108"/>
        <v>35</v>
      </c>
      <c r="I246" s="179"/>
      <c r="J246" s="185">
        <f aca="true" t="shared" si="109" ref="J246:U246">J2</f>
        <v>30.802976912987177</v>
      </c>
      <c r="K246" s="179">
        <f t="shared" si="109"/>
        <v>58</v>
      </c>
      <c r="L246" s="179">
        <f t="shared" si="109"/>
        <v>4527.166</v>
      </c>
      <c r="M246" s="179">
        <f t="shared" si="109"/>
        <v>11725.35994</v>
      </c>
      <c r="N246" s="179">
        <f t="shared" si="109"/>
        <v>8852.096757413643</v>
      </c>
      <c r="O246" s="179">
        <f t="shared" si="109"/>
        <v>0.6806336159242874</v>
      </c>
      <c r="P246" s="179">
        <f t="shared" si="109"/>
        <v>-18980</v>
      </c>
      <c r="Q246" s="202">
        <f t="shared" si="109"/>
        <v>1</v>
      </c>
      <c r="R246" s="179">
        <f t="shared" si="109"/>
        <v>35</v>
      </c>
      <c r="S246" s="185">
        <f t="shared" si="109"/>
        <v>30.802976912987177</v>
      </c>
      <c r="T246" s="185">
        <f t="shared" si="109"/>
        <v>25978.350643358724</v>
      </c>
      <c r="U246" s="179">
        <f t="shared" si="109"/>
        <v>272670.9320501411</v>
      </c>
      <c r="V246" s="179"/>
      <c r="W246" s="179">
        <f>W2</f>
        <v>251839.88993448377</v>
      </c>
      <c r="X246" s="179">
        <f>X2</f>
        <v>251839.88993448377</v>
      </c>
      <c r="Y246" s="179"/>
      <c r="Z246" s="179"/>
      <c r="AA246" s="179"/>
      <c r="AB246" s="179">
        <f>AB2</f>
        <v>251839.88993448377</v>
      </c>
      <c r="AC246" s="179">
        <f>AC2</f>
        <v>251839.88993448377</v>
      </c>
      <c r="AD246" s="179"/>
      <c r="AE246" s="179">
        <f>AE2</f>
        <v>5682.6023141104415</v>
      </c>
      <c r="AF246" s="179">
        <f>AF2</f>
        <v>5682.6023141104415</v>
      </c>
      <c r="AG246" s="179"/>
      <c r="AH246" s="179"/>
      <c r="AI246" s="179">
        <f>AI2</f>
        <v>5682.6023141104415</v>
      </c>
      <c r="AJ246" s="179">
        <f>AJ2</f>
        <v>5682.6023141104415</v>
      </c>
      <c r="AK246" s="179"/>
      <c r="AL246" s="179">
        <f>AL2</f>
        <v>19927.89274603721</v>
      </c>
      <c r="AM246" s="179">
        <f>AM2</f>
        <v>19927.89274603721</v>
      </c>
      <c r="AN246" s="179">
        <f>AN2</f>
        <v>19927.89274603721</v>
      </c>
    </row>
    <row r="247" spans="1:40" ht="12.75">
      <c r="A247" s="183">
        <f aca="true" t="shared" si="110" ref="A247:A252">A3</f>
        <v>-18979</v>
      </c>
      <c r="B247" s="179">
        <f aca="true" t="shared" si="111" ref="B247:E252">B3</f>
        <v>21</v>
      </c>
      <c r="C247" s="179">
        <f t="shared" si="111"/>
        <v>-19</v>
      </c>
      <c r="D247" s="179">
        <f t="shared" si="111"/>
        <v>0.001</v>
      </c>
      <c r="E247" s="187">
        <f t="shared" si="111"/>
        <v>0.001</v>
      </c>
      <c r="F247" s="181" t="str">
        <f aca="true" t="shared" si="112" ref="F247:H252">F3</f>
        <v>Cuando Cubango</v>
      </c>
      <c r="G247" s="181" t="str">
        <f t="shared" si="112"/>
        <v>Province</v>
      </c>
      <c r="H247" s="181">
        <f t="shared" si="112"/>
        <v>17</v>
      </c>
      <c r="I247" s="179"/>
      <c r="J247" s="185">
        <f aca="true" t="shared" si="113" ref="J247:M252">J3</f>
        <v>14.9614459291652</v>
      </c>
      <c r="K247" s="179">
        <f t="shared" si="113"/>
        <v>28</v>
      </c>
      <c r="L247" s="179">
        <f t="shared" si="113"/>
        <v>4527.166</v>
      </c>
      <c r="M247" s="179">
        <f t="shared" si="113"/>
        <v>11725.35994</v>
      </c>
      <c r="N247" s="179">
        <f aca="true" t="shared" si="114" ref="N247:Q252">N3</f>
        <v>8852.096757413643</v>
      </c>
      <c r="O247" s="179">
        <f t="shared" si="114"/>
        <v>0.6806336159242874</v>
      </c>
      <c r="P247" s="179">
        <f t="shared" si="114"/>
        <v>-18979</v>
      </c>
      <c r="Q247" s="202">
        <f t="shared" si="114"/>
        <v>1</v>
      </c>
      <c r="R247" s="179">
        <f aca="true" t="shared" si="115" ref="R247:U252">R3</f>
        <v>17</v>
      </c>
      <c r="S247" s="185">
        <f t="shared" si="115"/>
        <v>14.9614459291652</v>
      </c>
      <c r="T247" s="185">
        <f t="shared" si="115"/>
        <v>0</v>
      </c>
      <c r="U247" s="179">
        <f t="shared" si="115"/>
        <v>132440.1669957828</v>
      </c>
      <c r="V247" s="179"/>
      <c r="W247" s="179">
        <f aca="true" t="shared" si="116" ref="W247:X252">W3</f>
        <v>122322.23225389211</v>
      </c>
      <c r="X247" s="179">
        <f t="shared" si="116"/>
        <v>122322.23225389211</v>
      </c>
      <c r="Y247" s="179"/>
      <c r="Z247" s="179"/>
      <c r="AA247" s="179"/>
      <c r="AB247" s="179">
        <f aca="true" t="shared" si="117" ref="AB247:AC252">AB3</f>
        <v>122322.23225389211</v>
      </c>
      <c r="AC247" s="179">
        <f t="shared" si="117"/>
        <v>122322.23225389211</v>
      </c>
      <c r="AD247" s="179"/>
      <c r="AE247" s="179">
        <f aca="true" t="shared" si="118" ref="AE247:AF252">AE3</f>
        <v>2760.1211239965</v>
      </c>
      <c r="AF247" s="179">
        <f t="shared" si="118"/>
        <v>2760.1211239965</v>
      </c>
      <c r="AG247" s="179"/>
      <c r="AH247" s="179"/>
      <c r="AI247" s="179">
        <f aca="true" t="shared" si="119" ref="AI247:AJ252">AI3</f>
        <v>2760.1211239965</v>
      </c>
      <c r="AJ247" s="179">
        <f t="shared" si="119"/>
        <v>2760.1211239965</v>
      </c>
      <c r="AK247" s="179"/>
      <c r="AL247" s="179">
        <f aca="true" t="shared" si="120" ref="AL247:AN252">AL3</f>
        <v>9679.262190932359</v>
      </c>
      <c r="AM247" s="179">
        <f t="shared" si="120"/>
        <v>9679.262190932359</v>
      </c>
      <c r="AN247" s="179">
        <f t="shared" si="120"/>
        <v>9679.262190932359</v>
      </c>
    </row>
    <row r="248" spans="1:40" ht="12.75">
      <c r="A248" s="183">
        <f t="shared" si="110"/>
        <v>-17989</v>
      </c>
      <c r="B248" s="179">
        <f t="shared" si="111"/>
        <v>11</v>
      </c>
      <c r="C248" s="179">
        <f t="shared" si="111"/>
        <v>-18</v>
      </c>
      <c r="D248" s="179">
        <f t="shared" si="111"/>
        <v>0.052</v>
      </c>
      <c r="E248" s="187">
        <f t="shared" si="111"/>
        <v>0.052</v>
      </c>
      <c r="F248" s="181" t="str">
        <f t="shared" si="112"/>
        <v>Namibe</v>
      </c>
      <c r="G248" s="181" t="str">
        <f t="shared" si="112"/>
        <v>Province</v>
      </c>
      <c r="H248" s="181">
        <f t="shared" si="112"/>
        <v>1110</v>
      </c>
      <c r="I248" s="179"/>
      <c r="J248" s="185">
        <f t="shared" si="113"/>
        <v>976.8944106690219</v>
      </c>
      <c r="K248" s="179">
        <f t="shared" si="113"/>
        <v>644</v>
      </c>
      <c r="L248" s="179">
        <f t="shared" si="113"/>
        <v>4552.911</v>
      </c>
      <c r="M248" s="179">
        <f t="shared" si="113"/>
        <v>11792.03949</v>
      </c>
      <c r="N248" s="179">
        <f t="shared" si="114"/>
        <v>37602.447052059244</v>
      </c>
      <c r="O248" s="179">
        <f t="shared" si="114"/>
        <v>2.379019951232039</v>
      </c>
      <c r="P248" s="179">
        <f t="shared" si="114"/>
        <v>-17989</v>
      </c>
      <c r="Q248" s="202">
        <f t="shared" si="114"/>
        <v>1</v>
      </c>
      <c r="R248" s="179">
        <f t="shared" si="115"/>
        <v>1110</v>
      </c>
      <c r="S248" s="185">
        <f t="shared" si="115"/>
        <v>976.8944106690219</v>
      </c>
      <c r="T248" s="185">
        <f t="shared" si="115"/>
        <v>0</v>
      </c>
      <c r="U248" s="179">
        <f t="shared" si="115"/>
        <v>36733620.35263451</v>
      </c>
      <c r="V248" s="179"/>
      <c r="W248" s="179">
        <f t="shared" si="116"/>
        <v>33927308.778192155</v>
      </c>
      <c r="X248" s="179">
        <f t="shared" si="116"/>
        <v>33927308.778192155</v>
      </c>
      <c r="Y248" s="179"/>
      <c r="Z248" s="179"/>
      <c r="AA248" s="179"/>
      <c r="AB248" s="179">
        <f t="shared" si="117"/>
        <v>33927308.778192155</v>
      </c>
      <c r="AC248" s="179">
        <f t="shared" si="117"/>
        <v>33927308.778192155</v>
      </c>
      <c r="AD248" s="179"/>
      <c r="AE248" s="179">
        <f t="shared" si="118"/>
        <v>765547.5207865204</v>
      </c>
      <c r="AF248" s="179">
        <f t="shared" si="118"/>
        <v>765547.5207865204</v>
      </c>
      <c r="AG248" s="179"/>
      <c r="AH248" s="179"/>
      <c r="AI248" s="179">
        <f t="shared" si="119"/>
        <v>765547.5207865204</v>
      </c>
      <c r="AJ248" s="179">
        <f t="shared" si="119"/>
        <v>765547.5207865204</v>
      </c>
      <c r="AK248" s="179"/>
      <c r="AL248" s="179">
        <f t="shared" si="120"/>
        <v>2684641.3039228516</v>
      </c>
      <c r="AM248" s="179">
        <f t="shared" si="120"/>
        <v>2684641.3039228516</v>
      </c>
      <c r="AN248" s="179">
        <f t="shared" si="120"/>
        <v>2684641.3039228516</v>
      </c>
    </row>
    <row r="249" spans="1:40" ht="12.75">
      <c r="A249" s="183">
        <f t="shared" si="110"/>
        <v>-17988</v>
      </c>
      <c r="B249" s="179">
        <f t="shared" si="111"/>
        <v>12</v>
      </c>
      <c r="C249" s="179">
        <f t="shared" si="111"/>
        <v>-18</v>
      </c>
      <c r="D249" s="179">
        <f t="shared" si="111"/>
        <v>0.164</v>
      </c>
      <c r="E249" s="187">
        <f t="shared" si="111"/>
        <v>0.164</v>
      </c>
      <c r="F249" s="181" t="str">
        <f t="shared" si="112"/>
        <v>Namibe</v>
      </c>
      <c r="G249" s="181" t="str">
        <f t="shared" si="112"/>
        <v>Province</v>
      </c>
      <c r="H249" s="181">
        <f t="shared" si="112"/>
        <v>3475</v>
      </c>
      <c r="I249" s="179"/>
      <c r="J249" s="185">
        <f t="shared" si="113"/>
        <v>3058.295564932298</v>
      </c>
      <c r="K249" s="179">
        <f t="shared" si="113"/>
        <v>2010</v>
      </c>
      <c r="L249" s="179">
        <f t="shared" si="113"/>
        <v>4552.911</v>
      </c>
      <c r="M249" s="179">
        <f t="shared" si="113"/>
        <v>11792.03949</v>
      </c>
      <c r="N249" s="179">
        <f t="shared" si="114"/>
        <v>37602.447052059244</v>
      </c>
      <c r="O249" s="179">
        <f t="shared" si="114"/>
        <v>2.379019951232039</v>
      </c>
      <c r="P249" s="179">
        <f t="shared" si="114"/>
        <v>-17988</v>
      </c>
      <c r="Q249" s="202">
        <f t="shared" si="114"/>
        <v>1</v>
      </c>
      <c r="R249" s="179">
        <f t="shared" si="115"/>
        <v>3475</v>
      </c>
      <c r="S249" s="185">
        <f t="shared" si="115"/>
        <v>3058.295564932298</v>
      </c>
      <c r="T249" s="185">
        <f t="shared" si="115"/>
        <v>0</v>
      </c>
      <c r="U249" s="179">
        <f t="shared" si="115"/>
        <v>114999397.04991435</v>
      </c>
      <c r="V249" s="179"/>
      <c r="W249" s="179">
        <f t="shared" si="116"/>
        <v>106213872.07587183</v>
      </c>
      <c r="X249" s="179">
        <f t="shared" si="116"/>
        <v>106213872.07587183</v>
      </c>
      <c r="Y249" s="179"/>
      <c r="Z249" s="179"/>
      <c r="AA249" s="179"/>
      <c r="AB249" s="179">
        <f t="shared" si="117"/>
        <v>106213872.07587183</v>
      </c>
      <c r="AC249" s="179">
        <f t="shared" si="117"/>
        <v>106213872.07587183</v>
      </c>
      <c r="AD249" s="179"/>
      <c r="AE249" s="179">
        <f t="shared" si="118"/>
        <v>2396646.51777762</v>
      </c>
      <c r="AF249" s="179">
        <f t="shared" si="118"/>
        <v>2396646.51777762</v>
      </c>
      <c r="AG249" s="179"/>
      <c r="AH249" s="179"/>
      <c r="AI249" s="179">
        <f t="shared" si="119"/>
        <v>2396646.51777762</v>
      </c>
      <c r="AJ249" s="179">
        <f t="shared" si="119"/>
        <v>2396646.51777762</v>
      </c>
      <c r="AK249" s="179"/>
      <c r="AL249" s="179">
        <f t="shared" si="120"/>
        <v>8404620.298317034</v>
      </c>
      <c r="AM249" s="179">
        <f t="shared" si="120"/>
        <v>8404620.298317034</v>
      </c>
      <c r="AN249" s="179">
        <f t="shared" si="120"/>
        <v>8404620.298317034</v>
      </c>
    </row>
    <row r="250" spans="1:40" ht="12.75">
      <c r="A250" s="183">
        <f t="shared" si="110"/>
        <v>-17985</v>
      </c>
      <c r="B250" s="179">
        <f t="shared" si="111"/>
        <v>15</v>
      </c>
      <c r="C250" s="179">
        <f t="shared" si="111"/>
        <v>-18</v>
      </c>
      <c r="D250" s="179">
        <f t="shared" si="111"/>
        <v>0.389</v>
      </c>
      <c r="E250" s="187">
        <f t="shared" si="111"/>
        <v>0.389</v>
      </c>
      <c r="F250" s="181" t="str">
        <f t="shared" si="112"/>
        <v>Cunene</v>
      </c>
      <c r="G250" s="181" t="str">
        <f t="shared" si="112"/>
        <v>Province</v>
      </c>
      <c r="H250" s="181">
        <f t="shared" si="112"/>
        <v>12391</v>
      </c>
      <c r="I250" s="179"/>
      <c r="J250" s="185">
        <f t="shared" si="113"/>
        <v>10905.133912252117</v>
      </c>
      <c r="K250" s="179">
        <f t="shared" si="113"/>
        <v>4653</v>
      </c>
      <c r="L250" s="179">
        <f t="shared" si="113"/>
        <v>4552.911</v>
      </c>
      <c r="M250" s="179">
        <f t="shared" si="113"/>
        <v>11792.03949</v>
      </c>
      <c r="N250" s="179">
        <f t="shared" si="114"/>
        <v>8596.160802024468</v>
      </c>
      <c r="O250" s="179">
        <f t="shared" si="114"/>
        <v>2.7201207932739395</v>
      </c>
      <c r="P250" s="179">
        <f t="shared" si="114"/>
        <v>-17985</v>
      </c>
      <c r="Q250" s="202">
        <f t="shared" si="114"/>
        <v>1</v>
      </c>
      <c r="R250" s="179">
        <f t="shared" si="115"/>
        <v>12391</v>
      </c>
      <c r="S250" s="185">
        <f t="shared" si="115"/>
        <v>10905.133912252117</v>
      </c>
      <c r="T250" s="185">
        <f t="shared" si="115"/>
        <v>0</v>
      </c>
      <c r="U250" s="179">
        <f t="shared" si="115"/>
        <v>93742284.67732938</v>
      </c>
      <c r="V250" s="179"/>
      <c r="W250" s="179">
        <f t="shared" si="116"/>
        <v>86580723.79715349</v>
      </c>
      <c r="X250" s="179">
        <f t="shared" si="116"/>
        <v>86580723.79715349</v>
      </c>
      <c r="Y250" s="179"/>
      <c r="Z250" s="178"/>
      <c r="AA250" s="179"/>
      <c r="AB250" s="179">
        <f t="shared" si="117"/>
        <v>86580723.79715349</v>
      </c>
      <c r="AC250" s="179">
        <f t="shared" si="117"/>
        <v>86580723.79715349</v>
      </c>
      <c r="AD250" s="178"/>
      <c r="AE250" s="179">
        <f t="shared" si="118"/>
        <v>1953637.3746631492</v>
      </c>
      <c r="AF250" s="179">
        <f t="shared" si="118"/>
        <v>1953637.3746631492</v>
      </c>
      <c r="AG250" s="179"/>
      <c r="AH250" s="179"/>
      <c r="AI250" s="179">
        <f t="shared" si="119"/>
        <v>1953637.3746631492</v>
      </c>
      <c r="AJ250" s="179">
        <f t="shared" si="119"/>
        <v>1953637.3746631492</v>
      </c>
      <c r="AK250" s="179"/>
      <c r="AL250" s="179">
        <f t="shared" si="120"/>
        <v>6851064.690954248</v>
      </c>
      <c r="AM250" s="179">
        <f t="shared" si="120"/>
        <v>6851064.690954248</v>
      </c>
      <c r="AN250" s="179">
        <f t="shared" si="120"/>
        <v>6851064.690954248</v>
      </c>
    </row>
    <row r="251" spans="1:40" ht="12.75">
      <c r="A251" s="183">
        <f t="shared" si="110"/>
        <v>-17984</v>
      </c>
      <c r="B251" s="179">
        <f t="shared" si="111"/>
        <v>16</v>
      </c>
      <c r="C251" s="179">
        <f t="shared" si="111"/>
        <v>-18</v>
      </c>
      <c r="D251" s="179">
        <f t="shared" si="111"/>
        <v>0.39</v>
      </c>
      <c r="E251" s="187">
        <f t="shared" si="111"/>
        <v>0.39</v>
      </c>
      <c r="F251" s="181" t="str">
        <f t="shared" si="112"/>
        <v>Cunene</v>
      </c>
      <c r="G251" s="181" t="str">
        <f t="shared" si="112"/>
        <v>Province</v>
      </c>
      <c r="H251" s="181">
        <f t="shared" si="112"/>
        <v>12490</v>
      </c>
      <c r="I251" s="179"/>
      <c r="J251" s="185">
        <f t="shared" si="113"/>
        <v>10992.262332663138</v>
      </c>
      <c r="K251" s="179">
        <f t="shared" si="113"/>
        <v>4692</v>
      </c>
      <c r="L251" s="179">
        <f t="shared" si="113"/>
        <v>4552.911</v>
      </c>
      <c r="M251" s="179">
        <f t="shared" si="113"/>
        <v>11792.03949</v>
      </c>
      <c r="N251" s="179">
        <f t="shared" si="114"/>
        <v>8596.160802024468</v>
      </c>
      <c r="O251" s="179">
        <f t="shared" si="114"/>
        <v>2.7201207932739395</v>
      </c>
      <c r="P251" s="179">
        <f t="shared" si="114"/>
        <v>-17984</v>
      </c>
      <c r="Q251" s="202">
        <f t="shared" si="114"/>
        <v>1</v>
      </c>
      <c r="R251" s="179">
        <f t="shared" si="115"/>
        <v>12490</v>
      </c>
      <c r="S251" s="185">
        <f t="shared" si="115"/>
        <v>10992.262332663138</v>
      </c>
      <c r="T251" s="185">
        <f t="shared" si="115"/>
        <v>0</v>
      </c>
      <c r="U251" s="179">
        <f t="shared" si="115"/>
        <v>94491254.58960891</v>
      </c>
      <c r="V251" s="179"/>
      <c r="W251" s="179">
        <f t="shared" si="116"/>
        <v>87272475.20187613</v>
      </c>
      <c r="X251" s="179">
        <f t="shared" si="116"/>
        <v>87272475.20187613</v>
      </c>
      <c r="Y251" s="179"/>
      <c r="Z251" s="178"/>
      <c r="AA251" s="179"/>
      <c r="AB251" s="179">
        <f t="shared" si="117"/>
        <v>87272475.20187613</v>
      </c>
      <c r="AC251" s="179">
        <f t="shared" si="117"/>
        <v>87272475.20187613</v>
      </c>
      <c r="AD251" s="178"/>
      <c r="AE251" s="179">
        <f t="shared" si="118"/>
        <v>1969246.2924334386</v>
      </c>
      <c r="AF251" s="179">
        <f t="shared" si="118"/>
        <v>1969246.2924334386</v>
      </c>
      <c r="AG251" s="179"/>
      <c r="AH251" s="179"/>
      <c r="AI251" s="179">
        <f t="shared" si="119"/>
        <v>1969246.2924334386</v>
      </c>
      <c r="AJ251" s="179">
        <f t="shared" si="119"/>
        <v>1969246.2924334386</v>
      </c>
      <c r="AK251" s="179"/>
      <c r="AL251" s="179">
        <f t="shared" si="120"/>
        <v>6905802.436447307</v>
      </c>
      <c r="AM251" s="179">
        <f t="shared" si="120"/>
        <v>6905802.436447307</v>
      </c>
      <c r="AN251" s="179">
        <f t="shared" si="120"/>
        <v>6905802.436447307</v>
      </c>
    </row>
    <row r="252" spans="1:40" ht="12.75">
      <c r="A252" s="183">
        <f t="shared" si="110"/>
        <v>-17983</v>
      </c>
      <c r="B252" s="179">
        <f t="shared" si="111"/>
        <v>17</v>
      </c>
      <c r="C252" s="179">
        <f t="shared" si="111"/>
        <v>-18</v>
      </c>
      <c r="D252" s="179">
        <f t="shared" si="111"/>
        <v>0.287</v>
      </c>
      <c r="E252" s="187">
        <f t="shared" si="111"/>
        <v>0.39499999999999996</v>
      </c>
      <c r="F252" s="181" t="str">
        <f t="shared" si="112"/>
        <v>Cuando Cubango</v>
      </c>
      <c r="G252" s="181" t="str">
        <f t="shared" si="112"/>
        <v>Province</v>
      </c>
      <c r="H252" s="181">
        <f t="shared" si="112"/>
        <v>5424</v>
      </c>
      <c r="I252" s="179"/>
      <c r="J252" s="185">
        <f t="shared" si="113"/>
        <v>4773.5813364583555</v>
      </c>
      <c r="K252" s="179">
        <f t="shared" si="113"/>
        <v>4716</v>
      </c>
      <c r="L252" s="179">
        <f t="shared" si="113"/>
        <v>4552.911</v>
      </c>
      <c r="M252" s="179">
        <f t="shared" si="113"/>
        <v>11792.03949</v>
      </c>
      <c r="N252" s="179">
        <f t="shared" si="114"/>
        <v>8852.096757413643</v>
      </c>
      <c r="O252" s="179">
        <f t="shared" si="114"/>
        <v>0.6806336159242874</v>
      </c>
      <c r="P252" s="179">
        <f t="shared" si="114"/>
        <v>-17983</v>
      </c>
      <c r="Q252" s="202">
        <f t="shared" si="114"/>
        <v>1</v>
      </c>
      <c r="R252" s="179">
        <f t="shared" si="115"/>
        <v>2303.4787829565976</v>
      </c>
      <c r="S252" s="185">
        <f t="shared" si="115"/>
        <v>1906.4645367469043</v>
      </c>
      <c r="T252" s="185">
        <f t="shared" si="115"/>
        <v>4773.5813364583555</v>
      </c>
      <c r="U252" s="179">
        <f t="shared" si="115"/>
        <v>16876208.543861374</v>
      </c>
      <c r="V252" s="179"/>
      <c r="W252" s="179">
        <f t="shared" si="116"/>
        <v>15586929.161249565</v>
      </c>
      <c r="X252" s="179">
        <f t="shared" si="116"/>
        <v>38350248.68831167</v>
      </c>
      <c r="Y252" s="179"/>
      <c r="Z252" s="178"/>
      <c r="AA252" s="179"/>
      <c r="AB252" s="179">
        <f t="shared" si="117"/>
        <v>15586929.161249565</v>
      </c>
      <c r="AC252" s="179">
        <f t="shared" si="117"/>
        <v>38350248.68831167</v>
      </c>
      <c r="AD252" s="178"/>
      <c r="AE252" s="179">
        <f t="shared" si="118"/>
        <v>351708.85654625617</v>
      </c>
      <c r="AF252" s="179">
        <f t="shared" si="118"/>
        <v>865348.265517449</v>
      </c>
      <c r="AG252" s="179"/>
      <c r="AH252" s="179"/>
      <c r="AI252" s="179">
        <f t="shared" si="119"/>
        <v>351708.85654625617</v>
      </c>
      <c r="AJ252" s="179">
        <f t="shared" si="119"/>
        <v>865348.265517449</v>
      </c>
      <c r="AK252" s="179"/>
      <c r="AL252" s="179">
        <f t="shared" si="120"/>
        <v>1233381.46568547</v>
      </c>
      <c r="AM252" s="179">
        <f t="shared" si="120"/>
        <v>1233381.46568547</v>
      </c>
      <c r="AN252" s="179">
        <f t="shared" si="120"/>
        <v>3034625.066121758</v>
      </c>
    </row>
    <row r="253" spans="1:40" ht="12.75">
      <c r="A253" s="183">
        <f aca="true" t="shared" si="121" ref="A253:H262">A10</f>
        <v>-17980</v>
      </c>
      <c r="B253" s="179">
        <f t="shared" si="121"/>
        <v>20</v>
      </c>
      <c r="C253" s="179">
        <f t="shared" si="121"/>
        <v>-18</v>
      </c>
      <c r="D253" s="179">
        <f t="shared" si="121"/>
        <v>0.936</v>
      </c>
      <c r="E253" s="187">
        <f t="shared" si="121"/>
        <v>0.936</v>
      </c>
      <c r="F253" s="181" t="str">
        <f t="shared" si="121"/>
        <v>Cuando Cubango</v>
      </c>
      <c r="G253" s="181" t="str">
        <f t="shared" si="121"/>
        <v>Province</v>
      </c>
      <c r="H253" s="181">
        <f t="shared" si="121"/>
        <v>6512</v>
      </c>
      <c r="I253" s="179"/>
      <c r="J253" s="185">
        <f aca="true" t="shared" si="122" ref="J253:U253">J10</f>
        <v>5731.113875924928</v>
      </c>
      <c r="K253" s="179">
        <f t="shared" si="122"/>
        <v>11001</v>
      </c>
      <c r="L253" s="179">
        <f t="shared" si="122"/>
        <v>4552.911</v>
      </c>
      <c r="M253" s="179">
        <f t="shared" si="122"/>
        <v>11792.03949</v>
      </c>
      <c r="N253" s="179">
        <f t="shared" si="122"/>
        <v>8852.096757413643</v>
      </c>
      <c r="O253" s="179">
        <f t="shared" si="122"/>
        <v>0.6806336159242874</v>
      </c>
      <c r="P253" s="179">
        <f t="shared" si="122"/>
        <v>-17980</v>
      </c>
      <c r="Q253" s="202">
        <f t="shared" si="122"/>
        <v>1</v>
      </c>
      <c r="R253" s="179">
        <f t="shared" si="122"/>
        <v>6512</v>
      </c>
      <c r="S253" s="185">
        <f t="shared" si="122"/>
        <v>5731.113875924928</v>
      </c>
      <c r="T253" s="185">
        <f t="shared" si="122"/>
        <v>95692.52807788597</v>
      </c>
      <c r="U253" s="179">
        <f t="shared" si="122"/>
        <v>50732374.55744339</v>
      </c>
      <c r="V253" s="179"/>
      <c r="W253" s="179">
        <f aca="true" t="shared" si="123" ref="W253:X262">W10</f>
        <v>46856610.37866737</v>
      </c>
      <c r="X253" s="179">
        <f t="shared" si="123"/>
        <v>46856610.37866737</v>
      </c>
      <c r="Y253" s="179"/>
      <c r="Z253" s="178"/>
      <c r="AA253" s="179"/>
      <c r="AB253" s="179">
        <f aca="true" t="shared" si="124" ref="AB253:AC262">AB10</f>
        <v>46856610.37866737</v>
      </c>
      <c r="AC253" s="179">
        <f t="shared" si="124"/>
        <v>46856610.37866737</v>
      </c>
      <c r="AD253" s="178"/>
      <c r="AE253" s="179">
        <f aca="true" t="shared" si="125" ref="AE253:AF262">AE10</f>
        <v>1057288.7505567768</v>
      </c>
      <c r="AF253" s="179">
        <f t="shared" si="125"/>
        <v>1057288.7505567768</v>
      </c>
      <c r="AG253" s="179"/>
      <c r="AH253" s="179"/>
      <c r="AI253" s="179">
        <f aca="true" t="shared" si="126" ref="AI253:AJ262">AI10</f>
        <v>1057288.7505567768</v>
      </c>
      <c r="AJ253" s="179">
        <f t="shared" si="126"/>
        <v>1057288.7505567768</v>
      </c>
      <c r="AK253" s="179"/>
      <c r="AL253" s="179">
        <f aca="true" t="shared" si="127" ref="AL253:AN262">AL10</f>
        <v>3707726.787491265</v>
      </c>
      <c r="AM253" s="179">
        <f t="shared" si="127"/>
        <v>3707726.787491265</v>
      </c>
      <c r="AN253" s="179">
        <f t="shared" si="127"/>
        <v>3707726.787491265</v>
      </c>
    </row>
    <row r="254" spans="1:40" ht="12.75">
      <c r="A254" s="183">
        <f t="shared" si="121"/>
        <v>-17979</v>
      </c>
      <c r="B254" s="179">
        <f t="shared" si="121"/>
        <v>21</v>
      </c>
      <c r="C254" s="179">
        <f t="shared" si="121"/>
        <v>-18</v>
      </c>
      <c r="D254" s="179">
        <f t="shared" si="121"/>
        <v>0.957</v>
      </c>
      <c r="E254" s="187">
        <f t="shared" si="121"/>
        <v>0.957</v>
      </c>
      <c r="F254" s="181" t="str">
        <f t="shared" si="121"/>
        <v>Cuando Cubango</v>
      </c>
      <c r="G254" s="181" t="str">
        <f t="shared" si="121"/>
        <v>Province</v>
      </c>
      <c r="H254" s="181">
        <f t="shared" si="121"/>
        <v>6637</v>
      </c>
      <c r="I254" s="179"/>
      <c r="J254" s="185">
        <f aca="true" t="shared" si="128" ref="J254:U254">J11</f>
        <v>5841.124507757026</v>
      </c>
      <c r="K254" s="179">
        <f t="shared" si="128"/>
        <v>11212</v>
      </c>
      <c r="L254" s="179">
        <f t="shared" si="128"/>
        <v>4552.911</v>
      </c>
      <c r="M254" s="179">
        <f t="shared" si="128"/>
        <v>11792.03949</v>
      </c>
      <c r="N254" s="179">
        <f t="shared" si="128"/>
        <v>8852.096757413643</v>
      </c>
      <c r="O254" s="179">
        <f t="shared" si="128"/>
        <v>0.6806336159242874</v>
      </c>
      <c r="P254" s="179">
        <f t="shared" si="128"/>
        <v>-17979</v>
      </c>
      <c r="Q254" s="202">
        <f t="shared" si="128"/>
        <v>1</v>
      </c>
      <c r="R254" s="179">
        <f t="shared" si="128"/>
        <v>6637</v>
      </c>
      <c r="S254" s="185">
        <f t="shared" si="128"/>
        <v>5841.124507757026</v>
      </c>
      <c r="T254" s="185">
        <f t="shared" si="128"/>
        <v>0</v>
      </c>
      <c r="U254" s="179">
        <f t="shared" si="128"/>
        <v>51706199.31476533</v>
      </c>
      <c r="V254" s="179"/>
      <c r="W254" s="179">
        <f t="shared" si="123"/>
        <v>47756038.557004824</v>
      </c>
      <c r="X254" s="179">
        <f t="shared" si="123"/>
        <v>47756038.557004824</v>
      </c>
      <c r="Y254" s="179"/>
      <c r="Z254" s="178"/>
      <c r="AA254" s="179"/>
      <c r="AB254" s="179">
        <f t="shared" si="124"/>
        <v>47756038.557004824</v>
      </c>
      <c r="AC254" s="179">
        <f t="shared" si="124"/>
        <v>47756038.557004824</v>
      </c>
      <c r="AD254" s="178"/>
      <c r="AE254" s="179">
        <f t="shared" si="125"/>
        <v>1077583.7588214572</v>
      </c>
      <c r="AF254" s="179">
        <f t="shared" si="125"/>
        <v>1077583.7588214572</v>
      </c>
      <c r="AG254" s="179"/>
      <c r="AH254" s="179"/>
      <c r="AI254" s="179">
        <f t="shared" si="126"/>
        <v>1077583.7588214572</v>
      </c>
      <c r="AJ254" s="179">
        <f t="shared" si="126"/>
        <v>1077583.7588214572</v>
      </c>
      <c r="AK254" s="179"/>
      <c r="AL254" s="179">
        <f t="shared" si="127"/>
        <v>3778897.833012827</v>
      </c>
      <c r="AM254" s="179">
        <f t="shared" si="127"/>
        <v>3778897.833012827</v>
      </c>
      <c r="AN254" s="179">
        <f t="shared" si="127"/>
        <v>3778897.833012827</v>
      </c>
    </row>
    <row r="255" spans="1:40" ht="12.75">
      <c r="A255" s="183">
        <f t="shared" si="121"/>
        <v>-17978</v>
      </c>
      <c r="B255" s="179">
        <f t="shared" si="121"/>
        <v>22</v>
      </c>
      <c r="C255" s="179">
        <f t="shared" si="121"/>
        <v>-18</v>
      </c>
      <c r="D255" s="179">
        <f t="shared" si="121"/>
        <v>0.767</v>
      </c>
      <c r="E255" s="187">
        <f t="shared" si="121"/>
        <v>0.767</v>
      </c>
      <c r="F255" s="181" t="str">
        <f t="shared" si="121"/>
        <v>Cuando Cubango</v>
      </c>
      <c r="G255" s="181" t="str">
        <f t="shared" si="121"/>
        <v>Province</v>
      </c>
      <c r="H255" s="181">
        <f t="shared" si="121"/>
        <v>5312</v>
      </c>
      <c r="I255" s="179"/>
      <c r="J255" s="185">
        <f aca="true" t="shared" si="129" ref="J255:U255">J12</f>
        <v>4675.011810336797</v>
      </c>
      <c r="K255" s="179">
        <f t="shared" si="129"/>
        <v>8974</v>
      </c>
      <c r="L255" s="179">
        <f t="shared" si="129"/>
        <v>4552.911</v>
      </c>
      <c r="M255" s="179">
        <f t="shared" si="129"/>
        <v>11792.03949</v>
      </c>
      <c r="N255" s="179">
        <f t="shared" si="129"/>
        <v>8852.096757413643</v>
      </c>
      <c r="O255" s="179">
        <f t="shared" si="129"/>
        <v>0.6806336159242874</v>
      </c>
      <c r="P255" s="179">
        <f t="shared" si="129"/>
        <v>-17978</v>
      </c>
      <c r="Q255" s="202">
        <f t="shared" si="129"/>
        <v>1</v>
      </c>
      <c r="R255" s="179">
        <f t="shared" si="129"/>
        <v>5312</v>
      </c>
      <c r="S255" s="185">
        <f t="shared" si="129"/>
        <v>4675.011810336797</v>
      </c>
      <c r="T255" s="185">
        <f t="shared" si="129"/>
        <v>0</v>
      </c>
      <c r="U255" s="179">
        <f t="shared" si="129"/>
        <v>41383656.88715284</v>
      </c>
      <c r="V255" s="179"/>
      <c r="W255" s="179">
        <f t="shared" si="123"/>
        <v>38222099.86662794</v>
      </c>
      <c r="X255" s="179">
        <f t="shared" si="123"/>
        <v>38222099.86662794</v>
      </c>
      <c r="Y255" s="179"/>
      <c r="Z255" s="178"/>
      <c r="AA255" s="179"/>
      <c r="AB255" s="179">
        <f t="shared" si="124"/>
        <v>38222099.86662794</v>
      </c>
      <c r="AC255" s="179">
        <f t="shared" si="124"/>
        <v>38222099.86662794</v>
      </c>
      <c r="AD255" s="178"/>
      <c r="AE255" s="179">
        <f t="shared" si="125"/>
        <v>862456.6712158476</v>
      </c>
      <c r="AF255" s="179">
        <f t="shared" si="125"/>
        <v>862456.6712158476</v>
      </c>
      <c r="AG255" s="179"/>
      <c r="AH255" s="179"/>
      <c r="AI255" s="179">
        <f t="shared" si="126"/>
        <v>862456.6712158476</v>
      </c>
      <c r="AJ255" s="179">
        <f t="shared" si="126"/>
        <v>862456.6712158476</v>
      </c>
      <c r="AK255" s="179"/>
      <c r="AL255" s="179">
        <f t="shared" si="127"/>
        <v>3024484.750484276</v>
      </c>
      <c r="AM255" s="179">
        <f t="shared" si="127"/>
        <v>3024484.750484276</v>
      </c>
      <c r="AN255" s="179">
        <f t="shared" si="127"/>
        <v>3024484.750484276</v>
      </c>
    </row>
    <row r="256" spans="1:40" ht="12.75">
      <c r="A256" s="183">
        <f t="shared" si="121"/>
        <v>-17977</v>
      </c>
      <c r="B256" s="179">
        <f t="shared" si="121"/>
        <v>23</v>
      </c>
      <c r="C256" s="179">
        <f t="shared" si="121"/>
        <v>-18</v>
      </c>
      <c r="D256" s="179">
        <f t="shared" si="121"/>
        <v>0.092</v>
      </c>
      <c r="E256" s="187">
        <f t="shared" si="121"/>
        <v>0.092</v>
      </c>
      <c r="F256" s="181" t="str">
        <f t="shared" si="121"/>
        <v>Cuando Cubango</v>
      </c>
      <c r="G256" s="181" t="str">
        <f t="shared" si="121"/>
        <v>Province</v>
      </c>
      <c r="H256" s="181">
        <f t="shared" si="121"/>
        <v>574</v>
      </c>
      <c r="I256" s="179"/>
      <c r="J256" s="185">
        <f aca="true" t="shared" si="130" ref="J256:U256">J13</f>
        <v>505.16882137298967</v>
      </c>
      <c r="K256" s="179">
        <f t="shared" si="130"/>
        <v>964</v>
      </c>
      <c r="L256" s="179">
        <f t="shared" si="130"/>
        <v>4552.911</v>
      </c>
      <c r="M256" s="179">
        <f t="shared" si="130"/>
        <v>11792.03949</v>
      </c>
      <c r="N256" s="179">
        <f t="shared" si="130"/>
        <v>8852.096757413643</v>
      </c>
      <c r="O256" s="179">
        <f t="shared" si="130"/>
        <v>0.6806336159242874</v>
      </c>
      <c r="P256" s="179">
        <f t="shared" si="130"/>
        <v>-17977</v>
      </c>
      <c r="Q256" s="202">
        <f t="shared" si="130"/>
        <v>1</v>
      </c>
      <c r="R256" s="179">
        <f t="shared" si="130"/>
        <v>574</v>
      </c>
      <c r="S256" s="185">
        <f t="shared" si="130"/>
        <v>505.16882137298967</v>
      </c>
      <c r="T256" s="185">
        <f t="shared" si="130"/>
        <v>0</v>
      </c>
      <c r="U256" s="179">
        <f t="shared" si="130"/>
        <v>4471803.285622314</v>
      </c>
      <c r="V256" s="179"/>
      <c r="W256" s="179">
        <f t="shared" si="123"/>
        <v>4130174.1949255336</v>
      </c>
      <c r="X256" s="179">
        <f t="shared" si="123"/>
        <v>4130174.1949255336</v>
      </c>
      <c r="Y256" s="179"/>
      <c r="Z256" s="178"/>
      <c r="AA256" s="179"/>
      <c r="AB256" s="179">
        <f t="shared" si="124"/>
        <v>4130174.1949255336</v>
      </c>
      <c r="AC256" s="179">
        <f t="shared" si="124"/>
        <v>4130174.1949255336</v>
      </c>
      <c r="AD256" s="178"/>
      <c r="AE256" s="179">
        <f t="shared" si="125"/>
        <v>93194.67795141123</v>
      </c>
      <c r="AF256" s="179">
        <f t="shared" si="125"/>
        <v>93194.67795141123</v>
      </c>
      <c r="AG256" s="179"/>
      <c r="AH256" s="179"/>
      <c r="AI256" s="179">
        <f t="shared" si="126"/>
        <v>93194.67795141123</v>
      </c>
      <c r="AJ256" s="179">
        <f t="shared" si="126"/>
        <v>93194.67795141123</v>
      </c>
      <c r="AK256" s="179"/>
      <c r="AL256" s="179">
        <f t="shared" si="127"/>
        <v>326817.4410350102</v>
      </c>
      <c r="AM256" s="179">
        <f t="shared" si="127"/>
        <v>326817.4410350102</v>
      </c>
      <c r="AN256" s="179">
        <f t="shared" si="127"/>
        <v>326817.4410350102</v>
      </c>
    </row>
    <row r="257" spans="1:40" ht="12.75">
      <c r="A257" s="183">
        <f t="shared" si="121"/>
        <v>-16989</v>
      </c>
      <c r="B257" s="179">
        <f t="shared" si="121"/>
        <v>11</v>
      </c>
      <c r="C257" s="179">
        <f t="shared" si="121"/>
        <v>-17</v>
      </c>
      <c r="D257" s="179">
        <f t="shared" si="121"/>
        <v>0.199</v>
      </c>
      <c r="E257" s="187">
        <f t="shared" si="121"/>
        <v>0.199</v>
      </c>
      <c r="F257" s="181" t="str">
        <f t="shared" si="121"/>
        <v>Namibe</v>
      </c>
      <c r="G257" s="181" t="str">
        <f t="shared" si="121"/>
        <v>Province</v>
      </c>
      <c r="H257" s="181">
        <f t="shared" si="121"/>
        <v>4129</v>
      </c>
      <c r="I257" s="179"/>
      <c r="J257" s="185">
        <f aca="true" t="shared" si="131" ref="J257:U257">J14</f>
        <v>3633.87119067783</v>
      </c>
      <c r="K257" s="179">
        <f t="shared" si="131"/>
        <v>2404</v>
      </c>
      <c r="L257" s="179">
        <f t="shared" si="131"/>
        <v>4577.27</v>
      </c>
      <c r="M257" s="179">
        <f t="shared" si="131"/>
        <v>11855.1293</v>
      </c>
      <c r="N257" s="179">
        <f t="shared" si="131"/>
        <v>37602.447052059244</v>
      </c>
      <c r="O257" s="179">
        <f t="shared" si="131"/>
        <v>2.379019951232039</v>
      </c>
      <c r="P257" s="179">
        <f t="shared" si="131"/>
        <v>-16989</v>
      </c>
      <c r="Q257" s="202">
        <f t="shared" si="131"/>
        <v>1</v>
      </c>
      <c r="R257" s="179">
        <f t="shared" si="131"/>
        <v>4129</v>
      </c>
      <c r="S257" s="185">
        <f t="shared" si="131"/>
        <v>3633.87119067783</v>
      </c>
      <c r="T257" s="185">
        <f t="shared" si="131"/>
        <v>0</v>
      </c>
      <c r="U257" s="179">
        <f t="shared" si="131"/>
        <v>136642449.0414666</v>
      </c>
      <c r="V257" s="179"/>
      <c r="W257" s="179">
        <f t="shared" si="123"/>
        <v>126203475.62626614</v>
      </c>
      <c r="X257" s="179">
        <f t="shared" si="123"/>
        <v>126203475.62626614</v>
      </c>
      <c r="Y257" s="179"/>
      <c r="Z257" s="178"/>
      <c r="AA257" s="179"/>
      <c r="AB257" s="179">
        <f t="shared" si="124"/>
        <v>126203475.62626614</v>
      </c>
      <c r="AC257" s="179">
        <f t="shared" si="124"/>
        <v>126203475.62626614</v>
      </c>
      <c r="AD257" s="178"/>
      <c r="AE257" s="179">
        <f t="shared" si="125"/>
        <v>2847698.840835624</v>
      </c>
      <c r="AF257" s="179">
        <f t="shared" si="125"/>
        <v>2847698.840835624</v>
      </c>
      <c r="AG257" s="179"/>
      <c r="AH257" s="179"/>
      <c r="AI257" s="179">
        <f t="shared" si="126"/>
        <v>2847698.840835624</v>
      </c>
      <c r="AJ257" s="179">
        <f t="shared" si="126"/>
        <v>2847698.840835624</v>
      </c>
      <c r="AK257" s="179"/>
      <c r="AL257" s="179">
        <f t="shared" si="127"/>
        <v>9986381.931439148</v>
      </c>
      <c r="AM257" s="179">
        <f t="shared" si="127"/>
        <v>9986381.931439148</v>
      </c>
      <c r="AN257" s="179">
        <f t="shared" si="127"/>
        <v>9986381.931439148</v>
      </c>
    </row>
    <row r="258" spans="1:40" ht="12.75">
      <c r="A258" s="183">
        <f t="shared" si="121"/>
        <v>-16988</v>
      </c>
      <c r="B258" s="179">
        <f t="shared" si="121"/>
        <v>12</v>
      </c>
      <c r="C258" s="179">
        <f t="shared" si="121"/>
        <v>-17</v>
      </c>
      <c r="D258" s="179">
        <f t="shared" si="121"/>
        <v>1</v>
      </c>
      <c r="E258" s="187">
        <f t="shared" si="121"/>
        <v>1</v>
      </c>
      <c r="F258" s="181" t="str">
        <f t="shared" si="121"/>
        <v>Namibe</v>
      </c>
      <c r="G258" s="181" t="str">
        <f t="shared" si="121"/>
        <v>Province</v>
      </c>
      <c r="H258" s="181">
        <f t="shared" si="121"/>
        <v>20727</v>
      </c>
      <c r="I258" s="179"/>
      <c r="J258" s="185">
        <f aca="true" t="shared" si="132" ref="J258:U258">J15</f>
        <v>18241.522927871007</v>
      </c>
      <c r="K258" s="179">
        <f t="shared" si="132"/>
        <v>12090</v>
      </c>
      <c r="L258" s="179">
        <f t="shared" si="132"/>
        <v>4577.27</v>
      </c>
      <c r="M258" s="179">
        <f t="shared" si="132"/>
        <v>11855.1293</v>
      </c>
      <c r="N258" s="179">
        <f t="shared" si="132"/>
        <v>37602.447052059244</v>
      </c>
      <c r="O258" s="179">
        <f t="shared" si="132"/>
        <v>2.379019951232039</v>
      </c>
      <c r="P258" s="179">
        <f t="shared" si="132"/>
        <v>-16988</v>
      </c>
      <c r="Q258" s="202">
        <f t="shared" si="132"/>
        <v>1</v>
      </c>
      <c r="R258" s="179">
        <f t="shared" si="132"/>
        <v>20727</v>
      </c>
      <c r="S258" s="185">
        <f t="shared" si="132"/>
        <v>18241.522927871007</v>
      </c>
      <c r="T258" s="185">
        <f t="shared" si="132"/>
        <v>0</v>
      </c>
      <c r="U258" s="179">
        <f t="shared" si="132"/>
        <v>685925900.0441942</v>
      </c>
      <c r="V258" s="179"/>
      <c r="W258" s="179">
        <f t="shared" si="123"/>
        <v>633523719.8608909</v>
      </c>
      <c r="X258" s="179">
        <f t="shared" si="123"/>
        <v>633523719.8608909</v>
      </c>
      <c r="Y258" s="179"/>
      <c r="Z258" s="178"/>
      <c r="AA258" s="179"/>
      <c r="AB258" s="179">
        <f t="shared" si="124"/>
        <v>633523719.8608909</v>
      </c>
      <c r="AC258" s="179">
        <f t="shared" si="124"/>
        <v>633523719.8608909</v>
      </c>
      <c r="AD258" s="178"/>
      <c r="AE258" s="179">
        <f t="shared" si="125"/>
        <v>14295048.165173162</v>
      </c>
      <c r="AF258" s="179">
        <f t="shared" si="125"/>
        <v>14295048.165173162</v>
      </c>
      <c r="AG258" s="179"/>
      <c r="AH258" s="179"/>
      <c r="AI258" s="179">
        <f t="shared" si="126"/>
        <v>14295048.165173162</v>
      </c>
      <c r="AJ258" s="179">
        <f t="shared" si="126"/>
        <v>14295048.165173162</v>
      </c>
      <c r="AK258" s="179"/>
      <c r="AL258" s="179">
        <f t="shared" si="127"/>
        <v>50130234.51027833</v>
      </c>
      <c r="AM258" s="179">
        <f t="shared" si="127"/>
        <v>50130234.51027833</v>
      </c>
      <c r="AN258" s="179">
        <f t="shared" si="127"/>
        <v>50130234.51027833</v>
      </c>
    </row>
    <row r="259" spans="1:40" ht="12.75">
      <c r="A259" s="183">
        <f t="shared" si="121"/>
        <v>-16979</v>
      </c>
      <c r="B259" s="179">
        <f t="shared" si="121"/>
        <v>21</v>
      </c>
      <c r="C259" s="179">
        <f t="shared" si="121"/>
        <v>-17</v>
      </c>
      <c r="D259" s="179">
        <f t="shared" si="121"/>
        <v>0.018</v>
      </c>
      <c r="E259" s="187">
        <f t="shared" si="121"/>
        <v>0.018</v>
      </c>
      <c r="F259" s="181" t="str">
        <f t="shared" si="121"/>
        <v>Moxico</v>
      </c>
      <c r="G259" s="181" t="str">
        <f t="shared" si="121"/>
        <v>Province</v>
      </c>
      <c r="H259" s="181">
        <f t="shared" si="121"/>
        <v>7113</v>
      </c>
      <c r="I259" s="179"/>
      <c r="J259" s="185">
        <f aca="true" t="shared" si="133" ref="J259:U259">J16</f>
        <v>6260.044993773651</v>
      </c>
      <c r="K259" s="179">
        <f t="shared" si="133"/>
        <v>12094</v>
      </c>
      <c r="L259" s="179">
        <f t="shared" si="133"/>
        <v>4577.27</v>
      </c>
      <c r="M259" s="179">
        <f t="shared" si="133"/>
        <v>11855.1293</v>
      </c>
      <c r="N259" s="179">
        <f t="shared" si="133"/>
        <v>12450.050436100752</v>
      </c>
      <c r="O259" s="179">
        <f t="shared" si="133"/>
        <v>1.387871284959252</v>
      </c>
      <c r="P259" s="179">
        <f t="shared" si="133"/>
        <v>-16979</v>
      </c>
      <c r="Q259" s="202">
        <f t="shared" si="133"/>
        <v>1</v>
      </c>
      <c r="R259" s="179">
        <f t="shared" si="133"/>
        <v>7113</v>
      </c>
      <c r="S259" s="185">
        <f t="shared" si="133"/>
        <v>6260.044993773651</v>
      </c>
      <c r="T259" s="185">
        <f t="shared" si="133"/>
        <v>0</v>
      </c>
      <c r="U259" s="179">
        <f t="shared" si="133"/>
        <v>77937875.90474197</v>
      </c>
      <c r="V259" s="179"/>
      <c r="W259" s="179">
        <f t="shared" si="123"/>
        <v>71983712.9025852</v>
      </c>
      <c r="X259" s="179">
        <f t="shared" si="123"/>
        <v>71983712.9025852</v>
      </c>
      <c r="Y259" s="179"/>
      <c r="Z259" s="178"/>
      <c r="AA259" s="179"/>
      <c r="AB259" s="179">
        <f t="shared" si="124"/>
        <v>71983712.9025852</v>
      </c>
      <c r="AC259" s="179">
        <f t="shared" si="124"/>
        <v>71983712.9025852</v>
      </c>
      <c r="AD259" s="178"/>
      <c r="AE259" s="179">
        <f t="shared" si="125"/>
        <v>1624265.3760089714</v>
      </c>
      <c r="AF259" s="179">
        <f t="shared" si="125"/>
        <v>1624265.3760089714</v>
      </c>
      <c r="AG259" s="179"/>
      <c r="AH259" s="179"/>
      <c r="AI259" s="179">
        <f t="shared" si="126"/>
        <v>1624265.3760089714</v>
      </c>
      <c r="AJ259" s="179">
        <f t="shared" si="126"/>
        <v>1624265.3760089714</v>
      </c>
      <c r="AK259" s="179"/>
      <c r="AL259" s="179">
        <f t="shared" si="127"/>
        <v>5696014.680428243</v>
      </c>
      <c r="AM259" s="179">
        <f t="shared" si="127"/>
        <v>5696014.680428243</v>
      </c>
      <c r="AN259" s="179">
        <f t="shared" si="127"/>
        <v>5696014.680428243</v>
      </c>
    </row>
    <row r="260" spans="1:40" ht="12.75">
      <c r="A260" s="183">
        <f t="shared" si="121"/>
        <v>-15984</v>
      </c>
      <c r="B260" s="179">
        <f t="shared" si="121"/>
        <v>16</v>
      </c>
      <c r="C260" s="179">
        <f t="shared" si="121"/>
        <v>-16</v>
      </c>
      <c r="D260" s="179">
        <f t="shared" si="121"/>
        <v>0.191</v>
      </c>
      <c r="E260" s="187">
        <f t="shared" si="121"/>
        <v>0.191</v>
      </c>
      <c r="F260" s="181" t="str">
        <f t="shared" si="121"/>
        <v>Huila</v>
      </c>
      <c r="G260" s="181" t="str">
        <f t="shared" si="121"/>
        <v>Province</v>
      </c>
      <c r="H260" s="181">
        <f t="shared" si="121"/>
        <v>46468</v>
      </c>
      <c r="I260" s="179"/>
      <c r="J260" s="185">
        <f aca="true" t="shared" si="134" ref="J260:U260">J17</f>
        <v>40895.792319791086</v>
      </c>
      <c r="K260" s="179">
        <f t="shared" si="134"/>
        <v>12096</v>
      </c>
      <c r="L260" s="179">
        <f t="shared" si="134"/>
        <v>4600.239</v>
      </c>
      <c r="M260" s="179">
        <f t="shared" si="134"/>
        <v>11914.619009999999</v>
      </c>
      <c r="N260" s="179">
        <f t="shared" si="134"/>
        <v>18652.790695639666</v>
      </c>
      <c r="O260" s="179">
        <f t="shared" si="134"/>
        <v>18.386044491021153</v>
      </c>
      <c r="P260" s="179">
        <f t="shared" si="134"/>
        <v>-15984</v>
      </c>
      <c r="Q260" s="202">
        <f t="shared" si="134"/>
        <v>1</v>
      </c>
      <c r="R260" s="179">
        <f t="shared" si="134"/>
        <v>46468</v>
      </c>
      <c r="S260" s="185">
        <f t="shared" si="134"/>
        <v>40895.792319791086</v>
      </c>
      <c r="T260" s="185">
        <f t="shared" si="134"/>
        <v>0</v>
      </c>
      <c r="U260" s="179">
        <f t="shared" si="134"/>
        <v>762820654.4734112</v>
      </c>
      <c r="V260" s="179"/>
      <c r="W260" s="179">
        <f t="shared" si="123"/>
        <v>704544001.8777218</v>
      </c>
      <c r="X260" s="179">
        <f t="shared" si="123"/>
        <v>704544001.8777218</v>
      </c>
      <c r="Y260" s="179"/>
      <c r="Z260" s="178"/>
      <c r="AA260" s="179"/>
      <c r="AB260" s="179">
        <f t="shared" si="124"/>
        <v>704544001.8777218</v>
      </c>
      <c r="AC260" s="179">
        <f t="shared" si="124"/>
        <v>704544001.8777218</v>
      </c>
      <c r="AD260" s="178"/>
      <c r="AE260" s="179">
        <f t="shared" si="125"/>
        <v>15897574.353707517</v>
      </c>
      <c r="AF260" s="179">
        <f t="shared" si="125"/>
        <v>15897574.353707517</v>
      </c>
      <c r="AG260" s="179"/>
      <c r="AH260" s="179"/>
      <c r="AI260" s="179">
        <f t="shared" si="126"/>
        <v>15897574.353707517</v>
      </c>
      <c r="AJ260" s="179">
        <f t="shared" si="126"/>
        <v>15897574.353707517</v>
      </c>
      <c r="AK260" s="179"/>
      <c r="AL260" s="179">
        <f t="shared" si="127"/>
        <v>55750013.661202</v>
      </c>
      <c r="AM260" s="179">
        <f t="shared" si="127"/>
        <v>55750013.661202</v>
      </c>
      <c r="AN260" s="179">
        <f t="shared" si="127"/>
        <v>55750013.661202</v>
      </c>
    </row>
    <row r="261" spans="1:40" ht="12.75">
      <c r="A261" s="183">
        <f t="shared" si="121"/>
        <v>-14981</v>
      </c>
      <c r="B261" s="179">
        <f t="shared" si="121"/>
        <v>19</v>
      </c>
      <c r="C261" s="179">
        <f t="shared" si="121"/>
        <v>-15</v>
      </c>
      <c r="D261" s="179">
        <f t="shared" si="121"/>
        <v>0.44</v>
      </c>
      <c r="E261" s="187">
        <f t="shared" si="121"/>
        <v>0.44</v>
      </c>
      <c r="F261" s="181" t="str">
        <f t="shared" si="121"/>
        <v>Moxico</v>
      </c>
      <c r="G261" s="181" t="str">
        <f t="shared" si="121"/>
        <v>Province</v>
      </c>
      <c r="H261" s="181">
        <f t="shared" si="121"/>
        <v>11259</v>
      </c>
      <c r="I261" s="179"/>
      <c r="J261" s="185">
        <f aca="true" t="shared" si="135" ref="J261:U261">J18</f>
        <v>9908.877630380646</v>
      </c>
      <c r="K261" s="179">
        <f t="shared" si="135"/>
        <v>12096</v>
      </c>
      <c r="L261" s="179">
        <f t="shared" si="135"/>
        <v>4621.803</v>
      </c>
      <c r="M261" s="179">
        <f t="shared" si="135"/>
        <v>11970.46977</v>
      </c>
      <c r="N261" s="179">
        <f t="shared" si="135"/>
        <v>12450.050436100752</v>
      </c>
      <c r="O261" s="179">
        <f t="shared" si="135"/>
        <v>1.387871284959252</v>
      </c>
      <c r="P261" s="179">
        <f t="shared" si="135"/>
        <v>-14981</v>
      </c>
      <c r="Q261" s="202">
        <f t="shared" si="135"/>
        <v>1</v>
      </c>
      <c r="R261" s="179">
        <f t="shared" si="135"/>
        <v>11259</v>
      </c>
      <c r="S261" s="185">
        <f t="shared" si="135"/>
        <v>9908.877630380646</v>
      </c>
      <c r="T261" s="185">
        <f t="shared" si="135"/>
        <v>0</v>
      </c>
      <c r="U261" s="179">
        <f t="shared" si="135"/>
        <v>123366026.26338954</v>
      </c>
      <c r="V261" s="179"/>
      <c r="W261" s="179">
        <f t="shared" si="123"/>
        <v>113941322.02589719</v>
      </c>
      <c r="X261" s="179">
        <f t="shared" si="123"/>
        <v>113941322.02589719</v>
      </c>
      <c r="Y261" s="179"/>
      <c r="Z261" s="178"/>
      <c r="AA261" s="179"/>
      <c r="AB261" s="179">
        <f t="shared" si="124"/>
        <v>113941322.02589719</v>
      </c>
      <c r="AC261" s="179">
        <f t="shared" si="124"/>
        <v>113941322.02589719</v>
      </c>
      <c r="AD261" s="178"/>
      <c r="AE261" s="179">
        <f t="shared" si="125"/>
        <v>2571011.3691107845</v>
      </c>
      <c r="AF261" s="179">
        <f t="shared" si="125"/>
        <v>2571011.3691107845</v>
      </c>
      <c r="AG261" s="179"/>
      <c r="AH261" s="179"/>
      <c r="AI261" s="179">
        <f t="shared" si="126"/>
        <v>2571011.3691107845</v>
      </c>
      <c r="AJ261" s="179">
        <f t="shared" si="126"/>
        <v>2571011.3691107845</v>
      </c>
      <c r="AK261" s="179"/>
      <c r="AL261" s="179">
        <f t="shared" si="127"/>
        <v>9016087.345275072</v>
      </c>
      <c r="AM261" s="179">
        <f t="shared" si="127"/>
        <v>9016087.345275072</v>
      </c>
      <c r="AN261" s="179">
        <f t="shared" si="127"/>
        <v>9016087.345275072</v>
      </c>
    </row>
    <row r="262" spans="1:40" ht="12.75">
      <c r="A262" s="183">
        <f t="shared" si="121"/>
        <v>-13988</v>
      </c>
      <c r="B262" s="179">
        <f t="shared" si="121"/>
        <v>12</v>
      </c>
      <c r="C262" s="179">
        <f t="shared" si="121"/>
        <v>-14</v>
      </c>
      <c r="D262" s="179">
        <f t="shared" si="121"/>
        <v>0.181</v>
      </c>
      <c r="E262" s="187">
        <f t="shared" si="121"/>
        <v>0.4</v>
      </c>
      <c r="F262" s="181" t="str">
        <f t="shared" si="121"/>
        <v>Benguela</v>
      </c>
      <c r="G262" s="181" t="str">
        <f t="shared" si="121"/>
        <v>Province</v>
      </c>
      <c r="H262" s="181">
        <f t="shared" si="121"/>
        <v>35486</v>
      </c>
      <c r="I262" s="179"/>
      <c r="J262" s="185">
        <f aca="true" t="shared" si="136" ref="J262:U262">J19</f>
        <v>31230.69824955037</v>
      </c>
      <c r="K262" s="179">
        <f t="shared" si="136"/>
        <v>4731</v>
      </c>
      <c r="L262" s="179">
        <f t="shared" si="136"/>
        <v>4641.958</v>
      </c>
      <c r="M262" s="179">
        <f t="shared" si="136"/>
        <v>12022.671219999998</v>
      </c>
      <c r="N262" s="179">
        <f t="shared" si="136"/>
        <v>26344.444491567658</v>
      </c>
      <c r="O262" s="179">
        <f t="shared" si="136"/>
        <v>18.031383786217898</v>
      </c>
      <c r="P262" s="179">
        <f t="shared" si="136"/>
        <v>-13988</v>
      </c>
      <c r="Q262" s="202">
        <f t="shared" si="136"/>
        <v>1</v>
      </c>
      <c r="R262" s="179">
        <f t="shared" si="136"/>
        <v>39238.157201503906</v>
      </c>
      <c r="S262" s="185">
        <f t="shared" si="136"/>
        <v>26931.434800320414</v>
      </c>
      <c r="T262" s="185">
        <f t="shared" si="136"/>
        <v>31230.698249550373</v>
      </c>
      <c r="U262" s="179">
        <f t="shared" si="136"/>
        <v>709493689.1753147</v>
      </c>
      <c r="V262" s="179"/>
      <c r="W262" s="179">
        <f t="shared" si="123"/>
        <v>655291017.8128744</v>
      </c>
      <c r="X262" s="179">
        <f t="shared" si="123"/>
        <v>804603407.1231244</v>
      </c>
      <c r="Y262" s="179"/>
      <c r="Z262" s="179"/>
      <c r="AA262" s="179"/>
      <c r="AB262" s="179">
        <f t="shared" si="124"/>
        <v>655291017.8128744</v>
      </c>
      <c r="AC262" s="179">
        <f t="shared" si="124"/>
        <v>804603407.1231244</v>
      </c>
      <c r="AD262" s="179"/>
      <c r="AE262" s="179">
        <f t="shared" si="125"/>
        <v>14786212.999092255</v>
      </c>
      <c r="AF262" s="179">
        <f t="shared" si="125"/>
        <v>18155349.354895614</v>
      </c>
      <c r="AG262" s="179"/>
      <c r="AH262" s="179"/>
      <c r="AI262" s="179">
        <f t="shared" si="126"/>
        <v>14786212.999092255</v>
      </c>
      <c r="AJ262" s="179">
        <f t="shared" si="126"/>
        <v>18155349.354895614</v>
      </c>
      <c r="AK262" s="179"/>
      <c r="AL262" s="179">
        <f t="shared" si="127"/>
        <v>51852663.70555399</v>
      </c>
      <c r="AM262" s="179">
        <f t="shared" si="127"/>
        <v>51852663.70555399</v>
      </c>
      <c r="AN262" s="179">
        <f t="shared" si="127"/>
        <v>63667635.83170639</v>
      </c>
    </row>
    <row r="263" spans="1:40" ht="12.75">
      <c r="A263" s="183">
        <f aca="true" t="shared" si="137" ref="A263:H265">A21</f>
        <v>-13987</v>
      </c>
      <c r="B263" s="179">
        <f t="shared" si="137"/>
        <v>13</v>
      </c>
      <c r="C263" s="179">
        <f t="shared" si="137"/>
        <v>-14</v>
      </c>
      <c r="D263" s="179">
        <f t="shared" si="137"/>
        <v>0.743</v>
      </c>
      <c r="E263" s="187">
        <f t="shared" si="137"/>
        <v>0.743</v>
      </c>
      <c r="F263" s="181" t="str">
        <f t="shared" si="137"/>
        <v>Benguela</v>
      </c>
      <c r="G263" s="181" t="str">
        <f t="shared" si="137"/>
        <v>Province</v>
      </c>
      <c r="H263" s="181">
        <f t="shared" si="137"/>
        <v>143012</v>
      </c>
      <c r="I263" s="179"/>
      <c r="J263" s="185">
        <f aca="true" t="shared" si="138" ref="J263:U263">J21</f>
        <v>125862.7238365749</v>
      </c>
      <c r="K263" s="179">
        <f t="shared" si="138"/>
        <v>12096</v>
      </c>
      <c r="L263" s="179">
        <f t="shared" si="138"/>
        <v>4641.958</v>
      </c>
      <c r="M263" s="179">
        <f t="shared" si="138"/>
        <v>12022.671219999998</v>
      </c>
      <c r="N263" s="179">
        <f t="shared" si="138"/>
        <v>26344.444491567658</v>
      </c>
      <c r="O263" s="179">
        <f t="shared" si="138"/>
        <v>18.031383786217898</v>
      </c>
      <c r="P263" s="179">
        <f t="shared" si="138"/>
        <v>-13987</v>
      </c>
      <c r="Q263" s="202">
        <f t="shared" si="138"/>
        <v>1</v>
      </c>
      <c r="R263" s="179">
        <f t="shared" si="138"/>
        <v>143012</v>
      </c>
      <c r="S263" s="185">
        <f t="shared" si="138"/>
        <v>125862.7238365749</v>
      </c>
      <c r="T263" s="185">
        <f t="shared" si="138"/>
        <v>141007.2274571087</v>
      </c>
      <c r="U263" s="179">
        <f t="shared" si="138"/>
        <v>3315783541.670157</v>
      </c>
      <c r="V263" s="179"/>
      <c r="W263" s="179">
        <f aca="true" t="shared" si="139" ref="W263:X265">W21</f>
        <v>3062470047.3288054</v>
      </c>
      <c r="X263" s="179">
        <f t="shared" si="139"/>
        <v>3062470047.3288054</v>
      </c>
      <c r="Y263" s="179"/>
      <c r="Z263" s="179"/>
      <c r="AA263" s="179"/>
      <c r="AB263" s="179">
        <f aca="true" t="shared" si="140" ref="AB263:AC265">AB21</f>
        <v>3062470047.3288054</v>
      </c>
      <c r="AC263" s="179">
        <f t="shared" si="140"/>
        <v>3062470047.3288054</v>
      </c>
      <c r="AD263" s="178"/>
      <c r="AE263" s="179">
        <f aca="true" t="shared" si="141" ref="AE263:AF265">AE21</f>
        <v>69102632.5590117</v>
      </c>
      <c r="AF263" s="179">
        <f t="shared" si="141"/>
        <v>69102632.5590117</v>
      </c>
      <c r="AG263" s="179"/>
      <c r="AH263" s="179"/>
      <c r="AI263" s="179">
        <f aca="true" t="shared" si="142" ref="AI263:AJ265">AI21</f>
        <v>69102632.5590117</v>
      </c>
      <c r="AJ263" s="179">
        <f t="shared" si="142"/>
        <v>69102632.5590117</v>
      </c>
      <c r="AK263" s="179"/>
      <c r="AL263" s="179">
        <f aca="true" t="shared" si="143" ref="AL263:AN265">AL21</f>
        <v>242330850.19611678</v>
      </c>
      <c r="AM263" s="179">
        <f t="shared" si="143"/>
        <v>242330850.19611678</v>
      </c>
      <c r="AN263" s="179">
        <f t="shared" si="143"/>
        <v>242330850.19611678</v>
      </c>
    </row>
    <row r="264" spans="1:40" ht="12.75">
      <c r="A264" s="183">
        <f t="shared" si="137"/>
        <v>-13980</v>
      </c>
      <c r="B264" s="179">
        <f t="shared" si="137"/>
        <v>20</v>
      </c>
      <c r="C264" s="179">
        <f t="shared" si="137"/>
        <v>-14</v>
      </c>
      <c r="D264" s="179">
        <f t="shared" si="137"/>
        <v>1</v>
      </c>
      <c r="E264" s="187">
        <f t="shared" si="137"/>
        <v>1</v>
      </c>
      <c r="F264" s="181" t="str">
        <f t="shared" si="137"/>
        <v>Moxico</v>
      </c>
      <c r="G264" s="181" t="str">
        <f t="shared" si="137"/>
        <v>Province</v>
      </c>
      <c r="H264" s="181">
        <f t="shared" si="137"/>
        <v>17208</v>
      </c>
      <c r="I264" s="179"/>
      <c r="J264" s="185">
        <f aca="true" t="shared" si="144" ref="J264:U264">J22</f>
        <v>15144.50362053381</v>
      </c>
      <c r="K264" s="179">
        <f t="shared" si="144"/>
        <v>12096</v>
      </c>
      <c r="L264" s="179">
        <f t="shared" si="144"/>
        <v>4641.958</v>
      </c>
      <c r="M264" s="179">
        <f t="shared" si="144"/>
        <v>12022.671219999998</v>
      </c>
      <c r="N264" s="179">
        <f t="shared" si="144"/>
        <v>12450.050436100752</v>
      </c>
      <c r="O264" s="179">
        <f t="shared" si="144"/>
        <v>1.387871284959252</v>
      </c>
      <c r="P264" s="179">
        <f t="shared" si="144"/>
        <v>-13980</v>
      </c>
      <c r="Q264" s="202">
        <f t="shared" si="144"/>
        <v>1</v>
      </c>
      <c r="R264" s="179">
        <f t="shared" si="144"/>
        <v>17208</v>
      </c>
      <c r="S264" s="185">
        <f t="shared" si="144"/>
        <v>15144.50362053381</v>
      </c>
      <c r="T264" s="185">
        <f t="shared" si="144"/>
        <v>0</v>
      </c>
      <c r="U264" s="179">
        <f t="shared" si="144"/>
        <v>188549833.90535635</v>
      </c>
      <c r="V264" s="179"/>
      <c r="W264" s="179">
        <f t="shared" si="139"/>
        <v>174145329.90688682</v>
      </c>
      <c r="X264" s="179">
        <f t="shared" si="139"/>
        <v>174145329.90688682</v>
      </c>
      <c r="Y264" s="179"/>
      <c r="Z264" s="179"/>
      <c r="AA264" s="179"/>
      <c r="AB264" s="179">
        <f t="shared" si="140"/>
        <v>174145329.90688682</v>
      </c>
      <c r="AC264" s="179">
        <f t="shared" si="140"/>
        <v>174145329.90688682</v>
      </c>
      <c r="AD264" s="179"/>
      <c r="AE264" s="179">
        <f t="shared" si="141"/>
        <v>3929475.409863964</v>
      </c>
      <c r="AF264" s="179">
        <f t="shared" si="141"/>
        <v>3929475.409863964</v>
      </c>
      <c r="AG264" s="179"/>
      <c r="AH264" s="179"/>
      <c r="AI264" s="179">
        <f t="shared" si="142"/>
        <v>3929475.409863964</v>
      </c>
      <c r="AJ264" s="179">
        <f t="shared" si="142"/>
        <v>3929475.409863964</v>
      </c>
      <c r="AK264" s="179"/>
      <c r="AL264" s="179">
        <f t="shared" si="143"/>
        <v>13779983.216759343</v>
      </c>
      <c r="AM264" s="179">
        <f t="shared" si="143"/>
        <v>13779983.216759343</v>
      </c>
      <c r="AN264" s="179">
        <f t="shared" si="143"/>
        <v>13779983.216759343</v>
      </c>
    </row>
    <row r="265" spans="1:40" ht="12.75">
      <c r="A265" s="183">
        <f t="shared" si="137"/>
        <v>-12986</v>
      </c>
      <c r="B265" s="179">
        <f t="shared" si="137"/>
        <v>14</v>
      </c>
      <c r="C265" s="179">
        <f t="shared" si="137"/>
        <v>-13</v>
      </c>
      <c r="D265" s="179">
        <f t="shared" si="137"/>
        <v>0.07</v>
      </c>
      <c r="E265" s="187">
        <f t="shared" si="137"/>
        <v>0.958</v>
      </c>
      <c r="F265" s="181" t="str">
        <f t="shared" si="137"/>
        <v>Huambo</v>
      </c>
      <c r="G265" s="181" t="str">
        <f t="shared" si="137"/>
        <v>Province</v>
      </c>
      <c r="H265" s="181">
        <f t="shared" si="137"/>
        <v>197092</v>
      </c>
      <c r="I265" s="179"/>
      <c r="J265" s="185">
        <f aca="true" t="shared" si="145" ref="J265:U265">J23</f>
        <v>173457.7235924134</v>
      </c>
      <c r="K265" s="179">
        <f t="shared" si="145"/>
        <v>12096</v>
      </c>
      <c r="L265" s="179">
        <f t="shared" si="145"/>
        <v>4660.703</v>
      </c>
      <c r="M265" s="179">
        <f t="shared" si="145"/>
        <v>12071.22077</v>
      </c>
      <c r="N265" s="179">
        <f t="shared" si="145"/>
        <v>13059.738345649956</v>
      </c>
      <c r="O265" s="179">
        <f t="shared" si="145"/>
        <v>43.11544420435016</v>
      </c>
      <c r="P265" s="179">
        <f t="shared" si="145"/>
        <v>-12986</v>
      </c>
      <c r="Q265" s="202">
        <f t="shared" si="145"/>
        <v>1</v>
      </c>
      <c r="R265" s="179">
        <f t="shared" si="145"/>
        <v>36431.92319111295</v>
      </c>
      <c r="S265" s="185">
        <f t="shared" si="145"/>
        <v>27509.766398942535</v>
      </c>
      <c r="T265" s="185">
        <f t="shared" si="145"/>
        <v>173457.7235924134</v>
      </c>
      <c r="U265" s="179">
        <f t="shared" si="145"/>
        <v>359270351.1201425</v>
      </c>
      <c r="V265" s="179"/>
      <c r="W265" s="179">
        <f t="shared" si="139"/>
        <v>331823436.4130242</v>
      </c>
      <c r="X265" s="179">
        <f t="shared" si="139"/>
        <v>3883003911.0560417</v>
      </c>
      <c r="Y265" s="179"/>
      <c r="Z265" s="179"/>
      <c r="AA265" s="179"/>
      <c r="AB265" s="179">
        <f t="shared" si="140"/>
        <v>331823436.4130242</v>
      </c>
      <c r="AC265" s="179">
        <f t="shared" si="140"/>
        <v>3883003911.0560417</v>
      </c>
      <c r="AD265" s="179"/>
      <c r="AE265" s="179">
        <f t="shared" si="141"/>
        <v>7487378.699725746</v>
      </c>
      <c r="AF265" s="179">
        <f t="shared" si="141"/>
        <v>87617442.24239981</v>
      </c>
      <c r="AG265" s="179"/>
      <c r="AH265" s="179"/>
      <c r="AI265" s="179">
        <f t="shared" si="142"/>
        <v>7487378.699725746</v>
      </c>
      <c r="AJ265" s="179">
        <f t="shared" si="142"/>
        <v>87617442.24239981</v>
      </c>
      <c r="AK265" s="179"/>
      <c r="AL265" s="179">
        <f t="shared" si="143"/>
        <v>26256927.975867916</v>
      </c>
      <c r="AM265" s="179">
        <f t="shared" si="143"/>
        <v>26256927.975867916</v>
      </c>
      <c r="AN265" s="179">
        <f t="shared" si="143"/>
        <v>307259050.5503249</v>
      </c>
    </row>
    <row r="266" spans="1:40" ht="12.75">
      <c r="A266" s="183">
        <f aca="true" t="shared" si="146" ref="A266:H270">A25</f>
        <v>-12985</v>
      </c>
      <c r="B266" s="179">
        <f t="shared" si="146"/>
        <v>15</v>
      </c>
      <c r="C266" s="179">
        <f t="shared" si="146"/>
        <v>-13</v>
      </c>
      <c r="D266" s="179">
        <f t="shared" si="146"/>
        <v>0.019</v>
      </c>
      <c r="E266" s="187">
        <f t="shared" si="146"/>
        <v>0.019</v>
      </c>
      <c r="F266" s="181" t="str">
        <f t="shared" si="146"/>
        <v>Cuanza Sul</v>
      </c>
      <c r="G266" s="181" t="str">
        <f t="shared" si="146"/>
        <v>Province</v>
      </c>
      <c r="H266" s="181">
        <f t="shared" si="146"/>
        <v>486241</v>
      </c>
      <c r="I266" s="179"/>
      <c r="J266" s="185">
        <f aca="true" t="shared" si="147" ref="J266:U266">J25</f>
        <v>427933.43706136564</v>
      </c>
      <c r="K266" s="179">
        <f t="shared" si="147"/>
        <v>12096</v>
      </c>
      <c r="L266" s="179">
        <f t="shared" si="147"/>
        <v>4660.703</v>
      </c>
      <c r="M266" s="179">
        <f t="shared" si="147"/>
        <v>12071.22077</v>
      </c>
      <c r="N266" s="179">
        <f t="shared" si="147"/>
        <v>10705.936884771063</v>
      </c>
      <c r="O266" s="179">
        <f t="shared" si="147"/>
        <v>12.015839797252662</v>
      </c>
      <c r="P266" s="179">
        <f t="shared" si="147"/>
        <v>-12985</v>
      </c>
      <c r="Q266" s="202">
        <f t="shared" si="147"/>
        <v>1</v>
      </c>
      <c r="R266" s="179">
        <f t="shared" si="147"/>
        <v>486241</v>
      </c>
      <c r="S266" s="185">
        <f t="shared" si="147"/>
        <v>427933.43706136564</v>
      </c>
      <c r="T266" s="185">
        <f t="shared" si="147"/>
        <v>699805.7918057184</v>
      </c>
      <c r="U266" s="179">
        <f t="shared" si="147"/>
        <v>4581428368.062131</v>
      </c>
      <c r="V266" s="179"/>
      <c r="W266" s="179">
        <f aca="true" t="shared" si="148" ref="W266:X270">W25</f>
        <v>4231424329.980727</v>
      </c>
      <c r="X266" s="179">
        <f t="shared" si="148"/>
        <v>4231424329.980727</v>
      </c>
      <c r="Y266" s="179"/>
      <c r="Z266" s="179"/>
      <c r="AA266" s="179"/>
      <c r="AB266" s="179">
        <f aca="true" t="shared" si="149" ref="AB266:AC270">AB25</f>
        <v>4231424329.980727</v>
      </c>
      <c r="AC266" s="179">
        <f t="shared" si="149"/>
        <v>4231424329.980727</v>
      </c>
      <c r="AD266" s="179"/>
      <c r="AE266" s="179">
        <f aca="true" t="shared" si="150" ref="AE266:AF270">AE25</f>
        <v>95479320.99155201</v>
      </c>
      <c r="AF266" s="179">
        <f t="shared" si="150"/>
        <v>95479320.99155201</v>
      </c>
      <c r="AG266" s="179"/>
      <c r="AH266" s="179"/>
      <c r="AI266" s="179">
        <f aca="true" t="shared" si="151" ref="AI266:AJ270">AI25</f>
        <v>95479320.99155201</v>
      </c>
      <c r="AJ266" s="179">
        <f t="shared" si="151"/>
        <v>95479320.99155201</v>
      </c>
      <c r="AK266" s="179"/>
      <c r="AL266" s="179">
        <f aca="true" t="shared" si="152" ref="AL266:AN270">AL25</f>
        <v>334829284.72040325</v>
      </c>
      <c r="AM266" s="179">
        <f t="shared" si="152"/>
        <v>334829284.72040325</v>
      </c>
      <c r="AN266" s="179">
        <f t="shared" si="152"/>
        <v>334829284.72040325</v>
      </c>
    </row>
    <row r="267" spans="1:40" ht="12.75">
      <c r="A267" s="183">
        <f t="shared" si="146"/>
        <v>-11983</v>
      </c>
      <c r="B267" s="179">
        <f t="shared" si="146"/>
        <v>17</v>
      </c>
      <c r="C267" s="179">
        <f t="shared" si="146"/>
        <v>-12</v>
      </c>
      <c r="D267" s="179">
        <f t="shared" si="146"/>
        <v>0.671</v>
      </c>
      <c r="E267" s="187">
        <f t="shared" si="146"/>
        <v>0.671</v>
      </c>
      <c r="F267" s="181" t="str">
        <f t="shared" si="146"/>
        <v>Bie</v>
      </c>
      <c r="G267" s="181" t="str">
        <f t="shared" si="146"/>
        <v>Province</v>
      </c>
      <c r="H267" s="181">
        <f t="shared" si="146"/>
        <v>151209</v>
      </c>
      <c r="I267" s="179"/>
      <c r="J267" s="185">
        <f aca="true" t="shared" si="153" ref="J267:U267">J26</f>
        <v>133076.78102959652</v>
      </c>
      <c r="K267" s="179">
        <f t="shared" si="153"/>
        <v>12096</v>
      </c>
      <c r="L267" s="179">
        <f t="shared" si="153"/>
        <v>4678.023</v>
      </c>
      <c r="M267" s="179">
        <f t="shared" si="153"/>
        <v>12116.07957</v>
      </c>
      <c r="N267" s="179">
        <f t="shared" si="153"/>
        <v>14556.244603364805</v>
      </c>
      <c r="O267" s="179">
        <f t="shared" si="153"/>
        <v>15.310299313913404</v>
      </c>
      <c r="P267" s="179">
        <f t="shared" si="153"/>
        <v>-11983</v>
      </c>
      <c r="Q267" s="202">
        <f t="shared" si="153"/>
        <v>1</v>
      </c>
      <c r="R267" s="179">
        <f t="shared" si="153"/>
        <v>151209</v>
      </c>
      <c r="S267" s="185">
        <f t="shared" si="153"/>
        <v>133076.78102959652</v>
      </c>
      <c r="T267" s="185">
        <f t="shared" si="153"/>
        <v>0</v>
      </c>
      <c r="U267" s="179">
        <f t="shared" si="153"/>
        <v>1937098175.695224</v>
      </c>
      <c r="V267" s="179"/>
      <c r="W267" s="179">
        <f t="shared" si="148"/>
        <v>1789111100.6642487</v>
      </c>
      <c r="X267" s="179">
        <f t="shared" si="148"/>
        <v>1789111100.6642487</v>
      </c>
      <c r="Y267" s="179"/>
      <c r="Z267" s="179"/>
      <c r="AA267" s="179"/>
      <c r="AB267" s="179">
        <f t="shared" si="149"/>
        <v>1789111100.6642487</v>
      </c>
      <c r="AC267" s="179">
        <f t="shared" si="149"/>
        <v>1789111100.6642487</v>
      </c>
      <c r="AD267" s="179"/>
      <c r="AE267" s="179">
        <f t="shared" si="150"/>
        <v>40370121.20470763</v>
      </c>
      <c r="AF267" s="179">
        <f t="shared" si="150"/>
        <v>40370121.20470763</v>
      </c>
      <c r="AG267" s="179"/>
      <c r="AH267" s="179"/>
      <c r="AI267" s="179">
        <f t="shared" si="151"/>
        <v>40370121.20470763</v>
      </c>
      <c r="AJ267" s="179">
        <f t="shared" si="151"/>
        <v>40370121.20470763</v>
      </c>
      <c r="AK267" s="179"/>
      <c r="AL267" s="179">
        <f t="shared" si="152"/>
        <v>141570956.5869685</v>
      </c>
      <c r="AM267" s="179">
        <f t="shared" si="152"/>
        <v>141570956.5869685</v>
      </c>
      <c r="AN267" s="179">
        <f t="shared" si="152"/>
        <v>141570956.5869685</v>
      </c>
    </row>
    <row r="268" spans="1:40" ht="12.75">
      <c r="A268" s="183">
        <f t="shared" si="146"/>
        <v>-11982</v>
      </c>
      <c r="B268" s="179">
        <f t="shared" si="146"/>
        <v>18</v>
      </c>
      <c r="C268" s="179">
        <f t="shared" si="146"/>
        <v>-12</v>
      </c>
      <c r="D268" s="179">
        <f t="shared" si="146"/>
        <v>0.384</v>
      </c>
      <c r="E268" s="187">
        <f t="shared" si="146"/>
        <v>0.384</v>
      </c>
      <c r="F268" s="181" t="str">
        <f t="shared" si="146"/>
        <v>Malanje</v>
      </c>
      <c r="G268" s="181" t="str">
        <f t="shared" si="146"/>
        <v>Province</v>
      </c>
      <c r="H268" s="181">
        <f t="shared" si="146"/>
        <v>141978</v>
      </c>
      <c r="I268" s="179"/>
      <c r="J268" s="185">
        <f aca="true" t="shared" si="154" ref="J268:U268">J27</f>
        <v>124952.7158900598</v>
      </c>
      <c r="K268" s="179">
        <f t="shared" si="154"/>
        <v>12096</v>
      </c>
      <c r="L268" s="179">
        <f t="shared" si="154"/>
        <v>4678.023</v>
      </c>
      <c r="M268" s="179">
        <f t="shared" si="154"/>
        <v>12116.07957</v>
      </c>
      <c r="N268" s="179">
        <f t="shared" si="154"/>
        <v>15309.28735712308</v>
      </c>
      <c r="O268" s="179">
        <f t="shared" si="154"/>
        <v>8.582681380722903</v>
      </c>
      <c r="P268" s="179">
        <f t="shared" si="154"/>
        <v>-11982</v>
      </c>
      <c r="Q268" s="202">
        <f t="shared" si="154"/>
        <v>1</v>
      </c>
      <c r="R268" s="179">
        <f t="shared" si="154"/>
        <v>141978</v>
      </c>
      <c r="S268" s="185">
        <f t="shared" si="154"/>
        <v>124952.7158900598</v>
      </c>
      <c r="T268" s="185">
        <f t="shared" si="154"/>
        <v>0</v>
      </c>
      <c r="U268" s="179">
        <f t="shared" si="154"/>
        <v>1912937033.6138847</v>
      </c>
      <c r="V268" s="179"/>
      <c r="W268" s="179">
        <f t="shared" si="148"/>
        <v>1766795779.7141702</v>
      </c>
      <c r="X268" s="179">
        <f t="shared" si="148"/>
        <v>1766795779.7141702</v>
      </c>
      <c r="Y268" s="179"/>
      <c r="Z268" s="179"/>
      <c r="AA268" s="179"/>
      <c r="AB268" s="179">
        <f t="shared" si="149"/>
        <v>1766795779.7141702</v>
      </c>
      <c r="AC268" s="179">
        <f t="shared" si="149"/>
        <v>1766795779.7141702</v>
      </c>
      <c r="AD268" s="179"/>
      <c r="AE268" s="179">
        <f t="shared" si="150"/>
        <v>39866590.59045894</v>
      </c>
      <c r="AF268" s="179">
        <f t="shared" si="150"/>
        <v>39866590.59045894</v>
      </c>
      <c r="AG268" s="179"/>
      <c r="AH268" s="179"/>
      <c r="AI268" s="179">
        <f t="shared" si="151"/>
        <v>39866590.59045894</v>
      </c>
      <c r="AJ268" s="179">
        <f t="shared" si="151"/>
        <v>39866590.59045894</v>
      </c>
      <c r="AK268" s="179"/>
      <c r="AL268" s="179">
        <f t="shared" si="152"/>
        <v>139805162.7621608</v>
      </c>
      <c r="AM268" s="179">
        <f t="shared" si="152"/>
        <v>139805162.7621608</v>
      </c>
      <c r="AN268" s="179">
        <f t="shared" si="152"/>
        <v>139805162.7621608</v>
      </c>
    </row>
    <row r="269" spans="1:40" ht="12.75">
      <c r="A269" s="183">
        <f t="shared" si="146"/>
        <v>-11978</v>
      </c>
      <c r="B269" s="179">
        <f t="shared" si="146"/>
        <v>22</v>
      </c>
      <c r="C269" s="179">
        <f t="shared" si="146"/>
        <v>-12</v>
      </c>
      <c r="D269" s="179">
        <f t="shared" si="146"/>
        <v>0.917</v>
      </c>
      <c r="E269" s="187">
        <f t="shared" si="146"/>
        <v>0.917</v>
      </c>
      <c r="F269" s="181" t="str">
        <f t="shared" si="146"/>
        <v>Moxico</v>
      </c>
      <c r="G269" s="181" t="str">
        <f t="shared" si="146"/>
        <v>Province</v>
      </c>
      <c r="H269" s="181">
        <f t="shared" si="146"/>
        <v>15729</v>
      </c>
      <c r="I269" s="179"/>
      <c r="J269" s="185">
        <f aca="true" t="shared" si="155" ref="J269:U269">J28</f>
        <v>13842.857824696437</v>
      </c>
      <c r="K269" s="179">
        <f t="shared" si="155"/>
        <v>11013</v>
      </c>
      <c r="L269" s="179">
        <f t="shared" si="155"/>
        <v>4678.023</v>
      </c>
      <c r="M269" s="179">
        <f t="shared" si="155"/>
        <v>12116.07957</v>
      </c>
      <c r="N269" s="179">
        <f t="shared" si="155"/>
        <v>12450.050436100752</v>
      </c>
      <c r="O269" s="179">
        <f t="shared" si="155"/>
        <v>1.387871284959252</v>
      </c>
      <c r="P269" s="179">
        <f t="shared" si="155"/>
        <v>-11978</v>
      </c>
      <c r="Q269" s="202">
        <f t="shared" si="155"/>
        <v>1</v>
      </c>
      <c r="R269" s="179">
        <f t="shared" si="155"/>
        <v>15729</v>
      </c>
      <c r="S269" s="185">
        <f t="shared" si="155"/>
        <v>13842.857824696437</v>
      </c>
      <c r="T269" s="185">
        <f t="shared" si="155"/>
        <v>0</v>
      </c>
      <c r="U269" s="179">
        <f t="shared" si="155"/>
        <v>172344278.09724256</v>
      </c>
      <c r="V269" s="179"/>
      <c r="W269" s="179">
        <f t="shared" si="148"/>
        <v>159177818.11398318</v>
      </c>
      <c r="X269" s="179">
        <f t="shared" si="148"/>
        <v>159177818.11398318</v>
      </c>
      <c r="Y269" s="179"/>
      <c r="Z269" s="179"/>
      <c r="AA269" s="179"/>
      <c r="AB269" s="179">
        <f t="shared" si="149"/>
        <v>159177818.11398318</v>
      </c>
      <c r="AC269" s="179">
        <f t="shared" si="149"/>
        <v>159177818.11398318</v>
      </c>
      <c r="AD269" s="179"/>
      <c r="AE269" s="179">
        <f t="shared" si="150"/>
        <v>3591743.300892044</v>
      </c>
      <c r="AF269" s="179">
        <f t="shared" si="150"/>
        <v>3591743.300892044</v>
      </c>
      <c r="AG269" s="179"/>
      <c r="AH269" s="179"/>
      <c r="AI269" s="179">
        <f t="shared" si="151"/>
        <v>3591743.300892044</v>
      </c>
      <c r="AJ269" s="179">
        <f t="shared" si="151"/>
        <v>3591743.300892044</v>
      </c>
      <c r="AK269" s="179"/>
      <c r="AL269" s="179">
        <f t="shared" si="152"/>
        <v>12595615.761065068</v>
      </c>
      <c r="AM269" s="179">
        <f t="shared" si="152"/>
        <v>12595615.761065068</v>
      </c>
      <c r="AN269" s="179">
        <f t="shared" si="152"/>
        <v>12595615.761065068</v>
      </c>
    </row>
    <row r="270" spans="1:40" ht="12.75">
      <c r="A270" s="183">
        <f t="shared" si="146"/>
        <v>-10983</v>
      </c>
      <c r="B270" s="179">
        <f t="shared" si="146"/>
        <v>17</v>
      </c>
      <c r="C270" s="179">
        <f t="shared" si="146"/>
        <v>-11</v>
      </c>
      <c r="D270" s="179">
        <f t="shared" si="146"/>
        <v>0.941</v>
      </c>
      <c r="E270" s="187">
        <f t="shared" si="146"/>
        <v>1</v>
      </c>
      <c r="F270" s="181" t="str">
        <f t="shared" si="146"/>
        <v>Malanje</v>
      </c>
      <c r="G270" s="181" t="str">
        <f t="shared" si="146"/>
        <v>Province</v>
      </c>
      <c r="H270" s="181">
        <f t="shared" si="146"/>
        <v>117729</v>
      </c>
      <c r="I270" s="179"/>
      <c r="J270" s="185">
        <f aca="true" t="shared" si="156" ref="J270:U270">J29</f>
        <v>103611.53339968763</v>
      </c>
      <c r="K270" s="179">
        <f t="shared" si="156"/>
        <v>12096</v>
      </c>
      <c r="L270" s="179">
        <f t="shared" si="156"/>
        <v>4693.923</v>
      </c>
      <c r="M270" s="179">
        <f t="shared" si="156"/>
        <v>12157.260569999999</v>
      </c>
      <c r="N270" s="179">
        <f t="shared" si="156"/>
        <v>15309.28735712308</v>
      </c>
      <c r="O270" s="179">
        <f t="shared" si="156"/>
        <v>8.582681380722903</v>
      </c>
      <c r="P270" s="179">
        <f t="shared" si="156"/>
        <v>-10983</v>
      </c>
      <c r="Q270" s="202">
        <f t="shared" si="156"/>
        <v>1</v>
      </c>
      <c r="R270" s="179">
        <f t="shared" si="156"/>
        <v>98185.72219258628</v>
      </c>
      <c r="S270" s="185">
        <f t="shared" si="156"/>
        <v>93188.68842177026</v>
      </c>
      <c r="T270" s="185">
        <f t="shared" si="156"/>
        <v>103611.53339968763</v>
      </c>
      <c r="U270" s="179">
        <f t="shared" si="156"/>
        <v>1426652409.4822893</v>
      </c>
      <c r="V270" s="179"/>
      <c r="W270" s="179">
        <f t="shared" si="148"/>
        <v>1317661486.9703705</v>
      </c>
      <c r="X270" s="179">
        <f t="shared" si="148"/>
        <v>1457788318.3095455</v>
      </c>
      <c r="Y270" s="179"/>
      <c r="Z270" s="179"/>
      <c r="AA270" s="179"/>
      <c r="AB270" s="179">
        <f t="shared" si="149"/>
        <v>1317661486.9703705</v>
      </c>
      <c r="AC270" s="179">
        <f t="shared" si="149"/>
        <v>1457788318.3095455</v>
      </c>
      <c r="AD270" s="179"/>
      <c r="AE270" s="179">
        <f t="shared" si="150"/>
        <v>29732169.18503249</v>
      </c>
      <c r="AF270" s="179">
        <f t="shared" si="150"/>
        <v>32894039.43618338</v>
      </c>
      <c r="AG270" s="179"/>
      <c r="AH270" s="179"/>
      <c r="AI270" s="179">
        <f t="shared" si="151"/>
        <v>29732169.18503249</v>
      </c>
      <c r="AJ270" s="179">
        <f t="shared" si="151"/>
        <v>32894039.43618338</v>
      </c>
      <c r="AK270" s="179"/>
      <c r="AL270" s="179">
        <f t="shared" si="152"/>
        <v>104265518.83722842</v>
      </c>
      <c r="AM270" s="179">
        <f t="shared" si="152"/>
        <v>104265518.83722842</v>
      </c>
      <c r="AN270" s="179">
        <f t="shared" si="152"/>
        <v>115353644.97362237</v>
      </c>
    </row>
    <row r="271" spans="1:40" ht="12.75">
      <c r="A271" s="183">
        <f aca="true" t="shared" si="157" ref="A271:H272">A31</f>
        <v>-9986</v>
      </c>
      <c r="B271" s="179">
        <f t="shared" si="157"/>
        <v>14</v>
      </c>
      <c r="C271" s="179">
        <f t="shared" si="157"/>
        <v>-10</v>
      </c>
      <c r="D271" s="179">
        <f t="shared" si="157"/>
        <v>0.109</v>
      </c>
      <c r="E271" s="187">
        <f t="shared" si="157"/>
        <v>0.109</v>
      </c>
      <c r="F271" s="181" t="str">
        <f t="shared" si="157"/>
        <v>Cuanza Sul</v>
      </c>
      <c r="G271" s="181" t="str">
        <f t="shared" si="157"/>
        <v>Province</v>
      </c>
      <c r="H271" s="181">
        <f t="shared" si="157"/>
        <v>136249</v>
      </c>
      <c r="I271" s="179"/>
      <c r="J271" s="185">
        <f aca="true" t="shared" si="158" ref="J271:U271">J31</f>
        <v>119910.70861193113</v>
      </c>
      <c r="K271" s="179">
        <f t="shared" si="158"/>
        <v>12096</v>
      </c>
      <c r="L271" s="179">
        <f t="shared" si="158"/>
        <v>4708.39</v>
      </c>
      <c r="M271" s="179">
        <f t="shared" si="158"/>
        <v>12194.7301</v>
      </c>
      <c r="N271" s="179">
        <f t="shared" si="158"/>
        <v>10705.936884771063</v>
      </c>
      <c r="O271" s="179">
        <f t="shared" si="158"/>
        <v>12.015839797252662</v>
      </c>
      <c r="P271" s="179">
        <f t="shared" si="158"/>
        <v>-9986</v>
      </c>
      <c r="Q271" s="202">
        <f t="shared" si="158"/>
        <v>1</v>
      </c>
      <c r="R271" s="179">
        <f t="shared" si="158"/>
        <v>136249</v>
      </c>
      <c r="S271" s="185">
        <f t="shared" si="158"/>
        <v>119910.70861193113</v>
      </c>
      <c r="T271" s="185">
        <f t="shared" si="158"/>
        <v>119910.70861193113</v>
      </c>
      <c r="U271" s="179">
        <f t="shared" si="158"/>
        <v>1283756478.2075086</v>
      </c>
      <c r="V271" s="179"/>
      <c r="W271" s="179">
        <f>W31</f>
        <v>1185682271.8272297</v>
      </c>
      <c r="X271" s="179">
        <f>X31</f>
        <v>1185682271.8272297</v>
      </c>
      <c r="Y271" s="179"/>
      <c r="Z271" s="179"/>
      <c r="AA271" s="179"/>
      <c r="AB271" s="179">
        <f>AB31</f>
        <v>1185682271.8272297</v>
      </c>
      <c r="AC271" s="179">
        <f>AC31</f>
        <v>1185682271.8272297</v>
      </c>
      <c r="AD271" s="179"/>
      <c r="AE271" s="179">
        <f>AE31</f>
        <v>26754144.5616021</v>
      </c>
      <c r="AF271" s="179">
        <f>AF31</f>
        <v>26754144.5616021</v>
      </c>
      <c r="AG271" s="179"/>
      <c r="AH271" s="179"/>
      <c r="AI271" s="179">
        <f>AI31</f>
        <v>26754144.5616021</v>
      </c>
      <c r="AJ271" s="179">
        <f>AJ31</f>
        <v>26754144.5616021</v>
      </c>
      <c r="AK271" s="179"/>
      <c r="AL271" s="179">
        <f aca="true" t="shared" si="159" ref="AL271:AN272">AL31</f>
        <v>93822107.17292498</v>
      </c>
      <c r="AM271" s="179">
        <f t="shared" si="159"/>
        <v>93822107.17292498</v>
      </c>
      <c r="AN271" s="179">
        <f t="shared" si="159"/>
        <v>93822107.17292498</v>
      </c>
    </row>
    <row r="272" spans="1:40" ht="12.75">
      <c r="A272" s="183">
        <f t="shared" si="157"/>
        <v>-9985</v>
      </c>
      <c r="B272" s="179">
        <f t="shared" si="157"/>
        <v>15</v>
      </c>
      <c r="C272" s="179">
        <f t="shared" si="157"/>
        <v>-10</v>
      </c>
      <c r="D272" s="179">
        <f t="shared" si="157"/>
        <v>0.539</v>
      </c>
      <c r="E272" s="187">
        <f t="shared" si="157"/>
        <v>1</v>
      </c>
      <c r="F272" s="181" t="str">
        <f t="shared" si="157"/>
        <v>Malanje</v>
      </c>
      <c r="G272" s="181" t="str">
        <f t="shared" si="157"/>
        <v>Province</v>
      </c>
      <c r="H272" s="181">
        <f t="shared" si="157"/>
        <v>131280</v>
      </c>
      <c r="I272" s="179"/>
      <c r="J272" s="185">
        <f aca="true" t="shared" si="160" ref="J272:U272">J32</f>
        <v>115537.56597534161</v>
      </c>
      <c r="K272" s="179">
        <f t="shared" si="160"/>
        <v>12096</v>
      </c>
      <c r="L272" s="179">
        <f t="shared" si="160"/>
        <v>4708.39</v>
      </c>
      <c r="M272" s="179">
        <f t="shared" si="160"/>
        <v>12194.7301</v>
      </c>
      <c r="N272" s="179">
        <f t="shared" si="160"/>
        <v>15309.28735712308</v>
      </c>
      <c r="O272" s="179">
        <f t="shared" si="160"/>
        <v>8.582681380722903</v>
      </c>
      <c r="P272" s="179">
        <f t="shared" si="160"/>
        <v>-9985</v>
      </c>
      <c r="Q272" s="202">
        <f t="shared" si="160"/>
        <v>1</v>
      </c>
      <c r="R272" s="179">
        <f t="shared" si="160"/>
        <v>56413.61732202181</v>
      </c>
      <c r="S272" s="185">
        <f t="shared" si="160"/>
        <v>48079.63631600025</v>
      </c>
      <c r="T272" s="185">
        <f t="shared" si="160"/>
        <v>115537.5659753416</v>
      </c>
      <c r="U272" s="179">
        <f t="shared" si="160"/>
        <v>736064968.3876183</v>
      </c>
      <c r="V272" s="179"/>
      <c r="W272" s="179">
        <f>W32</f>
        <v>679832350.4071916</v>
      </c>
      <c r="X272" s="179">
        <f>X32</f>
        <v>1305964161.2305264</v>
      </c>
      <c r="Y272" s="179"/>
      <c r="Z272" s="179"/>
      <c r="AA272" s="179"/>
      <c r="AB272" s="179">
        <f>AB32</f>
        <v>679832350.4071916</v>
      </c>
      <c r="AC272" s="179">
        <f>AC32</f>
        <v>1305964161.2305264</v>
      </c>
      <c r="AD272" s="179"/>
      <c r="AE272" s="179">
        <f>AE32</f>
        <v>15339972.109406753</v>
      </c>
      <c r="AF272" s="179">
        <f>AF32</f>
        <v>29468226.684360996</v>
      </c>
      <c r="AG272" s="179"/>
      <c r="AH272" s="179"/>
      <c r="AI272" s="179">
        <f>AI32</f>
        <v>15339972.109406753</v>
      </c>
      <c r="AJ272" s="179">
        <f>AJ32</f>
        <v>29468226.684360996</v>
      </c>
      <c r="AK272" s="179"/>
      <c r="AL272" s="179">
        <f t="shared" si="159"/>
        <v>53794600.08390775</v>
      </c>
      <c r="AM272" s="179">
        <f t="shared" si="159"/>
        <v>53794600.08390775</v>
      </c>
      <c r="AN272" s="179">
        <f t="shared" si="159"/>
        <v>103339918.63616529</v>
      </c>
    </row>
    <row r="273" spans="1:40" ht="12.75">
      <c r="A273" s="183">
        <f aca="true" t="shared" si="161" ref="A273:H274">A35</f>
        <v>-9984</v>
      </c>
      <c r="B273" s="179">
        <f t="shared" si="161"/>
        <v>16</v>
      </c>
      <c r="C273" s="179">
        <f t="shared" si="161"/>
        <v>-10</v>
      </c>
      <c r="D273" s="179">
        <f t="shared" si="161"/>
        <v>0.925</v>
      </c>
      <c r="E273" s="187">
        <f t="shared" si="161"/>
        <v>0.925</v>
      </c>
      <c r="F273" s="181" t="str">
        <f t="shared" si="161"/>
        <v>Malanje</v>
      </c>
      <c r="G273" s="181" t="str">
        <f t="shared" si="161"/>
        <v>Province</v>
      </c>
      <c r="H273" s="181">
        <f t="shared" si="161"/>
        <v>115980</v>
      </c>
      <c r="I273" s="179"/>
      <c r="J273" s="185">
        <f aca="true" t="shared" si="162" ref="J273:U273">J35</f>
        <v>102072.26463909293</v>
      </c>
      <c r="K273" s="179">
        <f t="shared" si="162"/>
        <v>12096</v>
      </c>
      <c r="L273" s="179">
        <f t="shared" si="162"/>
        <v>4708.39</v>
      </c>
      <c r="M273" s="179">
        <f t="shared" si="162"/>
        <v>12194.7301</v>
      </c>
      <c r="N273" s="179">
        <f t="shared" si="162"/>
        <v>15309.28735712308</v>
      </c>
      <c r="O273" s="179">
        <f t="shared" si="162"/>
        <v>8.582681380722903</v>
      </c>
      <c r="P273" s="179">
        <f t="shared" si="162"/>
        <v>-9984</v>
      </c>
      <c r="Q273" s="202">
        <f t="shared" si="162"/>
        <v>1</v>
      </c>
      <c r="R273" s="179">
        <f t="shared" si="162"/>
        <v>115980</v>
      </c>
      <c r="S273" s="185">
        <f t="shared" si="162"/>
        <v>102072.26463909293</v>
      </c>
      <c r="T273" s="185">
        <f t="shared" si="162"/>
        <v>102072.26463909293</v>
      </c>
      <c r="U273" s="179">
        <f t="shared" si="162"/>
        <v>1562653630.5521865</v>
      </c>
      <c r="V273" s="179"/>
      <c r="W273" s="179">
        <f>W35</f>
        <v>1443272722.0502434</v>
      </c>
      <c r="X273" s="179">
        <f>X35</f>
        <v>1443272722.0502434</v>
      </c>
      <c r="Y273" s="179"/>
      <c r="Z273" s="179"/>
      <c r="AA273" s="179"/>
      <c r="AB273" s="179">
        <f>AB35</f>
        <v>1443272722.0502434</v>
      </c>
      <c r="AC273" s="179">
        <f>AC35</f>
        <v>1443272722.0502434</v>
      </c>
      <c r="AD273" s="179"/>
      <c r="AE273" s="179">
        <f>AE35</f>
        <v>32566504.50549682</v>
      </c>
      <c r="AF273" s="179">
        <f>AF35</f>
        <v>32566504.50549682</v>
      </c>
      <c r="AG273" s="179"/>
      <c r="AH273" s="179"/>
      <c r="AI273" s="179">
        <f>AI35</f>
        <v>32566504.50549682</v>
      </c>
      <c r="AJ273" s="179">
        <f>AJ35</f>
        <v>32566504.50549682</v>
      </c>
      <c r="AK273" s="179"/>
      <c r="AL273" s="179">
        <f aca="true" t="shared" si="163" ref="AL273:AN274">AL35</f>
        <v>114205037.23925826</v>
      </c>
      <c r="AM273" s="179">
        <f t="shared" si="163"/>
        <v>114205037.23925826</v>
      </c>
      <c r="AN273" s="179">
        <f t="shared" si="163"/>
        <v>114205037.23925826</v>
      </c>
    </row>
    <row r="274" spans="1:40" ht="12.75">
      <c r="A274" s="183">
        <f t="shared" si="161"/>
        <v>-9980</v>
      </c>
      <c r="B274" s="179">
        <f t="shared" si="161"/>
        <v>20</v>
      </c>
      <c r="C274" s="179">
        <f t="shared" si="161"/>
        <v>-10</v>
      </c>
      <c r="D274" s="179">
        <f t="shared" si="161"/>
        <v>0.134</v>
      </c>
      <c r="E274" s="187">
        <f t="shared" si="161"/>
        <v>1</v>
      </c>
      <c r="F274" s="181" t="str">
        <f t="shared" si="161"/>
        <v>Lunda Norte</v>
      </c>
      <c r="G274" s="181" t="str">
        <f t="shared" si="161"/>
        <v>Province</v>
      </c>
      <c r="H274" s="181">
        <f t="shared" si="161"/>
        <v>23089</v>
      </c>
      <c r="I274" s="179"/>
      <c r="J274" s="185">
        <f aca="true" t="shared" si="164" ref="J274:U274">J36</f>
        <v>20320.28382697031</v>
      </c>
      <c r="K274" s="179">
        <f t="shared" si="164"/>
        <v>12096</v>
      </c>
      <c r="L274" s="179">
        <f t="shared" si="164"/>
        <v>4708.39</v>
      </c>
      <c r="M274" s="179">
        <f t="shared" si="164"/>
        <v>12194.7301</v>
      </c>
      <c r="N274" s="179">
        <f t="shared" si="164"/>
        <v>12305.076909238242</v>
      </c>
      <c r="O274" s="179">
        <f t="shared" si="164"/>
        <v>2.845545524882744</v>
      </c>
      <c r="P274" s="179">
        <f t="shared" si="164"/>
        <v>-9980</v>
      </c>
      <c r="Q274" s="202">
        <f t="shared" si="164"/>
        <v>1</v>
      </c>
      <c r="R274" s="179">
        <f t="shared" si="164"/>
        <v>4649.8883948698585</v>
      </c>
      <c r="S274" s="185">
        <f t="shared" si="164"/>
        <v>3955.168633145978</v>
      </c>
      <c r="T274" s="185">
        <f t="shared" si="164"/>
        <v>20320.283826970306</v>
      </c>
      <c r="U274" s="179">
        <f t="shared" si="164"/>
        <v>48668654.21986795</v>
      </c>
      <c r="V274" s="179"/>
      <c r="W274" s="179">
        <f>W36</f>
        <v>44950550.57697578</v>
      </c>
      <c r="X274" s="179">
        <f>X36</f>
        <v>467947145.1714189</v>
      </c>
      <c r="Y274" s="179"/>
      <c r="Z274" s="179"/>
      <c r="AA274" s="179"/>
      <c r="AB274" s="179">
        <f>AB36</f>
        <v>44950550.57697578</v>
      </c>
      <c r="AC274" s="179">
        <f>AC36</f>
        <v>467947145.1714189</v>
      </c>
      <c r="AD274" s="179"/>
      <c r="AE274" s="179">
        <f>AE36</f>
        <v>1014279.7584437984</v>
      </c>
      <c r="AF274" s="179">
        <f>AF36</f>
        <v>10558921.10945673</v>
      </c>
      <c r="AG274" s="179"/>
      <c r="AH274" s="179"/>
      <c r="AI274" s="179">
        <f>AI36</f>
        <v>1014279.7584437984</v>
      </c>
      <c r="AJ274" s="179">
        <f>AJ36</f>
        <v>10558921.10945673</v>
      </c>
      <c r="AK274" s="179"/>
      <c r="AL274" s="179">
        <f t="shared" si="163"/>
        <v>3556901.7720200284</v>
      </c>
      <c r="AM274" s="179">
        <f t="shared" si="163"/>
        <v>3556901.7720200284</v>
      </c>
      <c r="AN274" s="179">
        <f t="shared" si="163"/>
        <v>37028290.16569334</v>
      </c>
    </row>
    <row r="275" spans="1:40" ht="12.75">
      <c r="A275" s="183">
        <f aca="true" t="shared" si="165" ref="A275:H277">A38</f>
        <v>-8989</v>
      </c>
      <c r="B275" s="179">
        <f t="shared" si="165"/>
        <v>11</v>
      </c>
      <c r="C275" s="179">
        <f t="shared" si="165"/>
        <v>-9</v>
      </c>
      <c r="D275" s="179">
        <f t="shared" si="165"/>
        <v>0</v>
      </c>
      <c r="E275" s="187">
        <f t="shared" si="165"/>
        <v>0</v>
      </c>
      <c r="F275" s="181" t="str">
        <f t="shared" si="165"/>
        <v>offshore</v>
      </c>
      <c r="G275" s="181" t="str">
        <f t="shared" si="165"/>
        <v>Province</v>
      </c>
      <c r="H275" s="181">
        <f t="shared" si="165"/>
        <v>0</v>
      </c>
      <c r="I275" s="179"/>
      <c r="J275" s="185">
        <f aca="true" t="shared" si="166" ref="J275:U275">J38</f>
        <v>0</v>
      </c>
      <c r="K275" s="179">
        <f t="shared" si="166"/>
        <v>0</v>
      </c>
      <c r="L275" s="179">
        <f t="shared" si="166"/>
        <v>0</v>
      </c>
      <c r="M275" s="179">
        <f t="shared" si="166"/>
        <v>0</v>
      </c>
      <c r="N275" s="179">
        <f t="shared" si="166"/>
        <v>0</v>
      </c>
      <c r="O275" s="179">
        <f t="shared" si="166"/>
        <v>0</v>
      </c>
      <c r="P275" s="179">
        <f t="shared" si="166"/>
        <v>-8989</v>
      </c>
      <c r="Q275" s="202">
        <f t="shared" si="166"/>
        <v>1</v>
      </c>
      <c r="R275" s="179">
        <f t="shared" si="166"/>
        <v>0</v>
      </c>
      <c r="S275" s="185">
        <f t="shared" si="166"/>
        <v>0</v>
      </c>
      <c r="T275" s="185">
        <f t="shared" si="166"/>
        <v>0</v>
      </c>
      <c r="U275" s="179">
        <f t="shared" si="166"/>
        <v>0</v>
      </c>
      <c r="V275" s="179"/>
      <c r="W275" s="179">
        <f aca="true" t="shared" si="167" ref="W275:Y277">W38</f>
        <v>0</v>
      </c>
      <c r="X275" s="179">
        <f t="shared" si="167"/>
        <v>0</v>
      </c>
      <c r="Y275" s="179">
        <f t="shared" si="167"/>
        <v>13390648127.999998</v>
      </c>
      <c r="Z275" s="179"/>
      <c r="AA275" s="179">
        <f aca="true" t="shared" si="168" ref="AA275:AC277">AA38</f>
        <v>11529566175.861563</v>
      </c>
      <c r="AB275" s="179">
        <f t="shared" si="168"/>
        <v>11529566175.861563</v>
      </c>
      <c r="AC275" s="179">
        <f t="shared" si="168"/>
        <v>11529566175.861563</v>
      </c>
      <c r="AD275" s="179"/>
      <c r="AE275" s="179">
        <f aca="true" t="shared" si="169" ref="AE275:AF277">AE38</f>
        <v>260157115.89091346</v>
      </c>
      <c r="AF275" s="179">
        <f t="shared" si="169"/>
        <v>260157115.89091346</v>
      </c>
      <c r="AG275" s="179"/>
      <c r="AH275" s="179">
        <f aca="true" t="shared" si="170" ref="AH275:AN277">AH38</f>
        <v>260157115.89091346</v>
      </c>
      <c r="AI275" s="179">
        <f t="shared" si="170"/>
        <v>0</v>
      </c>
      <c r="AJ275" s="179">
        <f t="shared" si="170"/>
        <v>0</v>
      </c>
      <c r="AK275" s="179">
        <f t="shared" si="170"/>
        <v>260157115.89091346</v>
      </c>
      <c r="AL275" s="179">
        <f t="shared" si="170"/>
        <v>0</v>
      </c>
      <c r="AM275" s="179">
        <f t="shared" si="170"/>
        <v>260157115.89091346</v>
      </c>
      <c r="AN275" s="179">
        <f t="shared" si="170"/>
        <v>260157115.89091346</v>
      </c>
    </row>
    <row r="276" spans="1:40" ht="12.75">
      <c r="A276" s="183">
        <f t="shared" si="165"/>
        <v>-8988</v>
      </c>
      <c r="B276" s="179">
        <f t="shared" si="165"/>
        <v>12</v>
      </c>
      <c r="C276" s="179">
        <f t="shared" si="165"/>
        <v>-9</v>
      </c>
      <c r="D276" s="179">
        <f t="shared" si="165"/>
        <v>0</v>
      </c>
      <c r="E276" s="187">
        <f t="shared" si="165"/>
        <v>0</v>
      </c>
      <c r="F276" s="181" t="str">
        <f t="shared" si="165"/>
        <v>offshore</v>
      </c>
      <c r="G276" s="181" t="str">
        <f t="shared" si="165"/>
        <v>Province</v>
      </c>
      <c r="H276" s="181">
        <f t="shared" si="165"/>
        <v>0</v>
      </c>
      <c r="I276" s="179"/>
      <c r="J276" s="185">
        <f aca="true" t="shared" si="171" ref="J276:U276">J39</f>
        <v>0</v>
      </c>
      <c r="K276" s="179">
        <f t="shared" si="171"/>
        <v>0</v>
      </c>
      <c r="L276" s="179">
        <f t="shared" si="171"/>
        <v>0</v>
      </c>
      <c r="M276" s="179">
        <f t="shared" si="171"/>
        <v>0</v>
      </c>
      <c r="N276" s="179">
        <f t="shared" si="171"/>
        <v>0</v>
      </c>
      <c r="O276" s="179">
        <f t="shared" si="171"/>
        <v>0</v>
      </c>
      <c r="P276" s="179">
        <f t="shared" si="171"/>
        <v>-8988</v>
      </c>
      <c r="Q276" s="202">
        <f t="shared" si="171"/>
        <v>1</v>
      </c>
      <c r="R276" s="179">
        <f t="shared" si="171"/>
        <v>0</v>
      </c>
      <c r="S276" s="185">
        <f t="shared" si="171"/>
        <v>0</v>
      </c>
      <c r="T276" s="185">
        <f t="shared" si="171"/>
        <v>0</v>
      </c>
      <c r="U276" s="179">
        <f t="shared" si="171"/>
        <v>0</v>
      </c>
      <c r="V276" s="179"/>
      <c r="W276" s="179">
        <f t="shared" si="167"/>
        <v>0</v>
      </c>
      <c r="X276" s="179">
        <f t="shared" si="167"/>
        <v>0</v>
      </c>
      <c r="Y276" s="179">
        <f t="shared" si="167"/>
        <v>4940376621.84</v>
      </c>
      <c r="Z276" s="179"/>
      <c r="AA276" s="179">
        <f t="shared" si="168"/>
        <v>4253744751.613541</v>
      </c>
      <c r="AB276" s="179">
        <f t="shared" si="168"/>
        <v>4253744751.613541</v>
      </c>
      <c r="AC276" s="179">
        <f t="shared" si="168"/>
        <v>4253744751.613541</v>
      </c>
      <c r="AD276" s="179"/>
      <c r="AE276" s="179">
        <f t="shared" si="169"/>
        <v>95982966.69936877</v>
      </c>
      <c r="AF276" s="179">
        <f t="shared" si="169"/>
        <v>95982966.69936877</v>
      </c>
      <c r="AG276" s="179"/>
      <c r="AH276" s="179">
        <f t="shared" si="170"/>
        <v>95982966.69936877</v>
      </c>
      <c r="AI276" s="179">
        <f t="shared" si="170"/>
        <v>0</v>
      </c>
      <c r="AJ276" s="179">
        <f t="shared" si="170"/>
        <v>0</v>
      </c>
      <c r="AK276" s="179">
        <f t="shared" si="170"/>
        <v>95982966.69936877</v>
      </c>
      <c r="AL276" s="179">
        <f t="shared" si="170"/>
        <v>0</v>
      </c>
      <c r="AM276" s="179">
        <f t="shared" si="170"/>
        <v>95982966.69936877</v>
      </c>
      <c r="AN276" s="179">
        <f t="shared" si="170"/>
        <v>95982966.69936877</v>
      </c>
    </row>
    <row r="277" spans="1:40" ht="12.75">
      <c r="A277" s="183">
        <f t="shared" si="165"/>
        <v>-8987</v>
      </c>
      <c r="B277" s="179">
        <f t="shared" si="165"/>
        <v>13</v>
      </c>
      <c r="C277" s="179">
        <f t="shared" si="165"/>
        <v>-9</v>
      </c>
      <c r="D277" s="179">
        <f t="shared" si="165"/>
        <v>0.578</v>
      </c>
      <c r="E277" s="187">
        <f t="shared" si="165"/>
        <v>0.707</v>
      </c>
      <c r="F277" s="181" t="str">
        <f t="shared" si="165"/>
        <v>Bengo</v>
      </c>
      <c r="G277" s="181" t="str">
        <f t="shared" si="165"/>
        <v>Province</v>
      </c>
      <c r="H277" s="181">
        <f t="shared" si="165"/>
        <v>842893</v>
      </c>
      <c r="I277" s="179"/>
      <c r="J277" s="185">
        <f aca="true" t="shared" si="172" ref="J277:U277">J40</f>
        <v>741817.5319748143</v>
      </c>
      <c r="K277" s="179">
        <f t="shared" si="172"/>
        <v>8498</v>
      </c>
      <c r="L277" s="179">
        <f t="shared" si="172"/>
        <v>4721.425</v>
      </c>
      <c r="M277" s="179">
        <f t="shared" si="172"/>
        <v>12228.490749999999</v>
      </c>
      <c r="N277" s="179">
        <f t="shared" si="172"/>
        <v>11949.659824599661</v>
      </c>
      <c r="O277" s="179">
        <f t="shared" si="172"/>
        <v>5.235205691350383</v>
      </c>
      <c r="P277" s="179">
        <f t="shared" si="172"/>
        <v>-8987</v>
      </c>
      <c r="Q277" s="202">
        <f t="shared" si="172"/>
        <v>1</v>
      </c>
      <c r="R277" s="179">
        <f t="shared" si="172"/>
        <v>37002.78800645274</v>
      </c>
      <c r="S277" s="185">
        <f t="shared" si="172"/>
        <v>80292.86274647136</v>
      </c>
      <c r="T277" s="185">
        <f t="shared" si="172"/>
        <v>741817.5319748141</v>
      </c>
      <c r="U277" s="179">
        <f t="shared" si="172"/>
        <v>959472396.1636037</v>
      </c>
      <c r="V277" s="179"/>
      <c r="W277" s="179">
        <f t="shared" si="167"/>
        <v>886172284.0357025</v>
      </c>
      <c r="X277" s="179">
        <f t="shared" si="167"/>
        <v>32473749211.335087</v>
      </c>
      <c r="Y277" s="179">
        <f t="shared" si="167"/>
        <v>306010644.72</v>
      </c>
      <c r="Z277" s="179"/>
      <c r="AA277" s="179">
        <f t="shared" si="168"/>
        <v>263480150.10863128</v>
      </c>
      <c r="AB277" s="179">
        <f t="shared" si="168"/>
        <v>1149652434.1443338</v>
      </c>
      <c r="AC277" s="179">
        <f t="shared" si="168"/>
        <v>32737229361.443718</v>
      </c>
      <c r="AD277" s="179"/>
      <c r="AE277" s="179">
        <f t="shared" si="169"/>
        <v>25941154.851961136</v>
      </c>
      <c r="AF277" s="179">
        <f t="shared" si="169"/>
        <v>738694157.5272322</v>
      </c>
      <c r="AG277" s="179"/>
      <c r="AH277" s="179">
        <f t="shared" si="170"/>
        <v>5945257.167635299</v>
      </c>
      <c r="AI277" s="179">
        <f t="shared" si="170"/>
        <v>19995897.684325837</v>
      </c>
      <c r="AJ277" s="179">
        <f t="shared" si="170"/>
        <v>732748900.3595968</v>
      </c>
      <c r="AK277" s="179">
        <f t="shared" si="170"/>
        <v>5945257.167635299</v>
      </c>
      <c r="AL277" s="179">
        <f t="shared" si="170"/>
        <v>70122117.01398231</v>
      </c>
      <c r="AM277" s="179">
        <f t="shared" si="170"/>
        <v>76067374.18161762</v>
      </c>
      <c r="AN277" s="179">
        <f t="shared" si="170"/>
        <v>2575567533.898887</v>
      </c>
    </row>
    <row r="278" spans="1:40" ht="12.75">
      <c r="A278" s="183">
        <f aca="true" t="shared" si="173" ref="A278:H279">A42</f>
        <v>-8986</v>
      </c>
      <c r="B278" s="179">
        <f t="shared" si="173"/>
        <v>14</v>
      </c>
      <c r="C278" s="179">
        <f t="shared" si="173"/>
        <v>-9</v>
      </c>
      <c r="D278" s="179">
        <f t="shared" si="173"/>
        <v>0.117</v>
      </c>
      <c r="E278" s="187">
        <f t="shared" si="173"/>
        <v>1</v>
      </c>
      <c r="F278" s="181" t="str">
        <f t="shared" si="173"/>
        <v>Uige</v>
      </c>
      <c r="G278" s="181" t="str">
        <f t="shared" si="173"/>
        <v>Province</v>
      </c>
      <c r="H278" s="181">
        <f t="shared" si="173"/>
        <v>118813</v>
      </c>
      <c r="I278" s="179"/>
      <c r="J278" s="185">
        <f aca="true" t="shared" si="174" ref="J278:U278">J42</f>
        <v>104565.54559893558</v>
      </c>
      <c r="K278" s="179">
        <f t="shared" si="174"/>
        <v>12096</v>
      </c>
      <c r="L278" s="179">
        <f t="shared" si="174"/>
        <v>4721.425</v>
      </c>
      <c r="M278" s="179">
        <f t="shared" si="174"/>
        <v>12228.490749999999</v>
      </c>
      <c r="N278" s="179">
        <f t="shared" si="174"/>
        <v>17682.691267077953</v>
      </c>
      <c r="O278" s="179">
        <f t="shared" si="174"/>
        <v>13.05463276084503</v>
      </c>
      <c r="P278" s="179">
        <f t="shared" si="174"/>
        <v>-8986</v>
      </c>
      <c r="Q278" s="202">
        <f t="shared" si="174"/>
        <v>1</v>
      </c>
      <c r="R278" s="179">
        <f t="shared" si="174"/>
        <v>18677.699347394926</v>
      </c>
      <c r="S278" s="185">
        <f t="shared" si="174"/>
        <v>14354.975117663524</v>
      </c>
      <c r="T278" s="185">
        <f t="shared" si="174"/>
        <v>104565.5455989356</v>
      </c>
      <c r="U278" s="179">
        <f t="shared" si="174"/>
        <v>253834593.1522301</v>
      </c>
      <c r="V278" s="179"/>
      <c r="W278" s="179">
        <f>W42</f>
        <v>234442577.06672925</v>
      </c>
      <c r="X278" s="179">
        <f>X42</f>
        <v>1076518404.1276312</v>
      </c>
      <c r="Y278" s="179"/>
      <c r="Z278" s="179"/>
      <c r="AA278" s="179"/>
      <c r="AB278" s="179">
        <f>AB42</f>
        <v>234442577.06672925</v>
      </c>
      <c r="AC278" s="179">
        <f>AC42</f>
        <v>1076518404.1276312</v>
      </c>
      <c r="AD278" s="179"/>
      <c r="AE278" s="179">
        <f>AE42</f>
        <v>5290043.333929326</v>
      </c>
      <c r="AF278" s="179">
        <f>AF42</f>
        <v>24290933.323031574</v>
      </c>
      <c r="AG278" s="179"/>
      <c r="AH278" s="179"/>
      <c r="AI278" s="179">
        <f>AI42</f>
        <v>5290043.333929326</v>
      </c>
      <c r="AJ278" s="179">
        <f>AJ42</f>
        <v>24290933.323031574</v>
      </c>
      <c r="AK278" s="179"/>
      <c r="AL278" s="179">
        <f aca="true" t="shared" si="175" ref="AL278:AN279">AL42</f>
        <v>18551257.03916783</v>
      </c>
      <c r="AM278" s="179">
        <f t="shared" si="175"/>
        <v>18551257.03916783</v>
      </c>
      <c r="AN278" s="179">
        <f t="shared" si="175"/>
        <v>85184056.03723663</v>
      </c>
    </row>
    <row r="279" spans="1:40" ht="12.75">
      <c r="A279" s="183">
        <f t="shared" si="173"/>
        <v>-8986</v>
      </c>
      <c r="B279" s="179">
        <f t="shared" si="173"/>
        <v>14</v>
      </c>
      <c r="C279" s="179">
        <f t="shared" si="173"/>
        <v>-9</v>
      </c>
      <c r="D279" s="179">
        <f t="shared" si="173"/>
        <v>0.431</v>
      </c>
      <c r="E279" s="187">
        <f t="shared" si="173"/>
        <v>0</v>
      </c>
      <c r="F279" s="181" t="str">
        <f t="shared" si="173"/>
        <v>Bengo</v>
      </c>
      <c r="G279" s="181" t="str">
        <f t="shared" si="173"/>
        <v>Province</v>
      </c>
      <c r="H279" s="181">
        <f t="shared" si="173"/>
        <v>118813</v>
      </c>
      <c r="I279" s="179"/>
      <c r="J279" s="185">
        <f aca="true" t="shared" si="176" ref="J279:U279">J43</f>
        <v>104565.54559893558</v>
      </c>
      <c r="K279" s="179">
        <f t="shared" si="176"/>
        <v>12096</v>
      </c>
      <c r="L279" s="179">
        <f t="shared" si="176"/>
        <v>4721.425</v>
      </c>
      <c r="M279" s="179">
        <f t="shared" si="176"/>
        <v>12228.490749999999</v>
      </c>
      <c r="N279" s="179">
        <f t="shared" si="176"/>
        <v>11949.659824599661</v>
      </c>
      <c r="O279" s="179">
        <f t="shared" si="176"/>
        <v>5.235205691350383</v>
      </c>
      <c r="P279" s="179">
        <f t="shared" si="176"/>
        <v>-8986</v>
      </c>
      <c r="Q279" s="202">
        <f t="shared" si="176"/>
        <v>1</v>
      </c>
      <c r="R279" s="179">
        <f t="shared" si="176"/>
        <v>27592.04434391199</v>
      </c>
      <c r="S279" s="185">
        <f t="shared" si="176"/>
        <v>21206.20439570192</v>
      </c>
      <c r="T279" s="185">
        <f t="shared" si="176"/>
        <v>0</v>
      </c>
      <c r="U279" s="179">
        <f t="shared" si="176"/>
        <v>253406928.69956797</v>
      </c>
      <c r="V279" s="179"/>
      <c r="W279" s="179">
        <f>W43</f>
        <v>234047584.5830144</v>
      </c>
      <c r="X279" s="179">
        <f>X43</f>
        <v>0</v>
      </c>
      <c r="Y279" s="179"/>
      <c r="Z279" s="179"/>
      <c r="AA279" s="179"/>
      <c r="AB279" s="179">
        <f>AB43</f>
        <v>234047584.5830144</v>
      </c>
      <c r="AC279" s="179">
        <f>AC43</f>
        <v>0</v>
      </c>
      <c r="AD279" s="179"/>
      <c r="AE279" s="179">
        <f>AE43</f>
        <v>5281130.587014617</v>
      </c>
      <c r="AF279" s="179">
        <f>AF43</f>
        <v>0</v>
      </c>
      <c r="AG279" s="179"/>
      <c r="AH279" s="179"/>
      <c r="AI279" s="179">
        <f>AI43</f>
        <v>5281130.587014617</v>
      </c>
      <c r="AJ279" s="179">
        <f>AJ43</f>
        <v>0</v>
      </c>
      <c r="AK279" s="179"/>
      <c r="AL279" s="179">
        <f t="shared" si="175"/>
        <v>18520001.594079252</v>
      </c>
      <c r="AM279" s="179">
        <f t="shared" si="175"/>
        <v>18520001.594079252</v>
      </c>
      <c r="AN279" s="179">
        <f t="shared" si="175"/>
        <v>0</v>
      </c>
    </row>
    <row r="280" spans="1:40" ht="12.75">
      <c r="A280" s="183">
        <f aca="true" t="shared" si="177" ref="A280:H284">A45</f>
        <v>-8984</v>
      </c>
      <c r="B280" s="179">
        <f t="shared" si="177"/>
        <v>16</v>
      </c>
      <c r="C280" s="179">
        <f t="shared" si="177"/>
        <v>-9</v>
      </c>
      <c r="D280" s="179">
        <f t="shared" si="177"/>
        <v>0.983</v>
      </c>
      <c r="E280" s="187">
        <f t="shared" si="177"/>
        <v>0.983</v>
      </c>
      <c r="F280" s="181" t="str">
        <f t="shared" si="177"/>
        <v>Malanje</v>
      </c>
      <c r="G280" s="181" t="str">
        <f t="shared" si="177"/>
        <v>Province</v>
      </c>
      <c r="H280" s="181">
        <f t="shared" si="177"/>
        <v>115696</v>
      </c>
      <c r="I280" s="179"/>
      <c r="J280" s="185">
        <f aca="true" t="shared" si="178" ref="J280:U280">J45</f>
        <v>101822.32048357041</v>
      </c>
      <c r="K280" s="179">
        <f t="shared" si="178"/>
        <v>12096</v>
      </c>
      <c r="L280" s="179">
        <f t="shared" si="178"/>
        <v>4721.425</v>
      </c>
      <c r="M280" s="179">
        <f t="shared" si="178"/>
        <v>12228.490749999999</v>
      </c>
      <c r="N280" s="179">
        <f t="shared" si="178"/>
        <v>15309.28735712308</v>
      </c>
      <c r="O280" s="179">
        <f t="shared" si="178"/>
        <v>8.582681380722903</v>
      </c>
      <c r="P280" s="179">
        <f t="shared" si="178"/>
        <v>-8984</v>
      </c>
      <c r="Q280" s="202">
        <f t="shared" si="178"/>
        <v>1</v>
      </c>
      <c r="R280" s="179">
        <f t="shared" si="178"/>
        <v>115696</v>
      </c>
      <c r="S280" s="185">
        <f t="shared" si="178"/>
        <v>101822.32048357041</v>
      </c>
      <c r="T280" s="185">
        <f t="shared" si="178"/>
        <v>158237.53265717908</v>
      </c>
      <c r="U280" s="179">
        <f t="shared" si="178"/>
        <v>1558827163.6520588</v>
      </c>
      <c r="V280" s="179"/>
      <c r="W280" s="179">
        <f aca="true" t="shared" si="179" ref="W280:X284">W45</f>
        <v>1439738582.9481375</v>
      </c>
      <c r="X280" s="179">
        <f t="shared" si="179"/>
        <v>1439738582.9481375</v>
      </c>
      <c r="Y280" s="179"/>
      <c r="Z280" s="179"/>
      <c r="AA280" s="179"/>
      <c r="AB280" s="179">
        <f aca="true" t="shared" si="180" ref="AB280:AC284">AB45</f>
        <v>1439738582.9481375</v>
      </c>
      <c r="AC280" s="179">
        <f t="shared" si="180"/>
        <v>1439738582.9481375</v>
      </c>
      <c r="AD280" s="179"/>
      <c r="AE280" s="179">
        <f aca="true" t="shared" si="181" ref="AE280:AF284">AE45</f>
        <v>32486758.96937369</v>
      </c>
      <c r="AF280" s="179">
        <f t="shared" si="181"/>
        <v>32486758.96937369</v>
      </c>
      <c r="AG280" s="179"/>
      <c r="AH280" s="179"/>
      <c r="AI280" s="179">
        <f aca="true" t="shared" si="182" ref="AI280:AJ284">AI45</f>
        <v>32486758.96937369</v>
      </c>
      <c r="AJ280" s="179">
        <f t="shared" si="182"/>
        <v>32486758.96937369</v>
      </c>
      <c r="AK280" s="179"/>
      <c r="AL280" s="179">
        <f aca="true" t="shared" si="183" ref="AL280:AN284">AL45</f>
        <v>113925383.5871118</v>
      </c>
      <c r="AM280" s="179">
        <f t="shared" si="183"/>
        <v>113925383.5871118</v>
      </c>
      <c r="AN280" s="179">
        <f t="shared" si="183"/>
        <v>113925383.5871118</v>
      </c>
    </row>
    <row r="281" spans="1:40" ht="12.75">
      <c r="A281" s="183">
        <f t="shared" si="177"/>
        <v>-8982</v>
      </c>
      <c r="B281" s="179">
        <f t="shared" si="177"/>
        <v>18</v>
      </c>
      <c r="C281" s="179">
        <f t="shared" si="177"/>
        <v>-9</v>
      </c>
      <c r="D281" s="179">
        <f t="shared" si="177"/>
        <v>0.988</v>
      </c>
      <c r="E281" s="187">
        <f t="shared" si="177"/>
        <v>0.988</v>
      </c>
      <c r="F281" s="181" t="str">
        <f t="shared" si="177"/>
        <v>Lunda Norte</v>
      </c>
      <c r="G281" s="181" t="str">
        <f t="shared" si="177"/>
        <v>Province</v>
      </c>
      <c r="H281" s="181">
        <f t="shared" si="177"/>
        <v>30123</v>
      </c>
      <c r="I281" s="179"/>
      <c r="J281" s="185">
        <f aca="true" t="shared" si="184" ref="J281:U281">J46</f>
        <v>26510.802101426078</v>
      </c>
      <c r="K281" s="179">
        <f t="shared" si="184"/>
        <v>11937</v>
      </c>
      <c r="L281" s="179">
        <f t="shared" si="184"/>
        <v>4721.425</v>
      </c>
      <c r="M281" s="179">
        <f t="shared" si="184"/>
        <v>12228.490749999999</v>
      </c>
      <c r="N281" s="179">
        <f t="shared" si="184"/>
        <v>12305.076909238242</v>
      </c>
      <c r="O281" s="179">
        <f t="shared" si="184"/>
        <v>2.845545524882744</v>
      </c>
      <c r="P281" s="179">
        <f t="shared" si="184"/>
        <v>-8982</v>
      </c>
      <c r="Q281" s="202">
        <f t="shared" si="184"/>
        <v>1</v>
      </c>
      <c r="R281" s="179">
        <f t="shared" si="184"/>
        <v>30123</v>
      </c>
      <c r="S281" s="185">
        <f t="shared" si="184"/>
        <v>26510.802101426078</v>
      </c>
      <c r="T281" s="185">
        <f t="shared" si="184"/>
        <v>0</v>
      </c>
      <c r="U281" s="179">
        <f t="shared" si="184"/>
        <v>326217458.78364265</v>
      </c>
      <c r="V281" s="179"/>
      <c r="W281" s="179">
        <f t="shared" si="179"/>
        <v>301295661.7600598</v>
      </c>
      <c r="X281" s="179">
        <f t="shared" si="179"/>
        <v>301295661.7600598</v>
      </c>
      <c r="Y281" s="179"/>
      <c r="Z281" s="179"/>
      <c r="AA281" s="179"/>
      <c r="AB281" s="179">
        <f t="shared" si="180"/>
        <v>301295661.7600598</v>
      </c>
      <c r="AC281" s="179">
        <f t="shared" si="180"/>
        <v>301295661.7600598</v>
      </c>
      <c r="AD281" s="179"/>
      <c r="AE281" s="179">
        <f t="shared" si="181"/>
        <v>6798539.441843653</v>
      </c>
      <c r="AF281" s="179">
        <f t="shared" si="181"/>
        <v>6798539.441843653</v>
      </c>
      <c r="AG281" s="179"/>
      <c r="AH281" s="179"/>
      <c r="AI281" s="179">
        <f t="shared" si="182"/>
        <v>6798539.441843653</v>
      </c>
      <c r="AJ281" s="179">
        <f t="shared" si="182"/>
        <v>6798539.441843653</v>
      </c>
      <c r="AK281" s="179"/>
      <c r="AL281" s="179">
        <f t="shared" si="183"/>
        <v>23841289.137962878</v>
      </c>
      <c r="AM281" s="179">
        <f t="shared" si="183"/>
        <v>23841289.137962878</v>
      </c>
      <c r="AN281" s="179">
        <f t="shared" si="183"/>
        <v>23841289.137962878</v>
      </c>
    </row>
    <row r="282" spans="1:40" ht="12.75">
      <c r="A282" s="183">
        <f t="shared" si="177"/>
        <v>-8981</v>
      </c>
      <c r="B282" s="179">
        <f t="shared" si="177"/>
        <v>19</v>
      </c>
      <c r="C282" s="179">
        <f t="shared" si="177"/>
        <v>-9</v>
      </c>
      <c r="D282" s="179">
        <f t="shared" si="177"/>
        <v>0.999</v>
      </c>
      <c r="E282" s="187">
        <f t="shared" si="177"/>
        <v>0.999</v>
      </c>
      <c r="F282" s="181" t="str">
        <f t="shared" si="177"/>
        <v>Lunda Norte</v>
      </c>
      <c r="G282" s="181" t="str">
        <f t="shared" si="177"/>
        <v>Province</v>
      </c>
      <c r="H282" s="181">
        <f t="shared" si="177"/>
        <v>30528</v>
      </c>
      <c r="I282" s="179"/>
      <c r="J282" s="185">
        <f aca="true" t="shared" si="185" ref="J282:U282">J47</f>
        <v>26867.236548562072</v>
      </c>
      <c r="K282" s="179">
        <f t="shared" si="185"/>
        <v>12096</v>
      </c>
      <c r="L282" s="179">
        <f t="shared" si="185"/>
        <v>4721.425</v>
      </c>
      <c r="M282" s="179">
        <f t="shared" si="185"/>
        <v>12228.490749999999</v>
      </c>
      <c r="N282" s="179">
        <f t="shared" si="185"/>
        <v>12305.076909238242</v>
      </c>
      <c r="O282" s="179">
        <f t="shared" si="185"/>
        <v>2.845545524882744</v>
      </c>
      <c r="P282" s="179">
        <f t="shared" si="185"/>
        <v>-8981</v>
      </c>
      <c r="Q282" s="202">
        <f t="shared" si="185"/>
        <v>1</v>
      </c>
      <c r="R282" s="179">
        <f t="shared" si="185"/>
        <v>30528</v>
      </c>
      <c r="S282" s="185">
        <f t="shared" si="185"/>
        <v>26867.236548562072</v>
      </c>
      <c r="T282" s="185">
        <f t="shared" si="185"/>
        <v>0</v>
      </c>
      <c r="U282" s="179">
        <f t="shared" si="185"/>
        <v>330603412.0687529</v>
      </c>
      <c r="V282" s="179"/>
      <c r="W282" s="179">
        <f t="shared" si="179"/>
        <v>305346544.5742823</v>
      </c>
      <c r="X282" s="179">
        <f t="shared" si="179"/>
        <v>305346544.5742823</v>
      </c>
      <c r="Y282" s="179"/>
      <c r="Z282" s="179"/>
      <c r="AA282" s="179"/>
      <c r="AB282" s="179">
        <f t="shared" si="180"/>
        <v>305346544.5742823</v>
      </c>
      <c r="AC282" s="179">
        <f t="shared" si="180"/>
        <v>305346544.5742823</v>
      </c>
      <c r="AD282" s="179"/>
      <c r="AE282" s="179">
        <f t="shared" si="181"/>
        <v>6889944.961677225</v>
      </c>
      <c r="AF282" s="179">
        <f t="shared" si="181"/>
        <v>6889944.961677225</v>
      </c>
      <c r="AG282" s="179"/>
      <c r="AH282" s="179"/>
      <c r="AI282" s="179">
        <f t="shared" si="182"/>
        <v>6889944.961677225</v>
      </c>
      <c r="AJ282" s="179">
        <f t="shared" si="182"/>
        <v>6889944.961677225</v>
      </c>
      <c r="AK282" s="179"/>
      <c r="AL282" s="179">
        <f t="shared" si="183"/>
        <v>24161832.31430239</v>
      </c>
      <c r="AM282" s="179">
        <f t="shared" si="183"/>
        <v>24161832.31430239</v>
      </c>
      <c r="AN282" s="179">
        <f t="shared" si="183"/>
        <v>24161832.31430239</v>
      </c>
    </row>
    <row r="283" spans="1:40" ht="12.75">
      <c r="A283" s="183">
        <f t="shared" si="177"/>
        <v>-7988</v>
      </c>
      <c r="B283" s="179">
        <f t="shared" si="177"/>
        <v>12</v>
      </c>
      <c r="C283" s="179">
        <f t="shared" si="177"/>
        <v>-8</v>
      </c>
      <c r="D283" s="179">
        <f t="shared" si="177"/>
        <v>0.059</v>
      </c>
      <c r="E283" s="187">
        <f t="shared" si="177"/>
        <v>0.059</v>
      </c>
      <c r="F283" s="181" t="str">
        <f t="shared" si="177"/>
        <v>Zaire</v>
      </c>
      <c r="G283" s="181" t="str">
        <f t="shared" si="177"/>
        <v>Province</v>
      </c>
      <c r="H283" s="181">
        <f t="shared" si="177"/>
        <v>3451</v>
      </c>
      <c r="I283" s="179"/>
      <c r="J283" s="185">
        <f aca="true" t="shared" si="186" ref="J283:U283">J48</f>
        <v>3037.1735236205354</v>
      </c>
      <c r="K283" s="179">
        <f t="shared" si="186"/>
        <v>749</v>
      </c>
      <c r="L283" s="179">
        <f t="shared" si="186"/>
        <v>4733.019</v>
      </c>
      <c r="M283" s="179">
        <f t="shared" si="186"/>
        <v>12258.51921</v>
      </c>
      <c r="N283" s="179">
        <f t="shared" si="186"/>
        <v>30898.02152070639</v>
      </c>
      <c r="O283" s="179">
        <f t="shared" si="186"/>
        <v>3.5705904900341907</v>
      </c>
      <c r="P283" s="179">
        <f t="shared" si="186"/>
        <v>-7988</v>
      </c>
      <c r="Q283" s="202">
        <f t="shared" si="186"/>
        <v>1</v>
      </c>
      <c r="R283" s="179">
        <f t="shared" si="186"/>
        <v>3451</v>
      </c>
      <c r="S283" s="185">
        <f t="shared" si="186"/>
        <v>3037.1735236205354</v>
      </c>
      <c r="T283" s="185">
        <f t="shared" si="186"/>
        <v>0</v>
      </c>
      <c r="U283" s="179">
        <f t="shared" si="186"/>
        <v>93842652.89494696</v>
      </c>
      <c r="V283" s="179"/>
      <c r="W283" s="179">
        <f t="shared" si="179"/>
        <v>86673424.25732973</v>
      </c>
      <c r="X283" s="179">
        <f t="shared" si="179"/>
        <v>86673424.25732973</v>
      </c>
      <c r="Y283" s="179">
        <f>Y48</f>
        <v>19024377059.16</v>
      </c>
      <c r="Z283" s="179"/>
      <c r="AA283" s="179">
        <f>AA48</f>
        <v>16380298560.71563</v>
      </c>
      <c r="AB283" s="179">
        <f t="shared" si="180"/>
        <v>16466971984.97296</v>
      </c>
      <c r="AC283" s="179">
        <f t="shared" si="180"/>
        <v>16466971984.97296</v>
      </c>
      <c r="AD283" s="179"/>
      <c r="AE283" s="179">
        <f t="shared" si="181"/>
        <v>371566446.9697107</v>
      </c>
      <c r="AF283" s="179">
        <f t="shared" si="181"/>
        <v>371566446.9697107</v>
      </c>
      <c r="AG283" s="179"/>
      <c r="AH283" s="179">
        <f>AH48</f>
        <v>369610717.8698262</v>
      </c>
      <c r="AI283" s="179">
        <f t="shared" si="182"/>
        <v>1955729.099884494</v>
      </c>
      <c r="AJ283" s="179">
        <f t="shared" si="182"/>
        <v>1955729.099884494</v>
      </c>
      <c r="AK283" s="179">
        <f>AK48</f>
        <v>369610717.8698262</v>
      </c>
      <c r="AL283" s="179">
        <f t="shared" si="183"/>
        <v>6858400.005579668</v>
      </c>
      <c r="AM283" s="179">
        <f t="shared" si="183"/>
        <v>376469117.87540585</v>
      </c>
      <c r="AN283" s="179">
        <f t="shared" si="183"/>
        <v>376469117.87540585</v>
      </c>
    </row>
    <row r="284" spans="1:40" ht="12.75">
      <c r="A284" s="183">
        <f t="shared" si="177"/>
        <v>-7987</v>
      </c>
      <c r="B284" s="179">
        <f t="shared" si="177"/>
        <v>13</v>
      </c>
      <c r="C284" s="179">
        <f t="shared" si="177"/>
        <v>-8</v>
      </c>
      <c r="D284" s="179">
        <f t="shared" si="177"/>
        <v>0.62</v>
      </c>
      <c r="E284" s="187">
        <f t="shared" si="177"/>
        <v>0.959</v>
      </c>
      <c r="F284" s="181" t="str">
        <f t="shared" si="177"/>
        <v>Zaire</v>
      </c>
      <c r="G284" s="181" t="str">
        <f t="shared" si="177"/>
        <v>Province</v>
      </c>
      <c r="H284" s="181">
        <f t="shared" si="177"/>
        <v>59968</v>
      </c>
      <c r="I284" s="179"/>
      <c r="J284" s="185">
        <f aca="true" t="shared" si="187" ref="J284:U284">J49</f>
        <v>52776.94055765757</v>
      </c>
      <c r="K284" s="179">
        <f t="shared" si="187"/>
        <v>11616</v>
      </c>
      <c r="L284" s="179">
        <f t="shared" si="187"/>
        <v>4733.019</v>
      </c>
      <c r="M284" s="179">
        <f t="shared" si="187"/>
        <v>12258.51921</v>
      </c>
      <c r="N284" s="179">
        <f t="shared" si="187"/>
        <v>30898.02152070639</v>
      </c>
      <c r="O284" s="179">
        <f t="shared" si="187"/>
        <v>3.5705904900341907</v>
      </c>
      <c r="P284" s="179">
        <f t="shared" si="187"/>
        <v>-7987</v>
      </c>
      <c r="Q284" s="202">
        <f t="shared" si="187"/>
        <v>1</v>
      </c>
      <c r="R284" s="179">
        <f t="shared" si="187"/>
        <v>27137.494310139013</v>
      </c>
      <c r="S284" s="185">
        <f t="shared" si="187"/>
        <v>25451.114366791215</v>
      </c>
      <c r="T284" s="185">
        <f t="shared" si="187"/>
        <v>52776.94055765757</v>
      </c>
      <c r="U284" s="179">
        <f t="shared" si="187"/>
        <v>786389079.4310745</v>
      </c>
      <c r="V284" s="179"/>
      <c r="W284" s="179">
        <f t="shared" si="179"/>
        <v>726311887.081472</v>
      </c>
      <c r="X284" s="179">
        <f t="shared" si="179"/>
        <v>1089093028.1490972</v>
      </c>
      <c r="Y284" s="179"/>
      <c r="Z284" s="179"/>
      <c r="AA284" s="179"/>
      <c r="AB284" s="179">
        <f t="shared" si="180"/>
        <v>726311887.081472</v>
      </c>
      <c r="AC284" s="179">
        <f t="shared" si="180"/>
        <v>1089093028.1490972</v>
      </c>
      <c r="AD284" s="179"/>
      <c r="AE284" s="179">
        <f t="shared" si="181"/>
        <v>16388752.43857843</v>
      </c>
      <c r="AF284" s="179">
        <f t="shared" si="181"/>
        <v>24574671.485330015</v>
      </c>
      <c r="AG284" s="179"/>
      <c r="AH284" s="179"/>
      <c r="AI284" s="179">
        <f t="shared" si="182"/>
        <v>16388752.43857843</v>
      </c>
      <c r="AJ284" s="179">
        <f t="shared" si="182"/>
        <v>24574671.485330015</v>
      </c>
      <c r="AK284" s="179"/>
      <c r="AL284" s="179">
        <f t="shared" si="183"/>
        <v>57472489.325248845</v>
      </c>
      <c r="AM284" s="179">
        <f t="shared" si="183"/>
        <v>57472489.325248845</v>
      </c>
      <c r="AN284" s="179">
        <f t="shared" si="183"/>
        <v>86179076.1624706</v>
      </c>
    </row>
    <row r="285" spans="1:40" ht="12.75">
      <c r="A285" s="183">
        <f aca="true" t="shared" si="188" ref="A285:H291">A52</f>
        <v>-7985</v>
      </c>
      <c r="B285" s="179">
        <f t="shared" si="188"/>
        <v>15</v>
      </c>
      <c r="C285" s="179">
        <f t="shared" si="188"/>
        <v>-8</v>
      </c>
      <c r="D285" s="179">
        <f t="shared" si="188"/>
        <v>0.985</v>
      </c>
      <c r="E285" s="187">
        <f t="shared" si="188"/>
        <v>0.985</v>
      </c>
      <c r="F285" s="181" t="str">
        <f t="shared" si="188"/>
        <v>Uige</v>
      </c>
      <c r="G285" s="181" t="str">
        <f t="shared" si="188"/>
        <v>Province</v>
      </c>
      <c r="H285" s="181">
        <f t="shared" si="188"/>
        <v>147213</v>
      </c>
      <c r="I285" s="179"/>
      <c r="J285" s="185">
        <f aca="true" t="shared" si="189" ref="J285:U285">J52</f>
        <v>129559.96115118804</v>
      </c>
      <c r="K285" s="179">
        <f t="shared" si="189"/>
        <v>12096</v>
      </c>
      <c r="L285" s="179">
        <f t="shared" si="189"/>
        <v>4733.019</v>
      </c>
      <c r="M285" s="179">
        <f t="shared" si="189"/>
        <v>12258.51921</v>
      </c>
      <c r="N285" s="179">
        <f t="shared" si="189"/>
        <v>17682.691267077953</v>
      </c>
      <c r="O285" s="179">
        <f t="shared" si="189"/>
        <v>13.05463276084503</v>
      </c>
      <c r="P285" s="179">
        <f t="shared" si="189"/>
        <v>-7985</v>
      </c>
      <c r="Q285" s="202">
        <f t="shared" si="189"/>
        <v>1</v>
      </c>
      <c r="R285" s="179">
        <f t="shared" si="189"/>
        <v>147213</v>
      </c>
      <c r="S285" s="185">
        <f t="shared" si="189"/>
        <v>129559.96115118804</v>
      </c>
      <c r="T285" s="185">
        <f t="shared" si="189"/>
        <v>214996.85808715856</v>
      </c>
      <c r="U285" s="179">
        <f t="shared" si="189"/>
        <v>2290968793.6110716</v>
      </c>
      <c r="V285" s="179"/>
      <c r="W285" s="179">
        <f aca="true" t="shared" si="190" ref="W285:X291">W52</f>
        <v>2115947323.3481793</v>
      </c>
      <c r="X285" s="179">
        <f t="shared" si="190"/>
        <v>2115947323.3481793</v>
      </c>
      <c r="Y285" s="179"/>
      <c r="Z285" s="179"/>
      <c r="AA285" s="179"/>
      <c r="AB285" s="179">
        <f aca="true" t="shared" si="191" ref="AB285:AC291">AB52</f>
        <v>2115947323.3481793</v>
      </c>
      <c r="AC285" s="179">
        <f t="shared" si="191"/>
        <v>2115947323.3481793</v>
      </c>
      <c r="AD285" s="179"/>
      <c r="AE285" s="179">
        <f aca="true" t="shared" si="192" ref="AE285:AF291">AE52</f>
        <v>47744966.69023413</v>
      </c>
      <c r="AF285" s="179">
        <f t="shared" si="192"/>
        <v>47744966.69023413</v>
      </c>
      <c r="AG285" s="179"/>
      <c r="AH285" s="179"/>
      <c r="AI285" s="179">
        <f aca="true" t="shared" si="193" ref="AI285:AJ291">AI52</f>
        <v>47744966.69023413</v>
      </c>
      <c r="AJ285" s="179">
        <f t="shared" si="193"/>
        <v>47744966.69023413</v>
      </c>
      <c r="AK285" s="179"/>
      <c r="AL285" s="179">
        <f aca="true" t="shared" si="194" ref="AL285:AN291">AL52</f>
        <v>167433250.25640944</v>
      </c>
      <c r="AM285" s="179">
        <f t="shared" si="194"/>
        <v>167433250.25640944</v>
      </c>
      <c r="AN285" s="179">
        <f t="shared" si="194"/>
        <v>167433250.25640944</v>
      </c>
    </row>
    <row r="286" spans="1:40" ht="12.75">
      <c r="A286" s="183">
        <f t="shared" si="188"/>
        <v>-7983</v>
      </c>
      <c r="B286" s="179">
        <f t="shared" si="188"/>
        <v>17</v>
      </c>
      <c r="C286" s="179">
        <f t="shared" si="188"/>
        <v>-8</v>
      </c>
      <c r="D286" s="179">
        <f t="shared" si="188"/>
        <v>0.181</v>
      </c>
      <c r="E286" s="187">
        <f t="shared" si="188"/>
        <v>0.181</v>
      </c>
      <c r="F286" s="181" t="str">
        <f t="shared" si="188"/>
        <v>Malanje</v>
      </c>
      <c r="G286" s="181" t="str">
        <f t="shared" si="188"/>
        <v>Province</v>
      </c>
      <c r="H286" s="181">
        <f t="shared" si="188"/>
        <v>23102</v>
      </c>
      <c r="I286" s="179"/>
      <c r="J286" s="185">
        <f aca="true" t="shared" si="195" ref="J286:U286">J53</f>
        <v>20331.72493268085</v>
      </c>
      <c r="K286" s="179">
        <f t="shared" si="195"/>
        <v>2403</v>
      </c>
      <c r="L286" s="179">
        <f t="shared" si="195"/>
        <v>4733.019</v>
      </c>
      <c r="M286" s="179">
        <f t="shared" si="195"/>
        <v>12258.51921</v>
      </c>
      <c r="N286" s="179">
        <f t="shared" si="195"/>
        <v>15309.28735712308</v>
      </c>
      <c r="O286" s="179">
        <f t="shared" si="195"/>
        <v>8.582681380722903</v>
      </c>
      <c r="P286" s="179">
        <f t="shared" si="195"/>
        <v>-7983</v>
      </c>
      <c r="Q286" s="202">
        <f t="shared" si="195"/>
        <v>1</v>
      </c>
      <c r="R286" s="179">
        <f t="shared" si="195"/>
        <v>23102</v>
      </c>
      <c r="S286" s="185">
        <f t="shared" si="195"/>
        <v>20331.72493268085</v>
      </c>
      <c r="T286" s="185">
        <f t="shared" si="195"/>
        <v>0</v>
      </c>
      <c r="U286" s="179">
        <f t="shared" si="195"/>
        <v>311264219.46039504</v>
      </c>
      <c r="V286" s="179"/>
      <c r="W286" s="179">
        <f t="shared" si="190"/>
        <v>287484794.1438587</v>
      </c>
      <c r="X286" s="179">
        <f t="shared" si="190"/>
        <v>287484794.1438587</v>
      </c>
      <c r="Y286" s="179"/>
      <c r="Z286" s="179"/>
      <c r="AA286" s="179"/>
      <c r="AB286" s="179">
        <f t="shared" si="191"/>
        <v>287484794.1438587</v>
      </c>
      <c r="AC286" s="179">
        <f t="shared" si="191"/>
        <v>287484794.1438587</v>
      </c>
      <c r="AD286" s="179"/>
      <c r="AE286" s="179">
        <f t="shared" si="192"/>
        <v>6486906.251819173</v>
      </c>
      <c r="AF286" s="179">
        <f t="shared" si="192"/>
        <v>6486906.251819173</v>
      </c>
      <c r="AG286" s="179"/>
      <c r="AH286" s="179"/>
      <c r="AI286" s="179">
        <f t="shared" si="193"/>
        <v>6486906.251819173</v>
      </c>
      <c r="AJ286" s="179">
        <f t="shared" si="193"/>
        <v>6486906.251819173</v>
      </c>
      <c r="AK286" s="179"/>
      <c r="AL286" s="179">
        <f t="shared" si="194"/>
        <v>22748446.027775005</v>
      </c>
      <c r="AM286" s="179">
        <f t="shared" si="194"/>
        <v>22748446.027775005</v>
      </c>
      <c r="AN286" s="179">
        <f t="shared" si="194"/>
        <v>22748446.027775005</v>
      </c>
    </row>
    <row r="287" spans="1:40" ht="12.75">
      <c r="A287" s="183">
        <f t="shared" si="188"/>
        <v>-7982</v>
      </c>
      <c r="B287" s="179">
        <f t="shared" si="188"/>
        <v>18</v>
      </c>
      <c r="C287" s="179">
        <f t="shared" si="188"/>
        <v>-8</v>
      </c>
      <c r="D287" s="179">
        <f t="shared" si="188"/>
        <v>0.016</v>
      </c>
      <c r="E287" s="187">
        <f t="shared" si="188"/>
        <v>0.016</v>
      </c>
      <c r="F287" s="181" t="str">
        <f t="shared" si="188"/>
        <v>Lunda Norte</v>
      </c>
      <c r="G287" s="181" t="str">
        <f t="shared" si="188"/>
        <v>Province</v>
      </c>
      <c r="H287" s="181">
        <f t="shared" si="188"/>
        <v>642</v>
      </c>
      <c r="I287" s="179"/>
      <c r="J287" s="185">
        <f aca="true" t="shared" si="196" ref="J287:U287">J54</f>
        <v>565.0146050896504</v>
      </c>
      <c r="K287" s="179">
        <f t="shared" si="196"/>
        <v>255</v>
      </c>
      <c r="L287" s="179">
        <f t="shared" si="196"/>
        <v>4733.019</v>
      </c>
      <c r="M287" s="179">
        <f t="shared" si="196"/>
        <v>12258.51921</v>
      </c>
      <c r="N287" s="179">
        <f t="shared" si="196"/>
        <v>12305.076909238242</v>
      </c>
      <c r="O287" s="179">
        <f t="shared" si="196"/>
        <v>2.845545524882744</v>
      </c>
      <c r="P287" s="179">
        <f t="shared" si="196"/>
        <v>-7982</v>
      </c>
      <c r="Q287" s="202">
        <f t="shared" si="196"/>
        <v>1</v>
      </c>
      <c r="R287" s="179">
        <f t="shared" si="196"/>
        <v>642</v>
      </c>
      <c r="S287" s="185">
        <f t="shared" si="196"/>
        <v>565.0146050896504</v>
      </c>
      <c r="T287" s="185">
        <f t="shared" si="196"/>
        <v>0</v>
      </c>
      <c r="U287" s="179">
        <f t="shared" si="196"/>
        <v>6952548.170471022</v>
      </c>
      <c r="V287" s="179"/>
      <c r="W287" s="179">
        <f t="shared" si="190"/>
        <v>6421399.4240267705</v>
      </c>
      <c r="X287" s="179">
        <f t="shared" si="190"/>
        <v>6421399.4240267705</v>
      </c>
      <c r="Y287" s="179"/>
      <c r="Z287" s="179"/>
      <c r="AA287" s="179"/>
      <c r="AB287" s="179">
        <f t="shared" si="191"/>
        <v>6421399.4240267705</v>
      </c>
      <c r="AC287" s="179">
        <f t="shared" si="191"/>
        <v>6421399.4240267705</v>
      </c>
      <c r="AD287" s="179"/>
      <c r="AE287" s="179">
        <f t="shared" si="192"/>
        <v>144894.67588432846</v>
      </c>
      <c r="AF287" s="179">
        <f t="shared" si="192"/>
        <v>144894.67588432846</v>
      </c>
      <c r="AG287" s="179"/>
      <c r="AH287" s="179"/>
      <c r="AI287" s="179">
        <f t="shared" si="193"/>
        <v>144894.67588432846</v>
      </c>
      <c r="AJ287" s="179">
        <f t="shared" si="193"/>
        <v>144894.67588432846</v>
      </c>
      <c r="AK287" s="179"/>
      <c r="AL287" s="179">
        <f t="shared" si="194"/>
        <v>508120.29434558883</v>
      </c>
      <c r="AM287" s="179">
        <f t="shared" si="194"/>
        <v>508120.29434558883</v>
      </c>
      <c r="AN287" s="179">
        <f t="shared" si="194"/>
        <v>508120.29434558883</v>
      </c>
    </row>
    <row r="288" spans="1:40" ht="12.75">
      <c r="A288" s="183">
        <f t="shared" si="188"/>
        <v>-7981</v>
      </c>
      <c r="B288" s="179">
        <f t="shared" si="188"/>
        <v>19</v>
      </c>
      <c r="C288" s="179">
        <f t="shared" si="188"/>
        <v>-8</v>
      </c>
      <c r="D288" s="179">
        <f t="shared" si="188"/>
        <v>0.551</v>
      </c>
      <c r="E288" s="187">
        <f t="shared" si="188"/>
        <v>0.551</v>
      </c>
      <c r="F288" s="181" t="str">
        <f t="shared" si="188"/>
        <v>Lunda Norte</v>
      </c>
      <c r="G288" s="181" t="str">
        <f t="shared" si="188"/>
        <v>Province</v>
      </c>
      <c r="H288" s="181">
        <f t="shared" si="188"/>
        <v>16687</v>
      </c>
      <c r="I288" s="179"/>
      <c r="J288" s="185">
        <f aca="true" t="shared" si="197" ref="J288:U288">J55</f>
        <v>14685.979307057629</v>
      </c>
      <c r="K288" s="179">
        <f t="shared" si="197"/>
        <v>6614</v>
      </c>
      <c r="L288" s="179">
        <f t="shared" si="197"/>
        <v>4733.019</v>
      </c>
      <c r="M288" s="179">
        <f t="shared" si="197"/>
        <v>12258.51921</v>
      </c>
      <c r="N288" s="179">
        <f t="shared" si="197"/>
        <v>12305.076909238242</v>
      </c>
      <c r="O288" s="179">
        <f t="shared" si="197"/>
        <v>2.845545524882744</v>
      </c>
      <c r="P288" s="179">
        <f t="shared" si="197"/>
        <v>-7981</v>
      </c>
      <c r="Q288" s="202">
        <f t="shared" si="197"/>
        <v>1</v>
      </c>
      <c r="R288" s="179">
        <f t="shared" si="197"/>
        <v>16687</v>
      </c>
      <c r="S288" s="185">
        <f t="shared" si="197"/>
        <v>14685.979307057629</v>
      </c>
      <c r="T288" s="185">
        <f t="shared" si="197"/>
        <v>0</v>
      </c>
      <c r="U288" s="179">
        <f t="shared" si="197"/>
        <v>180712104.86082545</v>
      </c>
      <c r="V288" s="179"/>
      <c r="W288" s="179">
        <f t="shared" si="190"/>
        <v>166906374.125755</v>
      </c>
      <c r="X288" s="179">
        <f t="shared" si="190"/>
        <v>166906374.125755</v>
      </c>
      <c r="Y288" s="179"/>
      <c r="Z288" s="179"/>
      <c r="AA288" s="179"/>
      <c r="AB288" s="179">
        <f t="shared" si="191"/>
        <v>166906374.125755</v>
      </c>
      <c r="AC288" s="179">
        <f t="shared" si="191"/>
        <v>166906374.125755</v>
      </c>
      <c r="AD288" s="179"/>
      <c r="AE288" s="179">
        <f t="shared" si="192"/>
        <v>3766133.109784718</v>
      </c>
      <c r="AF288" s="179">
        <f t="shared" si="192"/>
        <v>3766133.109784718</v>
      </c>
      <c r="AG288" s="179"/>
      <c r="AH288" s="179"/>
      <c r="AI288" s="179">
        <f t="shared" si="193"/>
        <v>3766133.109784718</v>
      </c>
      <c r="AJ288" s="179">
        <f t="shared" si="193"/>
        <v>3766133.109784718</v>
      </c>
      <c r="AK288" s="179"/>
      <c r="AL288" s="179">
        <f t="shared" si="194"/>
        <v>13207170.329820624</v>
      </c>
      <c r="AM288" s="179">
        <f t="shared" si="194"/>
        <v>13207170.329820624</v>
      </c>
      <c r="AN288" s="179">
        <f t="shared" si="194"/>
        <v>13207170.329820624</v>
      </c>
    </row>
    <row r="289" spans="1:40" ht="12.75">
      <c r="A289" s="183">
        <f t="shared" si="188"/>
        <v>-6989</v>
      </c>
      <c r="B289" s="179">
        <f t="shared" si="188"/>
        <v>11</v>
      </c>
      <c r="C289" s="179">
        <f t="shared" si="188"/>
        <v>-7</v>
      </c>
      <c r="D289" s="179">
        <f t="shared" si="188"/>
        <v>0</v>
      </c>
      <c r="E289" s="187">
        <f t="shared" si="188"/>
        <v>0</v>
      </c>
      <c r="F289" s="181" t="str">
        <f t="shared" si="188"/>
        <v>offshore</v>
      </c>
      <c r="G289" s="181" t="str">
        <f t="shared" si="188"/>
        <v>Province</v>
      </c>
      <c r="H289" s="181">
        <f t="shared" si="188"/>
        <v>0</v>
      </c>
      <c r="I289" s="179"/>
      <c r="J289" s="185">
        <f aca="true" t="shared" si="198" ref="J289:U289">J56</f>
        <v>0</v>
      </c>
      <c r="K289" s="179">
        <f t="shared" si="198"/>
        <v>0</v>
      </c>
      <c r="L289" s="179">
        <f t="shared" si="198"/>
        <v>0</v>
      </c>
      <c r="M289" s="179">
        <f t="shared" si="198"/>
        <v>0</v>
      </c>
      <c r="N289" s="179">
        <f t="shared" si="198"/>
        <v>0</v>
      </c>
      <c r="O289" s="179">
        <f t="shared" si="198"/>
        <v>0</v>
      </c>
      <c r="P289" s="179">
        <f t="shared" si="198"/>
        <v>-6989</v>
      </c>
      <c r="Q289" s="202">
        <f t="shared" si="198"/>
        <v>1</v>
      </c>
      <c r="R289" s="179">
        <f t="shared" si="198"/>
        <v>0</v>
      </c>
      <c r="S289" s="185">
        <f t="shared" si="198"/>
        <v>0</v>
      </c>
      <c r="T289" s="185">
        <f t="shared" si="198"/>
        <v>0</v>
      </c>
      <c r="U289" s="179">
        <f t="shared" si="198"/>
        <v>0</v>
      </c>
      <c r="V289" s="179"/>
      <c r="W289" s="179">
        <f t="shared" si="190"/>
        <v>0</v>
      </c>
      <c r="X289" s="179">
        <f t="shared" si="190"/>
        <v>0</v>
      </c>
      <c r="Y289" s="179">
        <f>Y56</f>
        <v>952152335.64</v>
      </c>
      <c r="Z289" s="179"/>
      <c r="AA289" s="179">
        <f>AA56</f>
        <v>819818671.831695</v>
      </c>
      <c r="AB289" s="179">
        <f t="shared" si="191"/>
        <v>819818671.831695</v>
      </c>
      <c r="AC289" s="179">
        <f t="shared" si="191"/>
        <v>819818671.831695</v>
      </c>
      <c r="AD289" s="179"/>
      <c r="AE289" s="179">
        <f t="shared" si="192"/>
        <v>18498671.846281786</v>
      </c>
      <c r="AF289" s="179">
        <f t="shared" si="192"/>
        <v>18498671.846281786</v>
      </c>
      <c r="AG289" s="179"/>
      <c r="AH289" s="179">
        <f>AH56</f>
        <v>18498671.846281786</v>
      </c>
      <c r="AI289" s="179">
        <f t="shared" si="193"/>
        <v>0</v>
      </c>
      <c r="AJ289" s="179">
        <f t="shared" si="193"/>
        <v>0</v>
      </c>
      <c r="AK289" s="179">
        <f>AK56</f>
        <v>18498671.846281786</v>
      </c>
      <c r="AL289" s="179">
        <f t="shared" si="194"/>
        <v>0</v>
      </c>
      <c r="AM289" s="179">
        <f t="shared" si="194"/>
        <v>18498671.846281786</v>
      </c>
      <c r="AN289" s="179">
        <f t="shared" si="194"/>
        <v>18498671.846281786</v>
      </c>
    </row>
    <row r="290" spans="1:40" ht="12.75">
      <c r="A290" s="183">
        <f t="shared" si="188"/>
        <v>-6987</v>
      </c>
      <c r="B290" s="179">
        <f t="shared" si="188"/>
        <v>13</v>
      </c>
      <c r="C290" s="179">
        <f t="shared" si="188"/>
        <v>-7</v>
      </c>
      <c r="D290" s="179">
        <f t="shared" si="188"/>
        <v>0.011</v>
      </c>
      <c r="E290" s="187">
        <f t="shared" si="188"/>
        <v>0.011</v>
      </c>
      <c r="F290" s="181" t="str">
        <f t="shared" si="188"/>
        <v>Uige</v>
      </c>
      <c r="G290" s="181" t="str">
        <f t="shared" si="188"/>
        <v>Province</v>
      </c>
      <c r="H290" s="181">
        <f t="shared" si="188"/>
        <v>56647</v>
      </c>
      <c r="I290" s="179"/>
      <c r="J290" s="185">
        <f aca="true" t="shared" si="199" ref="J290:U290">J57</f>
        <v>49854.178091142414</v>
      </c>
      <c r="K290" s="179">
        <f t="shared" si="199"/>
        <v>12096</v>
      </c>
      <c r="L290" s="179">
        <f t="shared" si="199"/>
        <v>4743.174</v>
      </c>
      <c r="M290" s="179">
        <f t="shared" si="199"/>
        <v>12284.82066</v>
      </c>
      <c r="N290" s="179">
        <f t="shared" si="199"/>
        <v>17682.691267077953</v>
      </c>
      <c r="O290" s="179">
        <f t="shared" si="199"/>
        <v>13.05463276084503</v>
      </c>
      <c r="P290" s="179">
        <f t="shared" si="199"/>
        <v>-6987</v>
      </c>
      <c r="Q290" s="202">
        <f t="shared" si="199"/>
        <v>1</v>
      </c>
      <c r="R290" s="179">
        <f t="shared" si="199"/>
        <v>56647</v>
      </c>
      <c r="S290" s="185">
        <f t="shared" si="199"/>
        <v>49854.178091142414</v>
      </c>
      <c r="T290" s="185">
        <f t="shared" si="199"/>
        <v>0</v>
      </c>
      <c r="U290" s="179">
        <f t="shared" si="199"/>
        <v>881556039.559593</v>
      </c>
      <c r="V290" s="179"/>
      <c r="W290" s="179">
        <f t="shared" si="190"/>
        <v>814208446.439542</v>
      </c>
      <c r="X290" s="179">
        <f t="shared" si="190"/>
        <v>814208446.439542</v>
      </c>
      <c r="Y290" s="179"/>
      <c r="Z290" s="179"/>
      <c r="AA290" s="179"/>
      <c r="AB290" s="179">
        <f t="shared" si="191"/>
        <v>814208446.439542</v>
      </c>
      <c r="AC290" s="179">
        <f t="shared" si="191"/>
        <v>814208446.439542</v>
      </c>
      <c r="AD290" s="179"/>
      <c r="AE290" s="179">
        <f t="shared" si="192"/>
        <v>18372080.78160008</v>
      </c>
      <c r="AF290" s="179">
        <f t="shared" si="192"/>
        <v>18372080.78160008</v>
      </c>
      <c r="AG290" s="179"/>
      <c r="AH290" s="179"/>
      <c r="AI290" s="179">
        <f t="shared" si="193"/>
        <v>18372080.78160008</v>
      </c>
      <c r="AJ290" s="179">
        <f t="shared" si="193"/>
        <v>18372080.78160008</v>
      </c>
      <c r="AK290" s="179"/>
      <c r="AL290" s="179">
        <f t="shared" si="194"/>
        <v>64427675.050945394</v>
      </c>
      <c r="AM290" s="179">
        <f t="shared" si="194"/>
        <v>64427675.050945394</v>
      </c>
      <c r="AN290" s="179">
        <f t="shared" si="194"/>
        <v>64427675.050945394</v>
      </c>
    </row>
    <row r="291" spans="1:40" ht="12.75">
      <c r="A291" s="183">
        <f t="shared" si="188"/>
        <v>-6986</v>
      </c>
      <c r="B291" s="179">
        <f t="shared" si="188"/>
        <v>14</v>
      </c>
      <c r="C291" s="179">
        <f t="shared" si="188"/>
        <v>-7</v>
      </c>
      <c r="D291" s="179">
        <f t="shared" si="188"/>
        <v>0.61</v>
      </c>
      <c r="E291" s="187">
        <f t="shared" si="188"/>
        <v>1</v>
      </c>
      <c r="F291" s="181" t="str">
        <f t="shared" si="188"/>
        <v>Zaire</v>
      </c>
      <c r="G291" s="181" t="str">
        <f t="shared" si="188"/>
        <v>Province</v>
      </c>
      <c r="H291" s="181">
        <f t="shared" si="188"/>
        <v>91619</v>
      </c>
      <c r="I291" s="179"/>
      <c r="J291" s="185">
        <f aca="true" t="shared" si="200" ref="J291:U291">J58</f>
        <v>80632.5126225992</v>
      </c>
      <c r="K291" s="179">
        <f t="shared" si="200"/>
        <v>12096</v>
      </c>
      <c r="L291" s="179">
        <f t="shared" si="200"/>
        <v>4743.174</v>
      </c>
      <c r="M291" s="179">
        <f t="shared" si="200"/>
        <v>12284.82066</v>
      </c>
      <c r="N291" s="179">
        <f t="shared" si="200"/>
        <v>30898.02152070639</v>
      </c>
      <c r="O291" s="179">
        <f t="shared" si="200"/>
        <v>3.5705904900341907</v>
      </c>
      <c r="P291" s="179">
        <f t="shared" si="200"/>
        <v>-6986</v>
      </c>
      <c r="Q291" s="202">
        <f t="shared" si="200"/>
        <v>1</v>
      </c>
      <c r="R291" s="179">
        <f t="shared" si="200"/>
        <v>26757.078930426644</v>
      </c>
      <c r="S291" s="185">
        <f t="shared" si="200"/>
        <v>24159.251702456975</v>
      </c>
      <c r="T291" s="185">
        <f t="shared" si="200"/>
        <v>80632.5126225992</v>
      </c>
      <c r="U291" s="179">
        <f t="shared" si="200"/>
        <v>746473079.0266781</v>
      </c>
      <c r="V291" s="179"/>
      <c r="W291" s="179">
        <f t="shared" si="190"/>
        <v>689445320.2168403</v>
      </c>
      <c r="X291" s="179">
        <f t="shared" si="190"/>
        <v>1611755301.0393572</v>
      </c>
      <c r="Y291" s="179"/>
      <c r="Z291" s="179"/>
      <c r="AA291" s="179"/>
      <c r="AB291" s="179">
        <f t="shared" si="191"/>
        <v>689445320.2168403</v>
      </c>
      <c r="AC291" s="179">
        <f t="shared" si="191"/>
        <v>1611755301.0393572</v>
      </c>
      <c r="AD291" s="179"/>
      <c r="AE291" s="179">
        <f t="shared" si="192"/>
        <v>15556882.482501319</v>
      </c>
      <c r="AF291" s="179">
        <f t="shared" si="192"/>
        <v>36368203.646565795</v>
      </c>
      <c r="AG291" s="179"/>
      <c r="AH291" s="179"/>
      <c r="AI291" s="179">
        <f t="shared" si="193"/>
        <v>15556882.482501319</v>
      </c>
      <c r="AJ291" s="179">
        <f t="shared" si="193"/>
        <v>36368203.646565795</v>
      </c>
      <c r="AK291" s="179"/>
      <c r="AL291" s="179">
        <f t="shared" si="194"/>
        <v>54555266.83684911</v>
      </c>
      <c r="AM291" s="179">
        <f t="shared" si="194"/>
        <v>54555266.83684911</v>
      </c>
      <c r="AN291" s="179">
        <f t="shared" si="194"/>
        <v>127536931.42228168</v>
      </c>
    </row>
    <row r="292" spans="1:40" ht="12.75">
      <c r="A292" s="183">
        <f aca="true" t="shared" si="201" ref="A292:H294">A60</f>
        <v>-6980</v>
      </c>
      <c r="B292" s="179">
        <f t="shared" si="201"/>
        <v>20</v>
      </c>
      <c r="C292" s="179">
        <f t="shared" si="201"/>
        <v>-7</v>
      </c>
      <c r="D292" s="179">
        <f t="shared" si="201"/>
        <v>0.025</v>
      </c>
      <c r="E292" s="187">
        <f t="shared" si="201"/>
        <v>0.025</v>
      </c>
      <c r="F292" s="181" t="str">
        <f t="shared" si="201"/>
        <v>Lunda Norte</v>
      </c>
      <c r="G292" s="181" t="str">
        <f t="shared" si="201"/>
        <v>Province</v>
      </c>
      <c r="H292" s="181">
        <f t="shared" si="201"/>
        <v>832</v>
      </c>
      <c r="I292" s="179"/>
      <c r="J292" s="185">
        <f aca="true" t="shared" si="202" ref="J292:U292">J60</f>
        <v>732.230765474438</v>
      </c>
      <c r="K292" s="179">
        <f t="shared" si="202"/>
        <v>333</v>
      </c>
      <c r="L292" s="179">
        <f t="shared" si="202"/>
        <v>4743.174</v>
      </c>
      <c r="M292" s="179">
        <f t="shared" si="202"/>
        <v>12284.82066</v>
      </c>
      <c r="N292" s="179">
        <f t="shared" si="202"/>
        <v>12305.076909238242</v>
      </c>
      <c r="O292" s="179">
        <f t="shared" si="202"/>
        <v>2.845545524882744</v>
      </c>
      <c r="P292" s="179">
        <f t="shared" si="202"/>
        <v>-6980</v>
      </c>
      <c r="Q292" s="202">
        <f t="shared" si="202"/>
        <v>1</v>
      </c>
      <c r="R292" s="179">
        <f t="shared" si="202"/>
        <v>832</v>
      </c>
      <c r="S292" s="185">
        <f t="shared" si="202"/>
        <v>732.230765474438</v>
      </c>
      <c r="T292" s="185">
        <f t="shared" si="202"/>
        <v>732.230765474438</v>
      </c>
      <c r="U292" s="179">
        <f t="shared" si="202"/>
        <v>9010155.88447335</v>
      </c>
      <c r="V292" s="179"/>
      <c r="W292" s="179">
        <f aca="true" t="shared" si="203" ref="W292:X294">W60</f>
        <v>8321813.583785472</v>
      </c>
      <c r="X292" s="179">
        <f t="shared" si="203"/>
        <v>8321813.583785472</v>
      </c>
      <c r="Y292" s="179"/>
      <c r="Z292" s="179"/>
      <c r="AA292" s="179"/>
      <c r="AB292" s="179">
        <f aca="true" t="shared" si="204" ref="AB292:AC294">AB60</f>
        <v>8321813.583785472</v>
      </c>
      <c r="AC292" s="179">
        <f t="shared" si="204"/>
        <v>8321813.583785472</v>
      </c>
      <c r="AD292" s="179"/>
      <c r="AE292" s="179">
        <f aca="true" t="shared" si="205" ref="AE292:AF294">AE60</f>
        <v>187776.27778155965</v>
      </c>
      <c r="AF292" s="179">
        <f t="shared" si="205"/>
        <v>187776.27778155965</v>
      </c>
      <c r="AG292" s="179"/>
      <c r="AH292" s="179"/>
      <c r="AI292" s="179">
        <f aca="true" t="shared" si="206" ref="AI292:AJ294">AI60</f>
        <v>187776.27778155965</v>
      </c>
      <c r="AJ292" s="179">
        <f t="shared" si="206"/>
        <v>187776.27778155965</v>
      </c>
      <c r="AK292" s="179"/>
      <c r="AL292" s="179">
        <f aca="true" t="shared" si="207" ref="AL292:AN294">AL60</f>
        <v>658498.5746036292</v>
      </c>
      <c r="AM292" s="179">
        <f t="shared" si="207"/>
        <v>658498.5746036292</v>
      </c>
      <c r="AN292" s="179">
        <f t="shared" si="207"/>
        <v>658498.5746036292</v>
      </c>
    </row>
    <row r="293" spans="1:40" ht="12.75">
      <c r="A293" s="183">
        <f t="shared" si="201"/>
        <v>-5989</v>
      </c>
      <c r="B293" s="179">
        <f t="shared" si="201"/>
        <v>11</v>
      </c>
      <c r="C293" s="179">
        <f t="shared" si="201"/>
        <v>-6</v>
      </c>
      <c r="D293" s="179">
        <f t="shared" si="201"/>
        <v>0</v>
      </c>
      <c r="E293" s="187">
        <f t="shared" si="201"/>
        <v>0</v>
      </c>
      <c r="F293" s="181" t="str">
        <f t="shared" si="201"/>
        <v>offshore</v>
      </c>
      <c r="G293" s="181" t="str">
        <f t="shared" si="201"/>
        <v>Province</v>
      </c>
      <c r="H293" s="181">
        <f t="shared" si="201"/>
        <v>0</v>
      </c>
      <c r="I293" s="179"/>
      <c r="J293" s="185">
        <f aca="true" t="shared" si="208" ref="J293:U293">J61</f>
        <v>0</v>
      </c>
      <c r="K293" s="179">
        <f t="shared" si="208"/>
        <v>0</v>
      </c>
      <c r="L293" s="179">
        <f t="shared" si="208"/>
        <v>0</v>
      </c>
      <c r="M293" s="179">
        <f t="shared" si="208"/>
        <v>0</v>
      </c>
      <c r="N293" s="179">
        <f t="shared" si="208"/>
        <v>0</v>
      </c>
      <c r="O293" s="179">
        <f t="shared" si="208"/>
        <v>0</v>
      </c>
      <c r="P293" s="179">
        <f t="shared" si="208"/>
        <v>-5989</v>
      </c>
      <c r="Q293" s="202">
        <f t="shared" si="208"/>
        <v>1</v>
      </c>
      <c r="R293" s="179">
        <f t="shared" si="208"/>
        <v>0</v>
      </c>
      <c r="S293" s="185">
        <f t="shared" si="208"/>
        <v>0</v>
      </c>
      <c r="T293" s="185">
        <f t="shared" si="208"/>
        <v>0</v>
      </c>
      <c r="U293" s="179">
        <f t="shared" si="208"/>
        <v>0</v>
      </c>
      <c r="V293" s="179"/>
      <c r="W293" s="179">
        <f t="shared" si="203"/>
        <v>0</v>
      </c>
      <c r="X293" s="179">
        <f t="shared" si="203"/>
        <v>0</v>
      </c>
      <c r="Y293" s="179">
        <f>Y61</f>
        <v>39961857132.12</v>
      </c>
      <c r="Z293" s="179"/>
      <c r="AA293" s="179">
        <f>AA61</f>
        <v>34407809981.33199</v>
      </c>
      <c r="AB293" s="179">
        <f t="shared" si="204"/>
        <v>34407809981.33199</v>
      </c>
      <c r="AC293" s="179">
        <f t="shared" si="204"/>
        <v>34407809981.33199</v>
      </c>
      <c r="AD293" s="179"/>
      <c r="AE293" s="179">
        <f t="shared" si="205"/>
        <v>776389715.9987469</v>
      </c>
      <c r="AF293" s="179">
        <f t="shared" si="205"/>
        <v>776389715.9987469</v>
      </c>
      <c r="AG293" s="179"/>
      <c r="AH293" s="179">
        <f>AH61</f>
        <v>776389715.9987469</v>
      </c>
      <c r="AI293" s="179">
        <f t="shared" si="206"/>
        <v>0</v>
      </c>
      <c r="AJ293" s="179">
        <f t="shared" si="206"/>
        <v>0</v>
      </c>
      <c r="AK293" s="179">
        <f>AK61</f>
        <v>776389715.9987469</v>
      </c>
      <c r="AL293" s="179">
        <f t="shared" si="207"/>
        <v>0</v>
      </c>
      <c r="AM293" s="179">
        <f t="shared" si="207"/>
        <v>776389715.9987469</v>
      </c>
      <c r="AN293" s="179">
        <f t="shared" si="207"/>
        <v>776389715.9987469</v>
      </c>
    </row>
    <row r="294" spans="1:40" ht="12.75">
      <c r="A294" s="183">
        <f t="shared" si="201"/>
        <v>-5988</v>
      </c>
      <c r="B294" s="179">
        <f t="shared" si="201"/>
        <v>12</v>
      </c>
      <c r="C294" s="179">
        <f t="shared" si="201"/>
        <v>-6</v>
      </c>
      <c r="D294" s="179">
        <f t="shared" si="201"/>
        <v>0.287</v>
      </c>
      <c r="E294" s="187">
        <f t="shared" si="201"/>
        <v>0.296</v>
      </c>
      <c r="F294" s="181" t="str">
        <f t="shared" si="201"/>
        <v>Cabinda</v>
      </c>
      <c r="G294" s="181" t="str">
        <f t="shared" si="201"/>
        <v>Province</v>
      </c>
      <c r="H294" s="181">
        <f t="shared" si="201"/>
        <v>72296</v>
      </c>
      <c r="I294" s="179"/>
      <c r="J294" s="185">
        <f aca="true" t="shared" si="209" ref="J294:U294">J62</f>
        <v>63626.62911146631</v>
      </c>
      <c r="K294" s="179">
        <f t="shared" si="209"/>
        <v>3621</v>
      </c>
      <c r="L294" s="179">
        <f t="shared" si="209"/>
        <v>4751.884</v>
      </c>
      <c r="M294" s="179">
        <f t="shared" si="209"/>
        <v>12307.37956</v>
      </c>
      <c r="N294" s="179">
        <f t="shared" si="209"/>
        <v>26740.842463556593</v>
      </c>
      <c r="O294" s="179">
        <f t="shared" si="209"/>
        <v>19.081453981897738</v>
      </c>
      <c r="P294" s="179">
        <f t="shared" si="209"/>
        <v>-5988</v>
      </c>
      <c r="Q294" s="202">
        <f t="shared" si="209"/>
        <v>1</v>
      </c>
      <c r="R294" s="179">
        <f t="shared" si="209"/>
        <v>67399.85395631209</v>
      </c>
      <c r="S294" s="185">
        <f t="shared" si="209"/>
        <v>63255.44692905886</v>
      </c>
      <c r="T294" s="185">
        <f t="shared" si="209"/>
        <v>63626.62911146631</v>
      </c>
      <c r="U294" s="179">
        <f t="shared" si="209"/>
        <v>1691503941.2918277</v>
      </c>
      <c r="V294" s="179"/>
      <c r="W294" s="179">
        <f t="shared" si="203"/>
        <v>1562279349.675399</v>
      </c>
      <c r="X294" s="179">
        <f t="shared" si="203"/>
        <v>1572871971.5728176</v>
      </c>
      <c r="Y294" s="179">
        <f>Y62</f>
        <v>17912352402.120003</v>
      </c>
      <c r="Z294" s="179"/>
      <c r="AA294" s="179">
        <f>AA62</f>
        <v>15422827215.790718</v>
      </c>
      <c r="AB294" s="179">
        <f t="shared" si="204"/>
        <v>16985106565.466118</v>
      </c>
      <c r="AC294" s="179">
        <f t="shared" si="204"/>
        <v>16995699187.363537</v>
      </c>
      <c r="AD294" s="179"/>
      <c r="AE294" s="179">
        <f t="shared" si="205"/>
        <v>383257814.7148961</v>
      </c>
      <c r="AF294" s="179">
        <f t="shared" si="205"/>
        <v>383496830.2962737</v>
      </c>
      <c r="AG294" s="179"/>
      <c r="AH294" s="179">
        <f>AH62</f>
        <v>348006003.5341417</v>
      </c>
      <c r="AI294" s="179">
        <f t="shared" si="206"/>
        <v>35251811.18075434</v>
      </c>
      <c r="AJ294" s="179">
        <f t="shared" si="206"/>
        <v>35490826.76213197</v>
      </c>
      <c r="AK294" s="179">
        <f>AK62</f>
        <v>348006003.5341417</v>
      </c>
      <c r="AL294" s="179">
        <f t="shared" si="207"/>
        <v>123621938.23932879</v>
      </c>
      <c r="AM294" s="179">
        <f t="shared" si="207"/>
        <v>471627941.7734705</v>
      </c>
      <c r="AN294" s="179">
        <f t="shared" si="207"/>
        <v>472466127.62689507</v>
      </c>
    </row>
    <row r="295" spans="1:40" ht="12.75">
      <c r="A295" s="183">
        <f aca="true" t="shared" si="210" ref="A295:H296">A64</f>
        <v>-5987</v>
      </c>
      <c r="B295" s="179">
        <f t="shared" si="210"/>
        <v>13</v>
      </c>
      <c r="C295" s="179">
        <f t="shared" si="210"/>
        <v>-6</v>
      </c>
      <c r="D295" s="179">
        <f t="shared" si="210"/>
        <v>0.139</v>
      </c>
      <c r="E295" s="187">
        <f t="shared" si="210"/>
        <v>0.139</v>
      </c>
      <c r="F295" s="181" t="str">
        <f t="shared" si="210"/>
        <v>Zaire</v>
      </c>
      <c r="G295" s="181" t="str">
        <f t="shared" si="210"/>
        <v>Province</v>
      </c>
      <c r="H295" s="181">
        <f t="shared" si="210"/>
        <v>7050</v>
      </c>
      <c r="I295" s="179"/>
      <c r="J295" s="185">
        <f aca="true" t="shared" si="211" ref="J295:U295">J64</f>
        <v>6204.5996353302735</v>
      </c>
      <c r="K295" s="179">
        <f t="shared" si="211"/>
        <v>1532</v>
      </c>
      <c r="L295" s="179">
        <f t="shared" si="211"/>
        <v>4751.884</v>
      </c>
      <c r="M295" s="179">
        <f t="shared" si="211"/>
        <v>12307.37956</v>
      </c>
      <c r="N295" s="179">
        <f t="shared" si="211"/>
        <v>30898.02152070639</v>
      </c>
      <c r="O295" s="179">
        <f t="shared" si="211"/>
        <v>3.5705904900341907</v>
      </c>
      <c r="P295" s="179">
        <f t="shared" si="211"/>
        <v>-5987</v>
      </c>
      <c r="Q295" s="202">
        <f t="shared" si="211"/>
        <v>1</v>
      </c>
      <c r="R295" s="179">
        <f t="shared" si="211"/>
        <v>7050</v>
      </c>
      <c r="S295" s="185">
        <f t="shared" si="211"/>
        <v>6204.5996353302735</v>
      </c>
      <c r="T295" s="185">
        <f t="shared" si="211"/>
        <v>6204.5996353302735</v>
      </c>
      <c r="U295" s="179">
        <f t="shared" si="211"/>
        <v>191709853.0598018</v>
      </c>
      <c r="V295" s="179"/>
      <c r="W295" s="179">
        <f>W64</f>
        <v>177063935.38515633</v>
      </c>
      <c r="X295" s="179">
        <f>X64</f>
        <v>177063935.38515633</v>
      </c>
      <c r="Y295" s="179"/>
      <c r="Z295" s="179"/>
      <c r="AA295" s="179"/>
      <c r="AB295" s="179">
        <f>AB64</f>
        <v>177063935.38515633</v>
      </c>
      <c r="AC295" s="179">
        <f>AC64</f>
        <v>177063935.38515633</v>
      </c>
      <c r="AD295" s="179"/>
      <c r="AE295" s="179">
        <f>AE64</f>
        <v>3995331.83256612</v>
      </c>
      <c r="AF295" s="179">
        <f>AF64</f>
        <v>3995331.83256612</v>
      </c>
      <c r="AG295" s="179"/>
      <c r="AH295" s="179"/>
      <c r="AI295" s="179">
        <f>AI64</f>
        <v>3995331.83256612</v>
      </c>
      <c r="AJ295" s="179">
        <f>AJ64</f>
        <v>3995331.83256612</v>
      </c>
      <c r="AK295" s="179"/>
      <c r="AL295" s="179">
        <f aca="true" t="shared" si="212" ref="AL295:AN296">AL64</f>
        <v>14010930.176568141</v>
      </c>
      <c r="AM295" s="179">
        <f t="shared" si="212"/>
        <v>14010930.176568141</v>
      </c>
      <c r="AN295" s="179">
        <f t="shared" si="212"/>
        <v>14010930.176568141</v>
      </c>
    </row>
    <row r="296" spans="1:40" ht="12.75">
      <c r="A296" s="183">
        <f t="shared" si="210"/>
        <v>-5986</v>
      </c>
      <c r="B296" s="179">
        <f t="shared" si="210"/>
        <v>14</v>
      </c>
      <c r="C296" s="179">
        <f t="shared" si="210"/>
        <v>-6</v>
      </c>
      <c r="D296" s="179">
        <f t="shared" si="210"/>
        <v>0.089</v>
      </c>
      <c r="E296" s="187">
        <f t="shared" si="210"/>
        <v>0.11599999999999999</v>
      </c>
      <c r="F296" s="181" t="str">
        <f t="shared" si="210"/>
        <v>Zaire</v>
      </c>
      <c r="G296" s="181" t="str">
        <f t="shared" si="210"/>
        <v>Province</v>
      </c>
      <c r="H296" s="181">
        <f t="shared" si="210"/>
        <v>8811</v>
      </c>
      <c r="I296" s="179"/>
      <c r="J296" s="185">
        <f aca="true" t="shared" si="213" ref="J296:U296">J65</f>
        <v>7754.429416580857</v>
      </c>
      <c r="K296" s="179">
        <f t="shared" si="213"/>
        <v>1403</v>
      </c>
      <c r="L296" s="179">
        <f t="shared" si="213"/>
        <v>4751.884</v>
      </c>
      <c r="M296" s="179">
        <f t="shared" si="213"/>
        <v>12307.37956</v>
      </c>
      <c r="N296" s="179">
        <f t="shared" si="213"/>
        <v>30898.02152070639</v>
      </c>
      <c r="O296" s="179">
        <f t="shared" si="213"/>
        <v>3.5705904900341907</v>
      </c>
      <c r="P296" s="179">
        <f t="shared" si="213"/>
        <v>-5986</v>
      </c>
      <c r="Q296" s="202">
        <f t="shared" si="213"/>
        <v>1</v>
      </c>
      <c r="R296" s="179">
        <f t="shared" si="213"/>
        <v>3911.0705048617688</v>
      </c>
      <c r="S296" s="185">
        <f t="shared" si="213"/>
        <v>3676.5301005643205</v>
      </c>
      <c r="T296" s="185">
        <f t="shared" si="213"/>
        <v>7754.429416580857</v>
      </c>
      <c r="U296" s="179">
        <f t="shared" si="213"/>
        <v>113597506.1687612</v>
      </c>
      <c r="V296" s="179"/>
      <c r="W296" s="179">
        <f>W65</f>
        <v>104919080.4288295</v>
      </c>
      <c r="X296" s="179">
        <f>X65</f>
        <v>171518514.89870808</v>
      </c>
      <c r="Y296" s="179"/>
      <c r="Z296" s="179"/>
      <c r="AA296" s="179"/>
      <c r="AB296" s="179">
        <f>AB65</f>
        <v>104919080.4288295</v>
      </c>
      <c r="AC296" s="179">
        <f>AC65</f>
        <v>171518514.89870808</v>
      </c>
      <c r="AD296" s="179"/>
      <c r="AE296" s="179">
        <f>AE65</f>
        <v>2367430.3915647008</v>
      </c>
      <c r="AF296" s="179">
        <f>AF65</f>
        <v>3870203.0481737657</v>
      </c>
      <c r="AG296" s="179"/>
      <c r="AH296" s="179"/>
      <c r="AI296" s="179">
        <f>AI65</f>
        <v>2367430.3915647008</v>
      </c>
      <c r="AJ296" s="179">
        <f>AJ65</f>
        <v>3870203.0481737657</v>
      </c>
      <c r="AK296" s="179"/>
      <c r="AL296" s="179">
        <f t="shared" si="212"/>
        <v>8302164.451955933</v>
      </c>
      <c r="AM296" s="179">
        <f t="shared" si="212"/>
        <v>8302164.451955933</v>
      </c>
      <c r="AN296" s="179">
        <f t="shared" si="212"/>
        <v>13572125.407735184</v>
      </c>
    </row>
    <row r="297" spans="1:40" ht="12.75">
      <c r="A297" s="183">
        <f aca="true" t="shared" si="214" ref="A297:H297">A67</f>
        <v>-5985</v>
      </c>
      <c r="B297" s="179">
        <f t="shared" si="214"/>
        <v>15</v>
      </c>
      <c r="C297" s="179">
        <f t="shared" si="214"/>
        <v>-6</v>
      </c>
      <c r="D297" s="179">
        <f t="shared" si="214"/>
        <v>0.139</v>
      </c>
      <c r="E297" s="187">
        <f t="shared" si="214"/>
        <v>0.139</v>
      </c>
      <c r="F297" s="181" t="str">
        <f t="shared" si="214"/>
        <v>Uige</v>
      </c>
      <c r="G297" s="181" t="str">
        <f t="shared" si="214"/>
        <v>Province</v>
      </c>
      <c r="H297" s="181">
        <f t="shared" si="214"/>
        <v>18406</v>
      </c>
      <c r="I297" s="179"/>
      <c r="J297" s="185">
        <f aca="true" t="shared" si="215" ref="J297:L305">J67</f>
        <v>16198.845516012627</v>
      </c>
      <c r="K297" s="179">
        <f t="shared" si="215"/>
        <v>1518</v>
      </c>
      <c r="L297" s="179">
        <f t="shared" si="215"/>
        <v>4751.884</v>
      </c>
      <c r="M297" s="179">
        <f aca="true" t="shared" si="216" ref="M297:U297">M67</f>
        <v>12307.37956</v>
      </c>
      <c r="N297" s="179">
        <f t="shared" si="216"/>
        <v>17682.691267077953</v>
      </c>
      <c r="O297" s="179">
        <f t="shared" si="216"/>
        <v>13.05463276084503</v>
      </c>
      <c r="P297" s="179">
        <f t="shared" si="216"/>
        <v>-5985</v>
      </c>
      <c r="Q297" s="202">
        <f t="shared" si="216"/>
        <v>1</v>
      </c>
      <c r="R297" s="179">
        <f t="shared" si="216"/>
        <v>18406</v>
      </c>
      <c r="S297" s="185">
        <f t="shared" si="216"/>
        <v>16198.845516012627</v>
      </c>
      <c r="T297" s="185">
        <f t="shared" si="216"/>
        <v>112239.00719048799</v>
      </c>
      <c r="U297" s="179">
        <f t="shared" si="216"/>
        <v>286439184.1427413</v>
      </c>
      <c r="V297" s="179"/>
      <c r="W297" s="179">
        <f aca="true" t="shared" si="217" ref="W297:X305">W67</f>
        <v>264556298.9243245</v>
      </c>
      <c r="X297" s="179">
        <f t="shared" si="217"/>
        <v>264556298.9243245</v>
      </c>
      <c r="Y297" s="179"/>
      <c r="Z297" s="179"/>
      <c r="AA297" s="179"/>
      <c r="AB297" s="179">
        <f aca="true" t="shared" si="218" ref="AB297:AC305">AB67</f>
        <v>264556298.9243245</v>
      </c>
      <c r="AC297" s="179">
        <f t="shared" si="218"/>
        <v>264556298.9243245</v>
      </c>
      <c r="AD297" s="179"/>
      <c r="AE297" s="179">
        <f aca="true" t="shared" si="219" ref="AE297:AF305">AE67</f>
        <v>5969539.761437165</v>
      </c>
      <c r="AF297" s="179">
        <f t="shared" si="219"/>
        <v>5969539.761437165</v>
      </c>
      <c r="AG297" s="179"/>
      <c r="AH297" s="179"/>
      <c r="AI297" s="179">
        <f aca="true" t="shared" si="220" ref="AI297:AJ305">AI67</f>
        <v>5969539.761437165</v>
      </c>
      <c r="AJ297" s="179">
        <f t="shared" si="220"/>
        <v>5969539.761437165</v>
      </c>
      <c r="AK297" s="179"/>
      <c r="AL297" s="179">
        <f aca="true" t="shared" si="221" ref="AL297:AN305">AL67</f>
        <v>20934132.20448922</v>
      </c>
      <c r="AM297" s="179">
        <f t="shared" si="221"/>
        <v>20934132.20448922</v>
      </c>
      <c r="AN297" s="179">
        <f t="shared" si="221"/>
        <v>20934132.20448922</v>
      </c>
    </row>
    <row r="298" spans="1:40" ht="12.75">
      <c r="A298" s="183">
        <f aca="true" t="shared" si="222" ref="A298:D305">A68</f>
        <v>-5984</v>
      </c>
      <c r="B298" s="179">
        <f t="shared" si="222"/>
        <v>16</v>
      </c>
      <c r="C298" s="179">
        <f t="shared" si="222"/>
        <v>-6</v>
      </c>
      <c r="D298" s="179">
        <f t="shared" si="222"/>
        <v>0.082</v>
      </c>
      <c r="E298" s="187">
        <f aca="true" t="shared" si="223" ref="E298:H305">E68</f>
        <v>0.082</v>
      </c>
      <c r="F298" s="181" t="str">
        <f t="shared" si="223"/>
        <v>Uige</v>
      </c>
      <c r="G298" s="181" t="str">
        <f t="shared" si="223"/>
        <v>Province</v>
      </c>
      <c r="H298" s="181">
        <f t="shared" si="223"/>
        <v>10731</v>
      </c>
      <c r="I298" s="179"/>
      <c r="J298" s="185">
        <f t="shared" si="215"/>
        <v>9444.192721521867</v>
      </c>
      <c r="K298" s="179">
        <f t="shared" si="215"/>
        <v>883</v>
      </c>
      <c r="L298" s="179">
        <f t="shared" si="215"/>
        <v>4751.884</v>
      </c>
      <c r="M298" s="179">
        <f aca="true" t="shared" si="224" ref="M298:U298">M68</f>
        <v>12307.37956</v>
      </c>
      <c r="N298" s="179">
        <f t="shared" si="224"/>
        <v>17682.691267077953</v>
      </c>
      <c r="O298" s="179">
        <f t="shared" si="224"/>
        <v>13.05463276084503</v>
      </c>
      <c r="P298" s="179">
        <f t="shared" si="224"/>
        <v>-5984</v>
      </c>
      <c r="Q298" s="202">
        <f t="shared" si="224"/>
        <v>1</v>
      </c>
      <c r="R298" s="179">
        <f t="shared" si="224"/>
        <v>10731</v>
      </c>
      <c r="S298" s="185">
        <f t="shared" si="224"/>
        <v>9444.192721521867</v>
      </c>
      <c r="T298" s="185">
        <f t="shared" si="224"/>
        <v>0</v>
      </c>
      <c r="U298" s="179">
        <f t="shared" si="224"/>
        <v>166998744.1614559</v>
      </c>
      <c r="V298" s="179"/>
      <c r="W298" s="179">
        <f t="shared" si="217"/>
        <v>154240663.03145313</v>
      </c>
      <c r="X298" s="179">
        <f t="shared" si="217"/>
        <v>154240663.03145313</v>
      </c>
      <c r="Y298" s="179"/>
      <c r="Z298" s="179"/>
      <c r="AA298" s="179"/>
      <c r="AB298" s="179">
        <f t="shared" si="218"/>
        <v>154240663.03145313</v>
      </c>
      <c r="AC298" s="179">
        <f t="shared" si="218"/>
        <v>154240663.03145313</v>
      </c>
      <c r="AD298" s="179"/>
      <c r="AE298" s="179">
        <f t="shared" si="219"/>
        <v>3480339.627294481</v>
      </c>
      <c r="AF298" s="179">
        <f t="shared" si="219"/>
        <v>3480339.627294481</v>
      </c>
      <c r="AG298" s="179"/>
      <c r="AH298" s="179"/>
      <c r="AI298" s="179">
        <f t="shared" si="220"/>
        <v>3480339.627294481</v>
      </c>
      <c r="AJ298" s="179">
        <f t="shared" si="220"/>
        <v>3480339.627294481</v>
      </c>
      <c r="AK298" s="179"/>
      <c r="AL298" s="179">
        <f t="shared" si="221"/>
        <v>12204942.556034654</v>
      </c>
      <c r="AM298" s="179">
        <f t="shared" si="221"/>
        <v>12204942.556034654</v>
      </c>
      <c r="AN298" s="179">
        <f t="shared" si="221"/>
        <v>12204942.556034654</v>
      </c>
    </row>
    <row r="299" spans="1:40" ht="12.75">
      <c r="A299" s="183">
        <f t="shared" si="222"/>
        <v>-4988</v>
      </c>
      <c r="B299" s="179">
        <f t="shared" si="222"/>
        <v>12</v>
      </c>
      <c r="C299" s="179">
        <f t="shared" si="222"/>
        <v>-5</v>
      </c>
      <c r="D299" s="179">
        <f t="shared" si="222"/>
        <v>0.276</v>
      </c>
      <c r="E299" s="187">
        <f t="shared" si="223"/>
        <v>0.276</v>
      </c>
      <c r="F299" s="181" t="str">
        <f t="shared" si="223"/>
        <v>Cabinda</v>
      </c>
      <c r="G299" s="181" t="str">
        <f t="shared" si="223"/>
        <v>Province</v>
      </c>
      <c r="H299" s="181">
        <f t="shared" si="223"/>
        <v>70123</v>
      </c>
      <c r="I299" s="179"/>
      <c r="J299" s="185">
        <f t="shared" si="215"/>
        <v>61714.20428769713</v>
      </c>
      <c r="K299" s="179">
        <f t="shared" si="215"/>
        <v>3430</v>
      </c>
      <c r="L299" s="179">
        <f t="shared" si="215"/>
        <v>4759.143</v>
      </c>
      <c r="M299" s="179">
        <f aca="true" t="shared" si="225" ref="M299:U299">M69</f>
        <v>12326.18037</v>
      </c>
      <c r="N299" s="179">
        <f t="shared" si="225"/>
        <v>26740.842463556593</v>
      </c>
      <c r="O299" s="179">
        <f t="shared" si="225"/>
        <v>19.081453981897738</v>
      </c>
      <c r="P299" s="179">
        <f t="shared" si="225"/>
        <v>-4988</v>
      </c>
      <c r="Q299" s="202">
        <f t="shared" si="225"/>
        <v>1</v>
      </c>
      <c r="R299" s="179">
        <f t="shared" si="225"/>
        <v>70123</v>
      </c>
      <c r="S299" s="185">
        <f t="shared" si="225"/>
        <v>61714.20428769713</v>
      </c>
      <c r="T299" s="185">
        <f t="shared" si="225"/>
        <v>0</v>
      </c>
      <c r="U299" s="179">
        <f t="shared" si="225"/>
        <v>1650289814.6210577</v>
      </c>
      <c r="V299" s="179"/>
      <c r="W299" s="179">
        <f t="shared" si="217"/>
        <v>1524213828.548989</v>
      </c>
      <c r="X299" s="179">
        <f t="shared" si="217"/>
        <v>1524213828.548989</v>
      </c>
      <c r="Y299" s="179"/>
      <c r="Z299" s="179"/>
      <c r="AA299" s="179"/>
      <c r="AB299" s="179">
        <f t="shared" si="218"/>
        <v>1524213828.548989</v>
      </c>
      <c r="AC299" s="179">
        <f t="shared" si="218"/>
        <v>1524213828.548989</v>
      </c>
      <c r="AD299" s="179"/>
      <c r="AE299" s="179">
        <f t="shared" si="219"/>
        <v>34392887.60634748</v>
      </c>
      <c r="AF299" s="179">
        <f t="shared" si="219"/>
        <v>34392887.60634748</v>
      </c>
      <c r="AG299" s="179"/>
      <c r="AH299" s="179"/>
      <c r="AI299" s="179">
        <f t="shared" si="220"/>
        <v>34392887.60634748</v>
      </c>
      <c r="AJ299" s="179">
        <f t="shared" si="220"/>
        <v>34392887.60634748</v>
      </c>
      <c r="AK299" s="179"/>
      <c r="AL299" s="179">
        <f t="shared" si="221"/>
        <v>120609843.44161245</v>
      </c>
      <c r="AM299" s="179">
        <f t="shared" si="221"/>
        <v>120609843.44161245</v>
      </c>
      <c r="AN299" s="179">
        <f t="shared" si="221"/>
        <v>120609843.44161245</v>
      </c>
    </row>
    <row r="300" spans="1:40" ht="12.75">
      <c r="A300" s="183">
        <f t="shared" si="222"/>
        <v>-4987</v>
      </c>
      <c r="B300" s="179">
        <f t="shared" si="222"/>
        <v>13</v>
      </c>
      <c r="C300" s="179">
        <f t="shared" si="222"/>
        <v>-5</v>
      </c>
      <c r="D300" s="179">
        <f t="shared" si="222"/>
        <v>0.006</v>
      </c>
      <c r="E300" s="187">
        <f t="shared" si="223"/>
        <v>0.006</v>
      </c>
      <c r="F300" s="181" t="str">
        <f t="shared" si="223"/>
        <v>Cabinda</v>
      </c>
      <c r="G300" s="181" t="str">
        <f t="shared" si="223"/>
        <v>Province</v>
      </c>
      <c r="H300" s="181">
        <f t="shared" si="223"/>
        <v>1955</v>
      </c>
      <c r="I300" s="179"/>
      <c r="J300" s="185">
        <f t="shared" si="215"/>
        <v>1720.566281853998</v>
      </c>
      <c r="K300" s="179">
        <f t="shared" si="215"/>
        <v>97</v>
      </c>
      <c r="L300" s="179">
        <f t="shared" si="215"/>
        <v>4759.143</v>
      </c>
      <c r="M300" s="179">
        <f aca="true" t="shared" si="226" ref="M300:U300">M70</f>
        <v>12326.18037</v>
      </c>
      <c r="N300" s="179">
        <f t="shared" si="226"/>
        <v>26740.842463556593</v>
      </c>
      <c r="O300" s="179">
        <f t="shared" si="226"/>
        <v>19.081453981897738</v>
      </c>
      <c r="P300" s="179">
        <f t="shared" si="226"/>
        <v>-4987</v>
      </c>
      <c r="Q300" s="202">
        <f t="shared" si="226"/>
        <v>1</v>
      </c>
      <c r="R300" s="179">
        <f t="shared" si="226"/>
        <v>1955</v>
      </c>
      <c r="S300" s="185">
        <f t="shared" si="226"/>
        <v>1720.566281853998</v>
      </c>
      <c r="T300" s="185">
        <f t="shared" si="226"/>
        <v>0</v>
      </c>
      <c r="U300" s="179">
        <f t="shared" si="226"/>
        <v>46009391.89116507</v>
      </c>
      <c r="V300" s="179"/>
      <c r="W300" s="179">
        <f t="shared" si="217"/>
        <v>42494445.970840864</v>
      </c>
      <c r="X300" s="179">
        <f t="shared" si="217"/>
        <v>42494445.970840864</v>
      </c>
      <c r="Y300" s="179"/>
      <c r="Z300" s="179"/>
      <c r="AA300" s="179"/>
      <c r="AB300" s="179">
        <f t="shared" si="218"/>
        <v>42494445.970840864</v>
      </c>
      <c r="AC300" s="179">
        <f t="shared" si="218"/>
        <v>42494445.970840864</v>
      </c>
      <c r="AD300" s="179"/>
      <c r="AE300" s="179">
        <f t="shared" si="219"/>
        <v>958859.3652640264</v>
      </c>
      <c r="AF300" s="179">
        <f t="shared" si="219"/>
        <v>958859.3652640264</v>
      </c>
      <c r="AG300" s="179"/>
      <c r="AH300" s="179"/>
      <c r="AI300" s="179">
        <f t="shared" si="220"/>
        <v>958859.3652640264</v>
      </c>
      <c r="AJ300" s="179">
        <f t="shared" si="220"/>
        <v>958859.3652640264</v>
      </c>
      <c r="AK300" s="179"/>
      <c r="AL300" s="179">
        <f t="shared" si="221"/>
        <v>3362552.1430679285</v>
      </c>
      <c r="AM300" s="179">
        <f t="shared" si="221"/>
        <v>3362552.1430679285</v>
      </c>
      <c r="AN300" s="179">
        <f t="shared" si="221"/>
        <v>3362552.1430679285</v>
      </c>
    </row>
    <row r="301" spans="1:40" ht="12.75">
      <c r="A301" s="183">
        <f t="shared" si="222"/>
        <v>-17987</v>
      </c>
      <c r="B301" s="179">
        <f t="shared" si="222"/>
        <v>13</v>
      </c>
      <c r="C301" s="179">
        <f t="shared" si="222"/>
        <v>-18</v>
      </c>
      <c r="D301" s="179">
        <f t="shared" si="222"/>
        <v>0.133</v>
      </c>
      <c r="E301" s="187">
        <f t="shared" si="223"/>
        <v>0.133</v>
      </c>
      <c r="F301" s="181" t="str">
        <f t="shared" si="223"/>
        <v>Cunene</v>
      </c>
      <c r="G301" s="181" t="str">
        <f t="shared" si="223"/>
        <v>Province</v>
      </c>
      <c r="H301" s="181">
        <f t="shared" si="223"/>
        <v>4490</v>
      </c>
      <c r="I301" s="179"/>
      <c r="J301" s="185">
        <f t="shared" si="215"/>
        <v>3951.5818954089264</v>
      </c>
      <c r="K301" s="179">
        <f t="shared" si="215"/>
        <v>1697</v>
      </c>
      <c r="L301" s="179">
        <f t="shared" si="215"/>
        <v>4552.911</v>
      </c>
      <c r="M301" s="179">
        <f aca="true" t="shared" si="227" ref="M301:U301">M71</f>
        <v>11792.03949</v>
      </c>
      <c r="N301" s="179">
        <f t="shared" si="227"/>
        <v>8596.160802024468</v>
      </c>
      <c r="O301" s="179">
        <f t="shared" si="227"/>
        <v>2.7201207932739395</v>
      </c>
      <c r="P301" s="179">
        <f t="shared" si="227"/>
        <v>-17987</v>
      </c>
      <c r="Q301" s="202">
        <f t="shared" si="227"/>
        <v>2</v>
      </c>
      <c r="R301" s="179">
        <f t="shared" si="227"/>
        <v>4490</v>
      </c>
      <c r="S301" s="185">
        <f t="shared" si="227"/>
        <v>3951.5818954089264</v>
      </c>
      <c r="T301" s="185">
        <f t="shared" si="227"/>
        <v>0</v>
      </c>
      <c r="U301" s="179">
        <f t="shared" si="227"/>
        <v>33968433.39530376</v>
      </c>
      <c r="V301" s="179"/>
      <c r="W301" s="179">
        <f t="shared" si="217"/>
        <v>31373371.789945863</v>
      </c>
      <c r="X301" s="179">
        <f t="shared" si="217"/>
        <v>31373371.789945863</v>
      </c>
      <c r="Y301" s="179"/>
      <c r="Z301" s="179"/>
      <c r="AA301" s="179"/>
      <c r="AB301" s="179">
        <f t="shared" si="218"/>
        <v>31373371.789945863</v>
      </c>
      <c r="AC301" s="179">
        <f t="shared" si="218"/>
        <v>31373371.789945863</v>
      </c>
      <c r="AD301" s="179"/>
      <c r="AE301" s="179">
        <f t="shared" si="219"/>
        <v>707919.6039252313</v>
      </c>
      <c r="AF301" s="179">
        <f t="shared" si="219"/>
        <v>707919.6039252313</v>
      </c>
      <c r="AG301" s="179"/>
      <c r="AH301" s="179"/>
      <c r="AI301" s="179">
        <f t="shared" si="220"/>
        <v>707919.6039252313</v>
      </c>
      <c r="AJ301" s="179">
        <f t="shared" si="220"/>
        <v>707919.6039252313</v>
      </c>
      <c r="AK301" s="179"/>
      <c r="AL301" s="179">
        <f t="shared" si="221"/>
        <v>2482550.275392186</v>
      </c>
      <c r="AM301" s="179">
        <f t="shared" si="221"/>
        <v>2482550.275392186</v>
      </c>
      <c r="AN301" s="179">
        <f t="shared" si="221"/>
        <v>2482550.275392186</v>
      </c>
    </row>
    <row r="302" spans="1:40" ht="12.75">
      <c r="A302" s="183">
        <f t="shared" si="222"/>
        <v>-17986</v>
      </c>
      <c r="B302" s="179">
        <f t="shared" si="222"/>
        <v>14</v>
      </c>
      <c r="C302" s="179">
        <f t="shared" si="222"/>
        <v>-18</v>
      </c>
      <c r="D302" s="179">
        <f t="shared" si="222"/>
        <v>0.395</v>
      </c>
      <c r="E302" s="187">
        <f t="shared" si="223"/>
        <v>0.395</v>
      </c>
      <c r="F302" s="181" t="str">
        <f t="shared" si="223"/>
        <v>Cunene</v>
      </c>
      <c r="G302" s="181" t="str">
        <f t="shared" si="223"/>
        <v>Province</v>
      </c>
      <c r="H302" s="181">
        <f t="shared" si="223"/>
        <v>12030</v>
      </c>
      <c r="I302" s="179"/>
      <c r="J302" s="185">
        <f t="shared" si="215"/>
        <v>10587.42320752102</v>
      </c>
      <c r="K302" s="179">
        <f t="shared" si="215"/>
        <v>4514</v>
      </c>
      <c r="L302" s="179">
        <f t="shared" si="215"/>
        <v>4552.911</v>
      </c>
      <c r="M302" s="179">
        <f aca="true" t="shared" si="228" ref="M302:U302">M72</f>
        <v>11792.03949</v>
      </c>
      <c r="N302" s="179">
        <f t="shared" si="228"/>
        <v>8596.160802024468</v>
      </c>
      <c r="O302" s="179">
        <f t="shared" si="228"/>
        <v>2.7201207932739395</v>
      </c>
      <c r="P302" s="179">
        <f t="shared" si="228"/>
        <v>-17986</v>
      </c>
      <c r="Q302" s="202">
        <f t="shared" si="228"/>
        <v>2</v>
      </c>
      <c r="R302" s="179">
        <f t="shared" si="228"/>
        <v>12030</v>
      </c>
      <c r="S302" s="185">
        <f t="shared" si="228"/>
        <v>10587.42320752102</v>
      </c>
      <c r="T302" s="185">
        <f t="shared" si="228"/>
        <v>0</v>
      </c>
      <c r="U302" s="179">
        <f t="shared" si="228"/>
        <v>91011192.37093635</v>
      </c>
      <c r="V302" s="179"/>
      <c r="W302" s="179">
        <f t="shared" si="217"/>
        <v>84058276.75569013</v>
      </c>
      <c r="X302" s="179">
        <f t="shared" si="217"/>
        <v>84058276.75569013</v>
      </c>
      <c r="Y302" s="179"/>
      <c r="Z302" s="179"/>
      <c r="AA302" s="179"/>
      <c r="AB302" s="179">
        <f t="shared" si="218"/>
        <v>84058276.75569013</v>
      </c>
      <c r="AC302" s="179">
        <f t="shared" si="218"/>
        <v>84058276.75569013</v>
      </c>
      <c r="AD302" s="179"/>
      <c r="AE302" s="179">
        <f t="shared" si="219"/>
        <v>1896720.0078442162</v>
      </c>
      <c r="AF302" s="179">
        <f t="shared" si="219"/>
        <v>1896720.0078442162</v>
      </c>
      <c r="AG302" s="179"/>
      <c r="AH302" s="179"/>
      <c r="AI302" s="179">
        <f t="shared" si="220"/>
        <v>1896720.0078442162</v>
      </c>
      <c r="AJ302" s="179">
        <f t="shared" si="220"/>
        <v>1896720.0078442162</v>
      </c>
      <c r="AK302" s="179"/>
      <c r="AL302" s="179">
        <f t="shared" si="221"/>
        <v>6651465.437186635</v>
      </c>
      <c r="AM302" s="179">
        <f t="shared" si="221"/>
        <v>6651465.437186635</v>
      </c>
      <c r="AN302" s="179">
        <f t="shared" si="221"/>
        <v>6651465.437186635</v>
      </c>
    </row>
    <row r="303" spans="1:40" ht="12.75">
      <c r="A303" s="183">
        <f t="shared" si="222"/>
        <v>-17982</v>
      </c>
      <c r="B303" s="179">
        <f t="shared" si="222"/>
        <v>18</v>
      </c>
      <c r="C303" s="179">
        <f t="shared" si="222"/>
        <v>-18</v>
      </c>
      <c r="D303" s="179">
        <f t="shared" si="222"/>
        <v>0.548</v>
      </c>
      <c r="E303" s="187">
        <f t="shared" si="223"/>
        <v>0.548</v>
      </c>
      <c r="F303" s="181" t="str">
        <f t="shared" si="223"/>
        <v>Cuando Cubango</v>
      </c>
      <c r="G303" s="181" t="str">
        <f t="shared" si="223"/>
        <v>Province</v>
      </c>
      <c r="H303" s="181">
        <f t="shared" si="223"/>
        <v>3858</v>
      </c>
      <c r="I303" s="179"/>
      <c r="J303" s="185">
        <f t="shared" si="215"/>
        <v>3395.3681408658435</v>
      </c>
      <c r="K303" s="179">
        <f t="shared" si="215"/>
        <v>6578</v>
      </c>
      <c r="L303" s="179">
        <f t="shared" si="215"/>
        <v>4552.911</v>
      </c>
      <c r="M303" s="179">
        <f aca="true" t="shared" si="229" ref="M303:U303">M73</f>
        <v>11792.03949</v>
      </c>
      <c r="N303" s="179">
        <f t="shared" si="229"/>
        <v>8852.096757413643</v>
      </c>
      <c r="O303" s="179">
        <f t="shared" si="229"/>
        <v>0.6806336159242874</v>
      </c>
      <c r="P303" s="179">
        <f t="shared" si="229"/>
        <v>-17982</v>
      </c>
      <c r="Q303" s="202">
        <f t="shared" si="229"/>
        <v>2</v>
      </c>
      <c r="R303" s="179">
        <f t="shared" si="229"/>
        <v>3858</v>
      </c>
      <c r="S303" s="185">
        <f t="shared" si="229"/>
        <v>3395.3681408658435</v>
      </c>
      <c r="T303" s="185">
        <f t="shared" si="229"/>
        <v>0</v>
      </c>
      <c r="U303" s="179">
        <f t="shared" si="229"/>
        <v>30056127.30998412</v>
      </c>
      <c r="V303" s="179"/>
      <c r="W303" s="179">
        <f t="shared" si="217"/>
        <v>27759951.29620681</v>
      </c>
      <c r="X303" s="179">
        <f t="shared" si="217"/>
        <v>27759951.29620681</v>
      </c>
      <c r="Y303" s="179"/>
      <c r="Z303" s="179"/>
      <c r="AA303" s="179"/>
      <c r="AB303" s="179">
        <f t="shared" si="218"/>
        <v>27759951.29620681</v>
      </c>
      <c r="AC303" s="179">
        <f t="shared" si="218"/>
        <v>27759951.29620681</v>
      </c>
      <c r="AD303" s="179"/>
      <c r="AE303" s="179">
        <f t="shared" si="219"/>
        <v>626385.135081088</v>
      </c>
      <c r="AF303" s="179">
        <f t="shared" si="219"/>
        <v>626385.135081088</v>
      </c>
      <c r="AG303" s="179"/>
      <c r="AH303" s="179"/>
      <c r="AI303" s="179">
        <f t="shared" si="220"/>
        <v>626385.135081088</v>
      </c>
      <c r="AJ303" s="179">
        <f t="shared" si="220"/>
        <v>626385.135081088</v>
      </c>
      <c r="AK303" s="179"/>
      <c r="AL303" s="179">
        <f t="shared" si="221"/>
        <v>2196623.148977473</v>
      </c>
      <c r="AM303" s="179">
        <f t="shared" si="221"/>
        <v>2196623.148977473</v>
      </c>
      <c r="AN303" s="179">
        <f t="shared" si="221"/>
        <v>2196623.148977473</v>
      </c>
    </row>
    <row r="304" spans="1:40" ht="12.75">
      <c r="A304" s="183">
        <f t="shared" si="222"/>
        <v>-17981</v>
      </c>
      <c r="B304" s="179">
        <f t="shared" si="222"/>
        <v>19</v>
      </c>
      <c r="C304" s="179">
        <f t="shared" si="222"/>
        <v>-18</v>
      </c>
      <c r="D304" s="179">
        <f t="shared" si="222"/>
        <v>0.848</v>
      </c>
      <c r="E304" s="187">
        <f t="shared" si="223"/>
        <v>0.848</v>
      </c>
      <c r="F304" s="181" t="str">
        <f t="shared" si="223"/>
        <v>Cuando Cubango</v>
      </c>
      <c r="G304" s="181" t="str">
        <f t="shared" si="223"/>
        <v>Province</v>
      </c>
      <c r="H304" s="181">
        <f t="shared" si="223"/>
        <v>5939</v>
      </c>
      <c r="I304" s="179"/>
      <c r="J304" s="185">
        <f t="shared" si="215"/>
        <v>5226.825139606595</v>
      </c>
      <c r="K304" s="179">
        <f t="shared" si="215"/>
        <v>10050</v>
      </c>
      <c r="L304" s="179">
        <f t="shared" si="215"/>
        <v>4552.911</v>
      </c>
      <c r="M304" s="179">
        <f aca="true" t="shared" si="230" ref="M304:U304">M74</f>
        <v>11792.03949</v>
      </c>
      <c r="N304" s="179">
        <f t="shared" si="230"/>
        <v>8852.096757413643</v>
      </c>
      <c r="O304" s="179">
        <f t="shared" si="230"/>
        <v>0.6806336159242874</v>
      </c>
      <c r="P304" s="179">
        <f t="shared" si="230"/>
        <v>-17981</v>
      </c>
      <c r="Q304" s="202">
        <f t="shared" si="230"/>
        <v>2</v>
      </c>
      <c r="R304" s="179">
        <f t="shared" si="230"/>
        <v>5939</v>
      </c>
      <c r="S304" s="185">
        <f t="shared" si="230"/>
        <v>5226.825139606595</v>
      </c>
      <c r="T304" s="185">
        <f t="shared" si="230"/>
        <v>0</v>
      </c>
      <c r="U304" s="179">
        <f t="shared" si="230"/>
        <v>46268361.869879656</v>
      </c>
      <c r="V304" s="179"/>
      <c r="W304" s="179">
        <f t="shared" si="217"/>
        <v>42733631.609168544</v>
      </c>
      <c r="X304" s="179">
        <f t="shared" si="217"/>
        <v>42733631.609168544</v>
      </c>
      <c r="Y304" s="179"/>
      <c r="Z304" s="179"/>
      <c r="AA304" s="179"/>
      <c r="AB304" s="179">
        <f t="shared" si="218"/>
        <v>42733631.609168544</v>
      </c>
      <c r="AC304" s="179">
        <f t="shared" si="218"/>
        <v>42733631.609168544</v>
      </c>
      <c r="AD304" s="179"/>
      <c r="AE304" s="179">
        <f t="shared" si="219"/>
        <v>964256.4326714831</v>
      </c>
      <c r="AF304" s="179">
        <f t="shared" si="219"/>
        <v>964256.4326714831</v>
      </c>
      <c r="AG304" s="179"/>
      <c r="AH304" s="179"/>
      <c r="AI304" s="179">
        <f t="shared" si="220"/>
        <v>964256.4326714831</v>
      </c>
      <c r="AJ304" s="179">
        <f t="shared" si="220"/>
        <v>964256.4326714831</v>
      </c>
      <c r="AK304" s="179"/>
      <c r="AL304" s="179">
        <f t="shared" si="221"/>
        <v>3381478.714820428</v>
      </c>
      <c r="AM304" s="179">
        <f t="shared" si="221"/>
        <v>3381478.714820428</v>
      </c>
      <c r="AN304" s="179">
        <f t="shared" si="221"/>
        <v>3381478.714820428</v>
      </c>
    </row>
    <row r="305" spans="1:40" ht="12.75">
      <c r="A305" s="183">
        <f t="shared" si="222"/>
        <v>-16987</v>
      </c>
      <c r="B305" s="179">
        <f t="shared" si="222"/>
        <v>13</v>
      </c>
      <c r="C305" s="179">
        <f t="shared" si="222"/>
        <v>-17</v>
      </c>
      <c r="D305" s="179">
        <f t="shared" si="222"/>
        <v>0.132</v>
      </c>
      <c r="E305" s="187">
        <f t="shared" si="223"/>
        <v>0.456</v>
      </c>
      <c r="F305" s="181" t="str">
        <f t="shared" si="223"/>
        <v>Huila</v>
      </c>
      <c r="G305" s="181" t="str">
        <f t="shared" si="223"/>
        <v>Province</v>
      </c>
      <c r="H305" s="181">
        <f t="shared" si="223"/>
        <v>39282</v>
      </c>
      <c r="I305" s="179"/>
      <c r="J305" s="185">
        <f t="shared" si="215"/>
        <v>34571.501117027496</v>
      </c>
      <c r="K305" s="179">
        <f t="shared" si="215"/>
        <v>11985</v>
      </c>
      <c r="L305" s="179">
        <f t="shared" si="215"/>
        <v>4577.27</v>
      </c>
      <c r="M305" s="179">
        <f aca="true" t="shared" si="231" ref="M305:U305">M75</f>
        <v>11855.1293</v>
      </c>
      <c r="N305" s="179">
        <f t="shared" si="231"/>
        <v>18652.790695639666</v>
      </c>
      <c r="O305" s="179">
        <f t="shared" si="231"/>
        <v>18.386044491021153</v>
      </c>
      <c r="P305" s="179">
        <f t="shared" si="231"/>
        <v>-16987</v>
      </c>
      <c r="Q305" s="202">
        <f t="shared" si="231"/>
        <v>2</v>
      </c>
      <c r="R305" s="179">
        <f t="shared" si="231"/>
        <v>28771.89938787232</v>
      </c>
      <c r="S305" s="185">
        <f t="shared" si="231"/>
        <v>26238.231752334304</v>
      </c>
      <c r="T305" s="185">
        <f t="shared" si="231"/>
        <v>34571.501117027496</v>
      </c>
      <c r="U305" s="179">
        <f t="shared" si="231"/>
        <v>489416245.09997857</v>
      </c>
      <c r="V305" s="179"/>
      <c r="W305" s="179">
        <f t="shared" si="217"/>
        <v>452026669.55149376</v>
      </c>
      <c r="X305" s="179">
        <f t="shared" si="217"/>
        <v>741439117.5909619</v>
      </c>
      <c r="Y305" s="179"/>
      <c r="Z305" s="179"/>
      <c r="AA305" s="179"/>
      <c r="AB305" s="179">
        <f t="shared" si="218"/>
        <v>452026669.55149376</v>
      </c>
      <c r="AC305" s="179">
        <f t="shared" si="218"/>
        <v>741439117.5909619</v>
      </c>
      <c r="AD305" s="179"/>
      <c r="AE305" s="179">
        <f t="shared" si="219"/>
        <v>10199685.995340925</v>
      </c>
      <c r="AF305" s="179">
        <f t="shared" si="219"/>
        <v>16730088.49587131</v>
      </c>
      <c r="AG305" s="179"/>
      <c r="AH305" s="179"/>
      <c r="AI305" s="179">
        <f t="shared" si="220"/>
        <v>10199685.995340925</v>
      </c>
      <c r="AJ305" s="179">
        <f t="shared" si="220"/>
        <v>16730088.49587131</v>
      </c>
      <c r="AK305" s="179"/>
      <c r="AL305" s="179">
        <f t="shared" si="221"/>
        <v>35768515.430633284</v>
      </c>
      <c r="AM305" s="179">
        <f t="shared" si="221"/>
        <v>35768515.430633284</v>
      </c>
      <c r="AN305" s="179">
        <f t="shared" si="221"/>
        <v>58669495.197575584</v>
      </c>
    </row>
    <row r="306" spans="1:40" ht="12.75">
      <c r="A306" s="183">
        <f aca="true" t="shared" si="232" ref="A306:H309">A77</f>
        <v>-16985</v>
      </c>
      <c r="B306" s="179">
        <f t="shared" si="232"/>
        <v>15</v>
      </c>
      <c r="C306" s="179">
        <f t="shared" si="232"/>
        <v>-17</v>
      </c>
      <c r="D306" s="179">
        <f t="shared" si="232"/>
        <v>0.008</v>
      </c>
      <c r="E306" s="187">
        <f t="shared" si="232"/>
        <v>1</v>
      </c>
      <c r="F306" s="181" t="str">
        <f t="shared" si="232"/>
        <v>Huila</v>
      </c>
      <c r="G306" s="181" t="str">
        <f t="shared" si="232"/>
        <v>Province</v>
      </c>
      <c r="H306" s="181">
        <f t="shared" si="232"/>
        <v>32358</v>
      </c>
      <c r="I306" s="179"/>
      <c r="J306" s="185">
        <f aca="true" t="shared" si="233" ref="J306:U306">J77</f>
        <v>28477.79219858397</v>
      </c>
      <c r="K306" s="179">
        <f t="shared" si="233"/>
        <v>12096</v>
      </c>
      <c r="L306" s="179">
        <f t="shared" si="233"/>
        <v>4577.27</v>
      </c>
      <c r="M306" s="179">
        <f t="shared" si="233"/>
        <v>11855.1293</v>
      </c>
      <c r="N306" s="179">
        <f t="shared" si="233"/>
        <v>18652.790695639666</v>
      </c>
      <c r="O306" s="179">
        <f t="shared" si="233"/>
        <v>18.386044491021153</v>
      </c>
      <c r="P306" s="179">
        <f t="shared" si="233"/>
        <v>-16985</v>
      </c>
      <c r="Q306" s="202">
        <f t="shared" si="233"/>
        <v>2</v>
      </c>
      <c r="R306" s="179">
        <f t="shared" si="233"/>
        <v>1743.751478052868</v>
      </c>
      <c r="S306" s="185">
        <f t="shared" si="233"/>
        <v>1472.0885307950318</v>
      </c>
      <c r="T306" s="185">
        <f t="shared" si="233"/>
        <v>28477.792198583968</v>
      </c>
      <c r="U306" s="179">
        <f t="shared" si="233"/>
        <v>27458559.250371434</v>
      </c>
      <c r="V306" s="179"/>
      <c r="W306" s="179">
        <f aca="true" t="shared" si="234" ref="W306:X309">W77</f>
        <v>25360827.747130096</v>
      </c>
      <c r="X306" s="179">
        <f t="shared" si="234"/>
        <v>239771158.6080495</v>
      </c>
      <c r="Y306" s="179"/>
      <c r="Z306" s="179"/>
      <c r="AA306" s="179"/>
      <c r="AB306" s="179">
        <f aca="true" t="shared" si="235" ref="AB306:AC309">AB77</f>
        <v>25360827.747130096</v>
      </c>
      <c r="AC306" s="179">
        <f t="shared" si="235"/>
        <v>239771158.6080495</v>
      </c>
      <c r="AD306" s="179"/>
      <c r="AE306" s="179">
        <f aca="true" t="shared" si="236" ref="AE306:AF309">AE77</f>
        <v>572250.4821658295</v>
      </c>
      <c r="AF306" s="179">
        <f t="shared" si="236"/>
        <v>5410279.289422755</v>
      </c>
      <c r="AG306" s="179"/>
      <c r="AH306" s="179"/>
      <c r="AI306" s="179">
        <f aca="true" t="shared" si="237" ref="AI306:AJ309">AI77</f>
        <v>572250.4821658295</v>
      </c>
      <c r="AJ306" s="179">
        <f t="shared" si="237"/>
        <v>5410279.289422755</v>
      </c>
      <c r="AK306" s="179"/>
      <c r="AL306" s="179">
        <f aca="true" t="shared" si="238" ref="AL306:AN309">AL77</f>
        <v>2006782.3863289084</v>
      </c>
      <c r="AM306" s="179">
        <f t="shared" si="238"/>
        <v>2006782.3863289084</v>
      </c>
      <c r="AN306" s="179">
        <f t="shared" si="238"/>
        <v>18972903.51253457</v>
      </c>
    </row>
    <row r="307" spans="1:40" ht="12.75">
      <c r="A307" s="183">
        <f t="shared" si="232"/>
        <v>-16985</v>
      </c>
      <c r="B307" s="179">
        <f t="shared" si="232"/>
        <v>15</v>
      </c>
      <c r="C307" s="179">
        <f t="shared" si="232"/>
        <v>-17</v>
      </c>
      <c r="D307" s="179">
        <f t="shared" si="232"/>
        <v>0.992</v>
      </c>
      <c r="E307" s="187">
        <f t="shared" si="232"/>
        <v>0</v>
      </c>
      <c r="F307" s="181" t="str">
        <f t="shared" si="232"/>
        <v>Cunene</v>
      </c>
      <c r="G307" s="181" t="str">
        <f t="shared" si="232"/>
        <v>Province</v>
      </c>
      <c r="H307" s="181">
        <f t="shared" si="232"/>
        <v>32358</v>
      </c>
      <c r="I307" s="179"/>
      <c r="J307" s="185">
        <f aca="true" t="shared" si="239" ref="J307:U307">J78</f>
        <v>28477.79219858397</v>
      </c>
      <c r="K307" s="179">
        <f t="shared" si="239"/>
        <v>12096</v>
      </c>
      <c r="L307" s="179">
        <f t="shared" si="239"/>
        <v>4577.27</v>
      </c>
      <c r="M307" s="179">
        <f t="shared" si="239"/>
        <v>11855.1293</v>
      </c>
      <c r="N307" s="179">
        <f t="shared" si="239"/>
        <v>8596.160802024468</v>
      </c>
      <c r="O307" s="179">
        <f t="shared" si="239"/>
        <v>2.7201207932739395</v>
      </c>
      <c r="P307" s="179">
        <f t="shared" si="239"/>
        <v>-16985</v>
      </c>
      <c r="Q307" s="202">
        <f t="shared" si="239"/>
        <v>2</v>
      </c>
      <c r="R307" s="179">
        <f t="shared" si="239"/>
        <v>31989.404646154075</v>
      </c>
      <c r="S307" s="185">
        <f t="shared" si="239"/>
        <v>27005.703667788937</v>
      </c>
      <c r="T307" s="185">
        <f t="shared" si="239"/>
        <v>0</v>
      </c>
      <c r="U307" s="179">
        <f t="shared" si="239"/>
        <v>232145371.30013564</v>
      </c>
      <c r="V307" s="179"/>
      <c r="W307" s="179">
        <f t="shared" si="234"/>
        <v>214410330.86091942</v>
      </c>
      <c r="X307" s="179">
        <f t="shared" si="234"/>
        <v>0</v>
      </c>
      <c r="Y307" s="179"/>
      <c r="Z307" s="179"/>
      <c r="AA307" s="179"/>
      <c r="AB307" s="179">
        <f t="shared" si="235"/>
        <v>214410330.86091942</v>
      </c>
      <c r="AC307" s="179">
        <f t="shared" si="235"/>
        <v>0</v>
      </c>
      <c r="AD307" s="179"/>
      <c r="AE307" s="179">
        <f t="shared" si="236"/>
        <v>4838028.807256926</v>
      </c>
      <c r="AF307" s="179">
        <f t="shared" si="236"/>
        <v>0</v>
      </c>
      <c r="AG307" s="179"/>
      <c r="AH307" s="179"/>
      <c r="AI307" s="179">
        <f t="shared" si="237"/>
        <v>4838028.807256926</v>
      </c>
      <c r="AJ307" s="179">
        <f t="shared" si="237"/>
        <v>0</v>
      </c>
      <c r="AK307" s="179"/>
      <c r="AL307" s="179">
        <f t="shared" si="238"/>
        <v>16966121.12620566</v>
      </c>
      <c r="AM307" s="179">
        <f t="shared" si="238"/>
        <v>16966121.12620566</v>
      </c>
      <c r="AN307" s="179">
        <f t="shared" si="238"/>
        <v>0</v>
      </c>
    </row>
    <row r="308" spans="1:40" ht="12.75">
      <c r="A308" s="183">
        <f t="shared" si="232"/>
        <v>-16984</v>
      </c>
      <c r="B308" s="179">
        <f t="shared" si="232"/>
        <v>16</v>
      </c>
      <c r="C308" s="179">
        <f t="shared" si="232"/>
        <v>-17</v>
      </c>
      <c r="D308" s="179">
        <f t="shared" si="232"/>
        <v>1</v>
      </c>
      <c r="E308" s="187">
        <f t="shared" si="232"/>
        <v>1</v>
      </c>
      <c r="F308" s="181" t="str">
        <f t="shared" si="232"/>
        <v>Cunene</v>
      </c>
      <c r="G308" s="181" t="str">
        <f t="shared" si="232"/>
        <v>Province</v>
      </c>
      <c r="H308" s="181">
        <f t="shared" si="232"/>
        <v>31680</v>
      </c>
      <c r="I308" s="179"/>
      <c r="J308" s="185">
        <f aca="true" t="shared" si="240" ref="J308:U308">J79</f>
        <v>27881.094531526676</v>
      </c>
      <c r="K308" s="179">
        <f t="shared" si="240"/>
        <v>12096</v>
      </c>
      <c r="L308" s="179">
        <f t="shared" si="240"/>
        <v>4577.27</v>
      </c>
      <c r="M308" s="179">
        <f t="shared" si="240"/>
        <v>11855.1293</v>
      </c>
      <c r="N308" s="179">
        <f t="shared" si="240"/>
        <v>8596.160802024468</v>
      </c>
      <c r="O308" s="179">
        <f t="shared" si="240"/>
        <v>2.7201207932739395</v>
      </c>
      <c r="P308" s="179">
        <f t="shared" si="240"/>
        <v>-16984</v>
      </c>
      <c r="Q308" s="202">
        <f t="shared" si="240"/>
        <v>2</v>
      </c>
      <c r="R308" s="179">
        <f t="shared" si="240"/>
        <v>31680</v>
      </c>
      <c r="S308" s="185">
        <f t="shared" si="240"/>
        <v>27881.094531526676</v>
      </c>
      <c r="T308" s="185">
        <f t="shared" si="240"/>
        <v>27881.094531526676</v>
      </c>
      <c r="U308" s="179">
        <f t="shared" si="240"/>
        <v>239670371.92944834</v>
      </c>
      <c r="V308" s="179"/>
      <c r="W308" s="179">
        <f t="shared" si="234"/>
        <v>221360449.51124382</v>
      </c>
      <c r="X308" s="179">
        <f t="shared" si="234"/>
        <v>221360449.51124382</v>
      </c>
      <c r="Y308" s="179"/>
      <c r="Z308" s="179"/>
      <c r="AA308" s="179"/>
      <c r="AB308" s="179">
        <f t="shared" si="235"/>
        <v>221360449.51124382</v>
      </c>
      <c r="AC308" s="179">
        <f t="shared" si="235"/>
        <v>221360449.51124382</v>
      </c>
      <c r="AD308" s="179"/>
      <c r="AE308" s="179">
        <f t="shared" si="236"/>
        <v>4994853.6864925</v>
      </c>
      <c r="AF308" s="179">
        <f t="shared" si="236"/>
        <v>4994853.6864925</v>
      </c>
      <c r="AG308" s="179"/>
      <c r="AH308" s="179"/>
      <c r="AI308" s="179">
        <f t="shared" si="237"/>
        <v>4994853.6864925</v>
      </c>
      <c r="AJ308" s="179">
        <f t="shared" si="237"/>
        <v>4994853.6864925</v>
      </c>
      <c r="AK308" s="179"/>
      <c r="AL308" s="179">
        <f t="shared" si="238"/>
        <v>17516078.557778273</v>
      </c>
      <c r="AM308" s="179">
        <f t="shared" si="238"/>
        <v>17516078.557778273</v>
      </c>
      <c r="AN308" s="179">
        <f t="shared" si="238"/>
        <v>17516078.557778273</v>
      </c>
    </row>
    <row r="309" spans="1:40" ht="12.75">
      <c r="A309" s="183">
        <f t="shared" si="232"/>
        <v>-16983</v>
      </c>
      <c r="B309" s="179">
        <f t="shared" si="232"/>
        <v>17</v>
      </c>
      <c r="C309" s="179">
        <f t="shared" si="232"/>
        <v>-17</v>
      </c>
      <c r="D309" s="179">
        <f t="shared" si="232"/>
        <v>0.667</v>
      </c>
      <c r="E309" s="187">
        <f t="shared" si="232"/>
        <v>0.996</v>
      </c>
      <c r="F309" s="181" t="str">
        <f t="shared" si="232"/>
        <v>Cuando Cubango</v>
      </c>
      <c r="G309" s="181" t="str">
        <f t="shared" si="232"/>
        <v>Province</v>
      </c>
      <c r="H309" s="181">
        <f t="shared" si="232"/>
        <v>15082</v>
      </c>
      <c r="I309" s="179"/>
      <c r="J309" s="185">
        <f aca="true" t="shared" si="241" ref="J309:U309">J80</f>
        <v>13273.442794333503</v>
      </c>
      <c r="K309" s="179">
        <f t="shared" si="241"/>
        <v>12096</v>
      </c>
      <c r="L309" s="179">
        <f t="shared" si="241"/>
        <v>4577.27</v>
      </c>
      <c r="M309" s="179">
        <f t="shared" si="241"/>
        <v>11855.1293</v>
      </c>
      <c r="N309" s="179">
        <f t="shared" si="241"/>
        <v>8852.096757413643</v>
      </c>
      <c r="O309" s="179">
        <f t="shared" si="241"/>
        <v>0.6806336159242874</v>
      </c>
      <c r="P309" s="179">
        <f t="shared" si="241"/>
        <v>-16983</v>
      </c>
      <c r="Q309" s="202">
        <f t="shared" si="241"/>
        <v>2</v>
      </c>
      <c r="R309" s="179">
        <f t="shared" si="241"/>
        <v>5382.02268164688</v>
      </c>
      <c r="S309" s="185">
        <f t="shared" si="241"/>
        <v>4467.270965277519</v>
      </c>
      <c r="T309" s="185">
        <f t="shared" si="241"/>
        <v>13273.442794333503</v>
      </c>
      <c r="U309" s="179">
        <f t="shared" si="241"/>
        <v>39544714.82622124</v>
      </c>
      <c r="V309" s="179"/>
      <c r="W309" s="179">
        <f t="shared" si="234"/>
        <v>36523646.11969262</v>
      </c>
      <c r="X309" s="179">
        <f t="shared" si="234"/>
        <v>106439773.42053664</v>
      </c>
      <c r="Y309" s="179"/>
      <c r="Z309" s="179"/>
      <c r="AA309" s="179"/>
      <c r="AB309" s="179">
        <f t="shared" si="235"/>
        <v>36523646.11969262</v>
      </c>
      <c r="AC309" s="179">
        <f t="shared" si="235"/>
        <v>106439773.42053664</v>
      </c>
      <c r="AD309" s="179"/>
      <c r="AE309" s="179">
        <f t="shared" si="236"/>
        <v>824132.1738724957</v>
      </c>
      <c r="AF309" s="179">
        <f t="shared" si="236"/>
        <v>2401743.8337917225</v>
      </c>
      <c r="AG309" s="179"/>
      <c r="AH309" s="179"/>
      <c r="AI309" s="179">
        <f t="shared" si="237"/>
        <v>824132.1738724957</v>
      </c>
      <c r="AJ309" s="179">
        <f t="shared" si="237"/>
        <v>2401743.8337917225</v>
      </c>
      <c r="AK309" s="179"/>
      <c r="AL309" s="179">
        <f t="shared" si="238"/>
        <v>2890087.439113797</v>
      </c>
      <c r="AM309" s="179">
        <f t="shared" si="238"/>
        <v>2890087.439113797</v>
      </c>
      <c r="AN309" s="179">
        <f t="shared" si="238"/>
        <v>8422495.694342807</v>
      </c>
    </row>
    <row r="310" spans="1:40" ht="12.75">
      <c r="A310" s="183">
        <f aca="true" t="shared" si="242" ref="A310:H314">A82</f>
        <v>-16982</v>
      </c>
      <c r="B310" s="179">
        <f t="shared" si="242"/>
        <v>18</v>
      </c>
      <c r="C310" s="179">
        <f t="shared" si="242"/>
        <v>-17</v>
      </c>
      <c r="D310" s="179">
        <f t="shared" si="242"/>
        <v>1</v>
      </c>
      <c r="E310" s="187">
        <f t="shared" si="242"/>
        <v>1</v>
      </c>
      <c r="F310" s="181" t="str">
        <f t="shared" si="242"/>
        <v>Cuando Cubango</v>
      </c>
      <c r="G310" s="181" t="str">
        <f t="shared" si="242"/>
        <v>Province</v>
      </c>
      <c r="H310" s="181">
        <f t="shared" si="242"/>
        <v>6912</v>
      </c>
      <c r="I310" s="179"/>
      <c r="J310" s="185">
        <f aca="true" t="shared" si="243" ref="J310:U310">J82</f>
        <v>6083.147897787639</v>
      </c>
      <c r="K310" s="179">
        <f t="shared" si="243"/>
        <v>12096</v>
      </c>
      <c r="L310" s="179">
        <f t="shared" si="243"/>
        <v>4577.27</v>
      </c>
      <c r="M310" s="179">
        <f t="shared" si="243"/>
        <v>11855.1293</v>
      </c>
      <c r="N310" s="179">
        <f t="shared" si="243"/>
        <v>8852.096757413643</v>
      </c>
      <c r="O310" s="179">
        <f t="shared" si="243"/>
        <v>0.6806336159242874</v>
      </c>
      <c r="P310" s="179">
        <f t="shared" si="243"/>
        <v>-16982</v>
      </c>
      <c r="Q310" s="202">
        <f t="shared" si="243"/>
        <v>2</v>
      </c>
      <c r="R310" s="179">
        <f t="shared" si="243"/>
        <v>6912</v>
      </c>
      <c r="S310" s="185">
        <f t="shared" si="243"/>
        <v>6083.147897787639</v>
      </c>
      <c r="T310" s="185">
        <f t="shared" si="243"/>
        <v>35698.00998698817</v>
      </c>
      <c r="U310" s="179">
        <f t="shared" si="243"/>
        <v>53848613.780873574</v>
      </c>
      <c r="V310" s="179"/>
      <c r="W310" s="179">
        <f aca="true" t="shared" si="244" ref="W310:X314">W82</f>
        <v>49734780.54934719</v>
      </c>
      <c r="X310" s="179">
        <f t="shared" si="244"/>
        <v>49734780.54934719</v>
      </c>
      <c r="Y310" s="179"/>
      <c r="Z310" s="179"/>
      <c r="AA310" s="179"/>
      <c r="AB310" s="179">
        <f aca="true" t="shared" si="245" ref="AB310:AC314">AB82</f>
        <v>49734780.54934719</v>
      </c>
      <c r="AC310" s="179">
        <f t="shared" si="245"/>
        <v>49734780.54934719</v>
      </c>
      <c r="AD310" s="179"/>
      <c r="AE310" s="179">
        <f aca="true" t="shared" si="246" ref="AE310:AF314">AE82</f>
        <v>1122232.7770037532</v>
      </c>
      <c r="AF310" s="179">
        <f t="shared" si="246"/>
        <v>1122232.7770037532</v>
      </c>
      <c r="AG310" s="179"/>
      <c r="AH310" s="179"/>
      <c r="AI310" s="179">
        <f aca="true" t="shared" si="247" ref="AI310:AJ314">AI82</f>
        <v>1122232.7770037532</v>
      </c>
      <c r="AJ310" s="179">
        <f t="shared" si="247"/>
        <v>1122232.7770037532</v>
      </c>
      <c r="AK310" s="179"/>
      <c r="AL310" s="179">
        <f aca="true" t="shared" si="248" ref="AL310:AN314">AL82</f>
        <v>3935474.133160262</v>
      </c>
      <c r="AM310" s="179">
        <f t="shared" si="248"/>
        <v>3935474.133160262</v>
      </c>
      <c r="AN310" s="179">
        <f t="shared" si="248"/>
        <v>3935474.133160262</v>
      </c>
    </row>
    <row r="311" spans="1:40" ht="12.75">
      <c r="A311" s="183">
        <f t="shared" si="242"/>
        <v>-16981</v>
      </c>
      <c r="B311" s="179">
        <f t="shared" si="242"/>
        <v>19</v>
      </c>
      <c r="C311" s="179">
        <f t="shared" si="242"/>
        <v>-17</v>
      </c>
      <c r="D311" s="179">
        <f t="shared" si="242"/>
        <v>1</v>
      </c>
      <c r="E311" s="187">
        <f t="shared" si="242"/>
        <v>1</v>
      </c>
      <c r="F311" s="181" t="str">
        <f t="shared" si="242"/>
        <v>Cuando Cubango</v>
      </c>
      <c r="G311" s="181" t="str">
        <f t="shared" si="242"/>
        <v>Province</v>
      </c>
      <c r="H311" s="181">
        <f t="shared" si="242"/>
        <v>6912</v>
      </c>
      <c r="I311" s="179"/>
      <c r="J311" s="185">
        <f aca="true" t="shared" si="249" ref="J311:U311">J83</f>
        <v>6083.147897787639</v>
      </c>
      <c r="K311" s="179">
        <f t="shared" si="249"/>
        <v>12096</v>
      </c>
      <c r="L311" s="179">
        <f t="shared" si="249"/>
        <v>4577.27</v>
      </c>
      <c r="M311" s="179">
        <f t="shared" si="249"/>
        <v>11855.1293</v>
      </c>
      <c r="N311" s="179">
        <f t="shared" si="249"/>
        <v>8852.096757413643</v>
      </c>
      <c r="O311" s="179">
        <f t="shared" si="249"/>
        <v>0.6806336159242874</v>
      </c>
      <c r="P311" s="179">
        <f t="shared" si="249"/>
        <v>-16981</v>
      </c>
      <c r="Q311" s="202">
        <f t="shared" si="249"/>
        <v>2</v>
      </c>
      <c r="R311" s="179">
        <f t="shared" si="249"/>
        <v>6912</v>
      </c>
      <c r="S311" s="185">
        <f t="shared" si="249"/>
        <v>6083.147897787639</v>
      </c>
      <c r="T311" s="185">
        <f t="shared" si="249"/>
        <v>0</v>
      </c>
      <c r="U311" s="179">
        <f t="shared" si="249"/>
        <v>53848613.780873574</v>
      </c>
      <c r="V311" s="179"/>
      <c r="W311" s="179">
        <f t="shared" si="244"/>
        <v>49734780.54934719</v>
      </c>
      <c r="X311" s="179">
        <f t="shared" si="244"/>
        <v>49734780.54934719</v>
      </c>
      <c r="Y311" s="179"/>
      <c r="Z311" s="179"/>
      <c r="AA311" s="179"/>
      <c r="AB311" s="179">
        <f t="shared" si="245"/>
        <v>49734780.54934719</v>
      </c>
      <c r="AC311" s="179">
        <f t="shared" si="245"/>
        <v>49734780.54934719</v>
      </c>
      <c r="AD311" s="179"/>
      <c r="AE311" s="179">
        <f t="shared" si="246"/>
        <v>1122232.7770037532</v>
      </c>
      <c r="AF311" s="179">
        <f t="shared" si="246"/>
        <v>1122232.7770037532</v>
      </c>
      <c r="AG311" s="179"/>
      <c r="AH311" s="179"/>
      <c r="AI311" s="179">
        <f t="shared" si="247"/>
        <v>1122232.7770037532</v>
      </c>
      <c r="AJ311" s="179">
        <f t="shared" si="247"/>
        <v>1122232.7770037532</v>
      </c>
      <c r="AK311" s="179"/>
      <c r="AL311" s="179">
        <f t="shared" si="248"/>
        <v>3935474.133160262</v>
      </c>
      <c r="AM311" s="179">
        <f t="shared" si="248"/>
        <v>3935474.133160262</v>
      </c>
      <c r="AN311" s="179">
        <f t="shared" si="248"/>
        <v>3935474.133160262</v>
      </c>
    </row>
    <row r="312" spans="1:40" ht="12.75">
      <c r="A312" s="183">
        <f t="shared" si="242"/>
        <v>-16980</v>
      </c>
      <c r="B312" s="179">
        <f t="shared" si="242"/>
        <v>20</v>
      </c>
      <c r="C312" s="179">
        <f t="shared" si="242"/>
        <v>-17</v>
      </c>
      <c r="D312" s="179">
        <f t="shared" si="242"/>
        <v>1</v>
      </c>
      <c r="E312" s="187">
        <f t="shared" si="242"/>
        <v>1</v>
      </c>
      <c r="F312" s="181" t="str">
        <f t="shared" si="242"/>
        <v>Cuando Cubango</v>
      </c>
      <c r="G312" s="181" t="str">
        <f t="shared" si="242"/>
        <v>Province</v>
      </c>
      <c r="H312" s="181">
        <f t="shared" si="242"/>
        <v>6912</v>
      </c>
      <c r="I312" s="179"/>
      <c r="J312" s="185">
        <f aca="true" t="shared" si="250" ref="J312:U312">J84</f>
        <v>6083.147897787639</v>
      </c>
      <c r="K312" s="179">
        <f t="shared" si="250"/>
        <v>12096</v>
      </c>
      <c r="L312" s="179">
        <f t="shared" si="250"/>
        <v>4577.27</v>
      </c>
      <c r="M312" s="179">
        <f t="shared" si="250"/>
        <v>11855.1293</v>
      </c>
      <c r="N312" s="179">
        <f t="shared" si="250"/>
        <v>8852.096757413643</v>
      </c>
      <c r="O312" s="179">
        <f t="shared" si="250"/>
        <v>0.6806336159242874</v>
      </c>
      <c r="P312" s="179">
        <f t="shared" si="250"/>
        <v>-16980</v>
      </c>
      <c r="Q312" s="202">
        <f t="shared" si="250"/>
        <v>2</v>
      </c>
      <c r="R312" s="179">
        <f t="shared" si="250"/>
        <v>6912</v>
      </c>
      <c r="S312" s="185">
        <f t="shared" si="250"/>
        <v>6083.147897787639</v>
      </c>
      <c r="T312" s="185">
        <f t="shared" si="250"/>
        <v>0</v>
      </c>
      <c r="U312" s="179">
        <f t="shared" si="250"/>
        <v>53848613.780873574</v>
      </c>
      <c r="V312" s="179"/>
      <c r="W312" s="179">
        <f t="shared" si="244"/>
        <v>49734780.54934719</v>
      </c>
      <c r="X312" s="179">
        <f t="shared" si="244"/>
        <v>49734780.54934719</v>
      </c>
      <c r="Y312" s="179"/>
      <c r="Z312" s="179"/>
      <c r="AA312" s="179"/>
      <c r="AB312" s="179">
        <f t="shared" si="245"/>
        <v>49734780.54934719</v>
      </c>
      <c r="AC312" s="179">
        <f t="shared" si="245"/>
        <v>49734780.54934719</v>
      </c>
      <c r="AD312" s="179"/>
      <c r="AE312" s="179">
        <f t="shared" si="246"/>
        <v>1122232.7770037532</v>
      </c>
      <c r="AF312" s="179">
        <f t="shared" si="246"/>
        <v>1122232.7770037532</v>
      </c>
      <c r="AG312" s="179"/>
      <c r="AH312" s="179"/>
      <c r="AI312" s="179">
        <f t="shared" si="247"/>
        <v>1122232.7770037532</v>
      </c>
      <c r="AJ312" s="179">
        <f t="shared" si="247"/>
        <v>1122232.7770037532</v>
      </c>
      <c r="AK312" s="179"/>
      <c r="AL312" s="179">
        <f t="shared" si="248"/>
        <v>3935474.133160262</v>
      </c>
      <c r="AM312" s="179">
        <f t="shared" si="248"/>
        <v>3935474.133160262</v>
      </c>
      <c r="AN312" s="179">
        <f t="shared" si="248"/>
        <v>3935474.133160262</v>
      </c>
    </row>
    <row r="313" spans="1:40" ht="12.75">
      <c r="A313" s="183">
        <f t="shared" si="242"/>
        <v>-15988</v>
      </c>
      <c r="B313" s="179">
        <f t="shared" si="242"/>
        <v>12</v>
      </c>
      <c r="C313" s="179">
        <f t="shared" si="242"/>
        <v>-16</v>
      </c>
      <c r="D313" s="179">
        <f t="shared" si="242"/>
        <v>0.963</v>
      </c>
      <c r="E313" s="187">
        <f t="shared" si="242"/>
        <v>0.963</v>
      </c>
      <c r="F313" s="181" t="str">
        <f t="shared" si="242"/>
        <v>Namibe</v>
      </c>
      <c r="G313" s="181" t="str">
        <f t="shared" si="242"/>
        <v>Province</v>
      </c>
      <c r="H313" s="181">
        <f t="shared" si="242"/>
        <v>19826</v>
      </c>
      <c r="I313" s="179"/>
      <c r="J313" s="185">
        <f aca="true" t="shared" si="251" ref="J313:U313">J85</f>
        <v>17448.56629362525</v>
      </c>
      <c r="K313" s="179">
        <f t="shared" si="251"/>
        <v>11564</v>
      </c>
      <c r="L313" s="179">
        <f t="shared" si="251"/>
        <v>4600.239</v>
      </c>
      <c r="M313" s="179">
        <f t="shared" si="251"/>
        <v>11914.619009999999</v>
      </c>
      <c r="N313" s="179">
        <f t="shared" si="251"/>
        <v>37602.447052059244</v>
      </c>
      <c r="O313" s="179">
        <f t="shared" si="251"/>
        <v>2.379019951232039</v>
      </c>
      <c r="P313" s="179">
        <f t="shared" si="251"/>
        <v>-15988</v>
      </c>
      <c r="Q313" s="202">
        <f t="shared" si="251"/>
        <v>2</v>
      </c>
      <c r="R313" s="179">
        <f t="shared" si="251"/>
        <v>19826</v>
      </c>
      <c r="S313" s="185">
        <f t="shared" si="251"/>
        <v>17448.56629362525</v>
      </c>
      <c r="T313" s="185">
        <f t="shared" si="251"/>
        <v>0</v>
      </c>
      <c r="U313" s="179">
        <f t="shared" si="251"/>
        <v>656108790.190389</v>
      </c>
      <c r="V313" s="179"/>
      <c r="W313" s="179">
        <f t="shared" si="244"/>
        <v>605984525.9787726</v>
      </c>
      <c r="X313" s="179">
        <f t="shared" si="244"/>
        <v>605984525.9787726</v>
      </c>
      <c r="Y313" s="179"/>
      <c r="Z313" s="179"/>
      <c r="AA313" s="179"/>
      <c r="AB313" s="179">
        <f t="shared" si="245"/>
        <v>605984525.9787726</v>
      </c>
      <c r="AC313" s="179">
        <f t="shared" si="245"/>
        <v>605984525.9787726</v>
      </c>
      <c r="AD313" s="179"/>
      <c r="AE313" s="179">
        <f t="shared" si="246"/>
        <v>13673644.276678877</v>
      </c>
      <c r="AF313" s="179">
        <f t="shared" si="246"/>
        <v>13673644.276678877</v>
      </c>
      <c r="AG313" s="179"/>
      <c r="AH313" s="179"/>
      <c r="AI313" s="179">
        <f t="shared" si="247"/>
        <v>13673644.276678877</v>
      </c>
      <c r="AJ313" s="179">
        <f t="shared" si="247"/>
        <v>13673644.276678877</v>
      </c>
      <c r="AK313" s="179"/>
      <c r="AL313" s="179">
        <f t="shared" si="248"/>
        <v>47951079.72213915</v>
      </c>
      <c r="AM313" s="179">
        <f t="shared" si="248"/>
        <v>47951079.72213915</v>
      </c>
      <c r="AN313" s="179">
        <f t="shared" si="248"/>
        <v>47951079.72213915</v>
      </c>
    </row>
    <row r="314" spans="1:40" ht="12.75">
      <c r="A314" s="183">
        <f t="shared" si="242"/>
        <v>-15987</v>
      </c>
      <c r="B314" s="179">
        <f t="shared" si="242"/>
        <v>13</v>
      </c>
      <c r="C314" s="179">
        <f t="shared" si="242"/>
        <v>-16</v>
      </c>
      <c r="D314" s="179">
        <f t="shared" si="242"/>
        <v>0.557</v>
      </c>
      <c r="E314" s="187">
        <f t="shared" si="242"/>
        <v>1</v>
      </c>
      <c r="F314" s="181" t="str">
        <f t="shared" si="242"/>
        <v>Huila</v>
      </c>
      <c r="G314" s="181" t="str">
        <f t="shared" si="242"/>
        <v>Province</v>
      </c>
      <c r="H314" s="181">
        <f t="shared" si="242"/>
        <v>75039</v>
      </c>
      <c r="I314" s="179"/>
      <c r="J314" s="185">
        <f aca="true" t="shared" si="252" ref="J314:U314">J86</f>
        <v>66040.70241638985</v>
      </c>
      <c r="K314" s="179">
        <f t="shared" si="252"/>
        <v>12096</v>
      </c>
      <c r="L314" s="179">
        <f t="shared" si="252"/>
        <v>4600.239</v>
      </c>
      <c r="M314" s="179">
        <f t="shared" si="252"/>
        <v>11914.619009999999</v>
      </c>
      <c r="N314" s="179">
        <f t="shared" si="252"/>
        <v>18652.790695639666</v>
      </c>
      <c r="O314" s="179">
        <f t="shared" si="252"/>
        <v>18.386044491021153</v>
      </c>
      <c r="P314" s="179">
        <f t="shared" si="252"/>
        <v>-15987</v>
      </c>
      <c r="Q314" s="202">
        <f t="shared" si="252"/>
        <v>2</v>
      </c>
      <c r="R314" s="179">
        <f t="shared" si="252"/>
        <v>122017.9323727645</v>
      </c>
      <c r="S314" s="185">
        <f t="shared" si="252"/>
        <v>59878.58669683259</v>
      </c>
      <c r="T314" s="185">
        <f t="shared" si="252"/>
        <v>66040.70241638986</v>
      </c>
      <c r="U314" s="179">
        <f t="shared" si="252"/>
        <v>1116902744.806732</v>
      </c>
      <c r="V314" s="179"/>
      <c r="W314" s="179">
        <f t="shared" si="244"/>
        <v>1031575541.2752463</v>
      </c>
      <c r="X314" s="179">
        <f t="shared" si="244"/>
        <v>1245584343.5174398</v>
      </c>
      <c r="Y314" s="179"/>
      <c r="Z314" s="179"/>
      <c r="AA314" s="179"/>
      <c r="AB314" s="179">
        <f t="shared" si="245"/>
        <v>1031575541.2752463</v>
      </c>
      <c r="AC314" s="179">
        <f t="shared" si="245"/>
        <v>1245584343.5174398</v>
      </c>
      <c r="AD314" s="179"/>
      <c r="AE314" s="179">
        <f t="shared" si="246"/>
        <v>23276827.033062376</v>
      </c>
      <c r="AF314" s="179">
        <f t="shared" si="246"/>
        <v>28105795.609795272</v>
      </c>
      <c r="AG314" s="179"/>
      <c r="AH314" s="179"/>
      <c r="AI314" s="179">
        <f t="shared" si="247"/>
        <v>23276827.033062376</v>
      </c>
      <c r="AJ314" s="179">
        <f t="shared" si="247"/>
        <v>28105795.609795272</v>
      </c>
      <c r="AK314" s="179"/>
      <c r="AL314" s="179">
        <f t="shared" si="248"/>
        <v>81627762.58882709</v>
      </c>
      <c r="AM314" s="179">
        <f t="shared" si="248"/>
        <v>81627762.58882709</v>
      </c>
      <c r="AN314" s="179">
        <f t="shared" si="248"/>
        <v>98562111.07071292</v>
      </c>
    </row>
    <row r="315" spans="1:40" ht="12.75">
      <c r="A315" s="183">
        <f aca="true" t="shared" si="253" ref="A315:H316">A88</f>
        <v>-15986</v>
      </c>
      <c r="B315" s="179">
        <f t="shared" si="253"/>
        <v>14</v>
      </c>
      <c r="C315" s="179">
        <f t="shared" si="253"/>
        <v>-16</v>
      </c>
      <c r="D315" s="179">
        <f t="shared" si="253"/>
        <v>0.932</v>
      </c>
      <c r="E315" s="187">
        <f t="shared" si="253"/>
        <v>0.932</v>
      </c>
      <c r="F315" s="181" t="str">
        <f t="shared" si="253"/>
        <v>Huila</v>
      </c>
      <c r="G315" s="181" t="str">
        <f t="shared" si="253"/>
        <v>Province</v>
      </c>
      <c r="H315" s="181">
        <f t="shared" si="253"/>
        <v>112576</v>
      </c>
      <c r="I315" s="179"/>
      <c r="J315" s="185">
        <f aca="true" t="shared" si="254" ref="J315:U315">J88</f>
        <v>99076.45511304126</v>
      </c>
      <c r="K315" s="179">
        <f t="shared" si="254"/>
        <v>12096</v>
      </c>
      <c r="L315" s="179">
        <f t="shared" si="254"/>
        <v>4600.239</v>
      </c>
      <c r="M315" s="179">
        <f t="shared" si="254"/>
        <v>11914.619009999999</v>
      </c>
      <c r="N315" s="179">
        <f t="shared" si="254"/>
        <v>18652.790695639666</v>
      </c>
      <c r="O315" s="179">
        <f t="shared" si="254"/>
        <v>18.386044491021153</v>
      </c>
      <c r="P315" s="179">
        <f t="shared" si="254"/>
        <v>-15986</v>
      </c>
      <c r="Q315" s="202">
        <f t="shared" si="254"/>
        <v>2</v>
      </c>
      <c r="R315" s="179">
        <f t="shared" si="254"/>
        <v>112576</v>
      </c>
      <c r="S315" s="185">
        <f t="shared" si="254"/>
        <v>99076.45511304126</v>
      </c>
      <c r="T315" s="185">
        <f t="shared" si="254"/>
        <v>99076.45511304126</v>
      </c>
      <c r="U315" s="179">
        <f t="shared" si="254"/>
        <v>1848052380.0894969</v>
      </c>
      <c r="V315" s="179"/>
      <c r="W315" s="179">
        <f>W88</f>
        <v>1706868071.6920547</v>
      </c>
      <c r="X315" s="179">
        <f>X88</f>
        <v>1706868071.6920547</v>
      </c>
      <c r="Y315" s="179"/>
      <c r="Z315" s="179"/>
      <c r="AA315" s="179"/>
      <c r="AB315" s="179">
        <f>AB88</f>
        <v>1706868071.6920547</v>
      </c>
      <c r="AC315" s="179">
        <f>AC88</f>
        <v>1706868071.6920547</v>
      </c>
      <c r="AD315" s="179"/>
      <c r="AE315" s="179">
        <f>AE88</f>
        <v>38514361.07521256</v>
      </c>
      <c r="AF315" s="179">
        <f>AF88</f>
        <v>38514361.07521256</v>
      </c>
      <c r="AG315" s="179"/>
      <c r="AH315" s="179"/>
      <c r="AI315" s="179">
        <f>AI88</f>
        <v>38514361.07521256</v>
      </c>
      <c r="AJ315" s="179">
        <f>AJ88</f>
        <v>38514361.07521256</v>
      </c>
      <c r="AK315" s="179"/>
      <c r="AL315" s="179">
        <f aca="true" t="shared" si="255" ref="AL315:AN316">AL88</f>
        <v>135063130.28155884</v>
      </c>
      <c r="AM315" s="179">
        <f t="shared" si="255"/>
        <v>135063130.28155884</v>
      </c>
      <c r="AN315" s="179">
        <f t="shared" si="255"/>
        <v>135063130.28155884</v>
      </c>
    </row>
    <row r="316" spans="1:40" ht="12.75">
      <c r="A316" s="183">
        <f t="shared" si="253"/>
        <v>-15984</v>
      </c>
      <c r="B316" s="179">
        <f t="shared" si="253"/>
        <v>16</v>
      </c>
      <c r="C316" s="179">
        <f t="shared" si="253"/>
        <v>-16</v>
      </c>
      <c r="D316" s="179">
        <f t="shared" si="253"/>
        <v>0.09</v>
      </c>
      <c r="E316" s="187">
        <f t="shared" si="253"/>
        <v>0.8119999999999999</v>
      </c>
      <c r="F316" s="181" t="str">
        <f t="shared" si="253"/>
        <v>Cuando Cubango</v>
      </c>
      <c r="G316" s="181" t="str">
        <f t="shared" si="253"/>
        <v>Province</v>
      </c>
      <c r="H316" s="181">
        <f t="shared" si="253"/>
        <v>46468</v>
      </c>
      <c r="I316" s="179"/>
      <c r="J316" s="185">
        <f aca="true" t="shared" si="256" ref="J316:U316">J89</f>
        <v>40895.792319791086</v>
      </c>
      <c r="K316" s="179">
        <f t="shared" si="256"/>
        <v>12096</v>
      </c>
      <c r="L316" s="179">
        <f t="shared" si="256"/>
        <v>4600.239</v>
      </c>
      <c r="M316" s="179">
        <f t="shared" si="256"/>
        <v>11914.619009999999</v>
      </c>
      <c r="N316" s="179">
        <f t="shared" si="256"/>
        <v>8852.096757413643</v>
      </c>
      <c r="O316" s="179">
        <f t="shared" si="256"/>
        <v>0.6806336159242874</v>
      </c>
      <c r="P316" s="179">
        <f t="shared" si="256"/>
        <v>-15984</v>
      </c>
      <c r="Q316" s="202">
        <f t="shared" si="256"/>
        <v>2</v>
      </c>
      <c r="R316" s="179">
        <f t="shared" si="256"/>
        <v>729.8541197222897</v>
      </c>
      <c r="S316" s="185">
        <f t="shared" si="256"/>
        <v>1237.000833316192</v>
      </c>
      <c r="T316" s="185">
        <f t="shared" si="256"/>
        <v>40895.79231979108</v>
      </c>
      <c r="U316" s="179">
        <f t="shared" si="256"/>
        <v>10950051.065516237</v>
      </c>
      <c r="V316" s="179"/>
      <c r="W316" s="179">
        <f>W89</f>
        <v>10113508.009021964</v>
      </c>
      <c r="X316" s="179">
        <f>X89</f>
        <v>324982348.63477296</v>
      </c>
      <c r="Y316" s="179"/>
      <c r="Z316" s="179"/>
      <c r="AA316" s="179"/>
      <c r="AB316" s="179">
        <f>AB89</f>
        <v>10113508.009021964</v>
      </c>
      <c r="AC316" s="179">
        <f>AC89</f>
        <v>324982348.63477296</v>
      </c>
      <c r="AD316" s="179"/>
      <c r="AE316" s="179">
        <f>AE89</f>
        <v>228204.6900147304</v>
      </c>
      <c r="AF316" s="179">
        <f>AF89</f>
        <v>7333014.030769465</v>
      </c>
      <c r="AG316" s="179"/>
      <c r="AH316" s="179"/>
      <c r="AI316" s="179">
        <f>AI89</f>
        <v>228204.6900147304</v>
      </c>
      <c r="AJ316" s="179">
        <f>AJ89</f>
        <v>7333014.030769465</v>
      </c>
      <c r="AK316" s="179"/>
      <c r="AL316" s="179">
        <f t="shared" si="255"/>
        <v>800273.9476355748</v>
      </c>
      <c r="AM316" s="179">
        <f t="shared" si="255"/>
        <v>800273.9476355748</v>
      </c>
      <c r="AN316" s="179">
        <f t="shared" si="255"/>
        <v>25715598.071591508</v>
      </c>
    </row>
    <row r="317" spans="1:40" ht="12.75">
      <c r="A317" s="183">
        <f aca="true" t="shared" si="257" ref="A317:H317">A91</f>
        <v>-15983</v>
      </c>
      <c r="B317" s="179">
        <f t="shared" si="257"/>
        <v>17</v>
      </c>
      <c r="C317" s="179">
        <f t="shared" si="257"/>
        <v>-16</v>
      </c>
      <c r="D317" s="179">
        <f t="shared" si="257"/>
        <v>0.862</v>
      </c>
      <c r="E317" s="187">
        <f t="shared" si="257"/>
        <v>0.997</v>
      </c>
      <c r="F317" s="181" t="str">
        <f t="shared" si="257"/>
        <v>Cuando Cubango</v>
      </c>
      <c r="G317" s="181" t="str">
        <f t="shared" si="257"/>
        <v>Province</v>
      </c>
      <c r="H317" s="181">
        <f t="shared" si="257"/>
        <v>10311</v>
      </c>
      <c r="I317" s="179"/>
      <c r="J317" s="185">
        <f aca="true" t="shared" si="258" ref="J317:U317">J91</f>
        <v>9074.556998566022</v>
      </c>
      <c r="K317" s="179">
        <f t="shared" si="258"/>
        <v>12096</v>
      </c>
      <c r="L317" s="179">
        <f t="shared" si="258"/>
        <v>4600.239</v>
      </c>
      <c r="M317" s="179">
        <f t="shared" si="258"/>
        <v>11914.619009999999</v>
      </c>
      <c r="N317" s="179">
        <f t="shared" si="258"/>
        <v>8852.096757413643</v>
      </c>
      <c r="O317" s="179">
        <f t="shared" si="258"/>
        <v>0.6806336159242874</v>
      </c>
      <c r="P317" s="179">
        <f t="shared" si="258"/>
        <v>-15983</v>
      </c>
      <c r="Q317" s="202">
        <f t="shared" si="258"/>
        <v>2</v>
      </c>
      <c r="R317" s="179">
        <f t="shared" si="258"/>
        <v>6990.380568895708</v>
      </c>
      <c r="S317" s="185">
        <f t="shared" si="258"/>
        <v>5581.269687137343</v>
      </c>
      <c r="T317" s="185">
        <f t="shared" si="258"/>
        <v>9074.556998566022</v>
      </c>
      <c r="U317" s="179">
        <f t="shared" si="258"/>
        <v>49405939.29975953</v>
      </c>
      <c r="V317" s="179"/>
      <c r="W317" s="179">
        <f>W91</f>
        <v>45631509.82691918</v>
      </c>
      <c r="X317" s="179">
        <f>X91</f>
        <v>73366276.43213233</v>
      </c>
      <c r="Y317" s="179"/>
      <c r="Z317" s="179"/>
      <c r="AA317" s="179"/>
      <c r="AB317" s="179">
        <f>AB91</f>
        <v>45631509.82691918</v>
      </c>
      <c r="AC317" s="179">
        <f>AC91</f>
        <v>73366276.43213233</v>
      </c>
      <c r="AD317" s="179"/>
      <c r="AE317" s="179">
        <f>AE91</f>
        <v>1029645.1583038047</v>
      </c>
      <c r="AF317" s="179">
        <f>AF91</f>
        <v>1655462.0173133062</v>
      </c>
      <c r="AG317" s="179"/>
      <c r="AH317" s="179"/>
      <c r="AI317" s="179">
        <f>AI91</f>
        <v>1029645.1583038047</v>
      </c>
      <c r="AJ317" s="179">
        <f>AJ91</f>
        <v>1655462.0173133062</v>
      </c>
      <c r="AK317" s="179"/>
      <c r="AL317" s="179">
        <f>AL91</f>
        <v>3610785.5427793963</v>
      </c>
      <c r="AM317" s="179">
        <f>AM91</f>
        <v>3610785.5427793963</v>
      </c>
      <c r="AN317" s="179">
        <f>AN91</f>
        <v>5805415.84693354</v>
      </c>
    </row>
    <row r="318" spans="1:40" ht="12.75">
      <c r="A318" s="183">
        <f aca="true" t="shared" si="259" ref="A318:H325">A93</f>
        <v>-15982</v>
      </c>
      <c r="B318" s="179">
        <f t="shared" si="259"/>
        <v>18</v>
      </c>
      <c r="C318" s="179">
        <f t="shared" si="259"/>
        <v>-16</v>
      </c>
      <c r="D318" s="179">
        <f t="shared" si="259"/>
        <v>1</v>
      </c>
      <c r="E318" s="187">
        <f t="shared" si="259"/>
        <v>1</v>
      </c>
      <c r="F318" s="181" t="str">
        <f t="shared" si="259"/>
        <v>Cuando Cubango</v>
      </c>
      <c r="G318" s="181" t="str">
        <f t="shared" si="259"/>
        <v>Province</v>
      </c>
      <c r="H318" s="181">
        <f t="shared" si="259"/>
        <v>6912</v>
      </c>
      <c r="I318" s="179"/>
      <c r="J318" s="185">
        <f aca="true" t="shared" si="260" ref="J318:U318">J93</f>
        <v>6083.147897787639</v>
      </c>
      <c r="K318" s="179">
        <f t="shared" si="260"/>
        <v>12096</v>
      </c>
      <c r="L318" s="179">
        <f t="shared" si="260"/>
        <v>4600.239</v>
      </c>
      <c r="M318" s="179">
        <f t="shared" si="260"/>
        <v>11914.619009999999</v>
      </c>
      <c r="N318" s="179">
        <f t="shared" si="260"/>
        <v>8852.096757413643</v>
      </c>
      <c r="O318" s="179">
        <f t="shared" si="260"/>
        <v>0.6806336159242874</v>
      </c>
      <c r="P318" s="179">
        <f t="shared" si="260"/>
        <v>-15982</v>
      </c>
      <c r="Q318" s="202">
        <f t="shared" si="260"/>
        <v>2</v>
      </c>
      <c r="R318" s="179">
        <f t="shared" si="260"/>
        <v>6912</v>
      </c>
      <c r="S318" s="185">
        <f t="shared" si="260"/>
        <v>6083.147897787639</v>
      </c>
      <c r="T318" s="185">
        <f t="shared" si="260"/>
        <v>347743.60722125875</v>
      </c>
      <c r="U318" s="179">
        <f t="shared" si="260"/>
        <v>53848613.780873574</v>
      </c>
      <c r="V318" s="179"/>
      <c r="W318" s="179">
        <f aca="true" t="shared" si="261" ref="W318:X325">W93</f>
        <v>49734780.54934719</v>
      </c>
      <c r="X318" s="179">
        <f t="shared" si="261"/>
        <v>49734780.54934719</v>
      </c>
      <c r="Y318" s="179"/>
      <c r="Z318" s="179"/>
      <c r="AA318" s="179"/>
      <c r="AB318" s="179">
        <f aca="true" t="shared" si="262" ref="AB318:AC325">AB93</f>
        <v>49734780.54934719</v>
      </c>
      <c r="AC318" s="179">
        <f t="shared" si="262"/>
        <v>49734780.54934719</v>
      </c>
      <c r="AD318" s="179"/>
      <c r="AE318" s="179">
        <f aca="true" t="shared" si="263" ref="AE318:AF325">AE93</f>
        <v>1122232.7770037532</v>
      </c>
      <c r="AF318" s="179">
        <f t="shared" si="263"/>
        <v>1122232.7770037532</v>
      </c>
      <c r="AG318" s="179"/>
      <c r="AH318" s="179"/>
      <c r="AI318" s="179">
        <f aca="true" t="shared" si="264" ref="AI318:AJ325">AI93</f>
        <v>1122232.7770037532</v>
      </c>
      <c r="AJ318" s="179">
        <f t="shared" si="264"/>
        <v>1122232.7770037532</v>
      </c>
      <c r="AK318" s="179"/>
      <c r="AL318" s="179">
        <f aca="true" t="shared" si="265" ref="AL318:AN325">AL93</f>
        <v>3935474.133160262</v>
      </c>
      <c r="AM318" s="179">
        <f t="shared" si="265"/>
        <v>3935474.133160262</v>
      </c>
      <c r="AN318" s="179">
        <f t="shared" si="265"/>
        <v>3935474.133160262</v>
      </c>
    </row>
    <row r="319" spans="1:40" ht="12.75">
      <c r="A319" s="183">
        <f t="shared" si="259"/>
        <v>-15981</v>
      </c>
      <c r="B319" s="179">
        <f t="shared" si="259"/>
        <v>19</v>
      </c>
      <c r="C319" s="179">
        <f t="shared" si="259"/>
        <v>-16</v>
      </c>
      <c r="D319" s="179">
        <f t="shared" si="259"/>
        <v>1</v>
      </c>
      <c r="E319" s="187">
        <f t="shared" si="259"/>
        <v>1</v>
      </c>
      <c r="F319" s="181" t="str">
        <f t="shared" si="259"/>
        <v>Cuando Cubango</v>
      </c>
      <c r="G319" s="181" t="str">
        <f t="shared" si="259"/>
        <v>Province</v>
      </c>
      <c r="H319" s="181">
        <f t="shared" si="259"/>
        <v>6912</v>
      </c>
      <c r="I319" s="179"/>
      <c r="J319" s="185">
        <f aca="true" t="shared" si="266" ref="J319:U319">J94</f>
        <v>6083.147897787639</v>
      </c>
      <c r="K319" s="179">
        <f t="shared" si="266"/>
        <v>12096</v>
      </c>
      <c r="L319" s="179">
        <f t="shared" si="266"/>
        <v>4600.239</v>
      </c>
      <c r="M319" s="179">
        <f t="shared" si="266"/>
        <v>11914.619009999999</v>
      </c>
      <c r="N319" s="179">
        <f t="shared" si="266"/>
        <v>8852.096757413643</v>
      </c>
      <c r="O319" s="179">
        <f t="shared" si="266"/>
        <v>0.6806336159242874</v>
      </c>
      <c r="P319" s="179">
        <f t="shared" si="266"/>
        <v>-15981</v>
      </c>
      <c r="Q319" s="202">
        <f t="shared" si="266"/>
        <v>2</v>
      </c>
      <c r="R319" s="179">
        <f t="shared" si="266"/>
        <v>6912</v>
      </c>
      <c r="S319" s="185">
        <f t="shared" si="266"/>
        <v>6083.147897787639</v>
      </c>
      <c r="T319" s="185">
        <f t="shared" si="266"/>
        <v>0</v>
      </c>
      <c r="U319" s="179">
        <f t="shared" si="266"/>
        <v>53848613.780873574</v>
      </c>
      <c r="V319" s="179"/>
      <c r="W319" s="179">
        <f t="shared" si="261"/>
        <v>49734780.54934719</v>
      </c>
      <c r="X319" s="179">
        <f t="shared" si="261"/>
        <v>49734780.54934719</v>
      </c>
      <c r="Y319" s="179"/>
      <c r="Z319" s="179"/>
      <c r="AA319" s="179"/>
      <c r="AB319" s="179">
        <f t="shared" si="262"/>
        <v>49734780.54934719</v>
      </c>
      <c r="AC319" s="179">
        <f t="shared" si="262"/>
        <v>49734780.54934719</v>
      </c>
      <c r="AD319" s="179"/>
      <c r="AE319" s="179">
        <f t="shared" si="263"/>
        <v>1122232.7770037532</v>
      </c>
      <c r="AF319" s="179">
        <f t="shared" si="263"/>
        <v>1122232.7770037532</v>
      </c>
      <c r="AG319" s="179"/>
      <c r="AH319" s="179"/>
      <c r="AI319" s="179">
        <f t="shared" si="264"/>
        <v>1122232.7770037532</v>
      </c>
      <c r="AJ319" s="179">
        <f t="shared" si="264"/>
        <v>1122232.7770037532</v>
      </c>
      <c r="AK319" s="179"/>
      <c r="AL319" s="179">
        <f t="shared" si="265"/>
        <v>3935474.133160262</v>
      </c>
      <c r="AM319" s="179">
        <f t="shared" si="265"/>
        <v>3935474.133160262</v>
      </c>
      <c r="AN319" s="179">
        <f t="shared" si="265"/>
        <v>3935474.133160262</v>
      </c>
    </row>
    <row r="320" spans="1:40" ht="12.75">
      <c r="A320" s="183">
        <f t="shared" si="259"/>
        <v>-14987</v>
      </c>
      <c r="B320" s="179">
        <f t="shared" si="259"/>
        <v>13</v>
      </c>
      <c r="C320" s="179">
        <f t="shared" si="259"/>
        <v>-15</v>
      </c>
      <c r="D320" s="179">
        <f t="shared" si="259"/>
        <v>0.557</v>
      </c>
      <c r="E320" s="187">
        <f t="shared" si="259"/>
        <v>0.557</v>
      </c>
      <c r="F320" s="181" t="str">
        <f t="shared" si="259"/>
        <v>Namibe</v>
      </c>
      <c r="G320" s="181" t="str">
        <f t="shared" si="259"/>
        <v>Province</v>
      </c>
      <c r="H320" s="181">
        <f t="shared" si="259"/>
        <v>64723</v>
      </c>
      <c r="I320" s="179"/>
      <c r="J320" s="185">
        <f aca="true" t="shared" si="267" ref="J320:U320">J95</f>
        <v>56961.74499255054</v>
      </c>
      <c r="K320" s="179">
        <f t="shared" si="267"/>
        <v>12096</v>
      </c>
      <c r="L320" s="179">
        <f t="shared" si="267"/>
        <v>4621.803</v>
      </c>
      <c r="M320" s="179">
        <f t="shared" si="267"/>
        <v>11970.46977</v>
      </c>
      <c r="N320" s="179">
        <f t="shared" si="267"/>
        <v>37602.447052059244</v>
      </c>
      <c r="O320" s="179">
        <f t="shared" si="267"/>
        <v>2.379019951232039</v>
      </c>
      <c r="P320" s="179">
        <f t="shared" si="267"/>
        <v>-14987</v>
      </c>
      <c r="Q320" s="202">
        <f t="shared" si="267"/>
        <v>2</v>
      </c>
      <c r="R320" s="179">
        <f t="shared" si="267"/>
        <v>64723</v>
      </c>
      <c r="S320" s="185">
        <f t="shared" si="267"/>
        <v>56961.74499255054</v>
      </c>
      <c r="T320" s="185">
        <f t="shared" si="267"/>
        <v>0</v>
      </c>
      <c r="U320" s="179">
        <f t="shared" si="267"/>
        <v>2141901000.0752826</v>
      </c>
      <c r="V320" s="179"/>
      <c r="W320" s="179">
        <f t="shared" si="261"/>
        <v>1978267753.1990368</v>
      </c>
      <c r="X320" s="179">
        <f t="shared" si="261"/>
        <v>1978267753.1990368</v>
      </c>
      <c r="Y320" s="179"/>
      <c r="Z320" s="179"/>
      <c r="AA320" s="179"/>
      <c r="AB320" s="179">
        <f t="shared" si="262"/>
        <v>1978267753.1990368</v>
      </c>
      <c r="AC320" s="179">
        <f t="shared" si="262"/>
        <v>1978267753.1990368</v>
      </c>
      <c r="AD320" s="179"/>
      <c r="AE320" s="179">
        <f t="shared" si="263"/>
        <v>44638317.28636573</v>
      </c>
      <c r="AF320" s="179">
        <f t="shared" si="263"/>
        <v>44638317.28636573</v>
      </c>
      <c r="AG320" s="179"/>
      <c r="AH320" s="179"/>
      <c r="AI320" s="179">
        <f t="shared" si="264"/>
        <v>44638317.28636573</v>
      </c>
      <c r="AJ320" s="179">
        <f t="shared" si="264"/>
        <v>44638317.28636573</v>
      </c>
      <c r="AK320" s="179"/>
      <c r="AL320" s="179">
        <f t="shared" si="265"/>
        <v>156538773.97639525</v>
      </c>
      <c r="AM320" s="179">
        <f t="shared" si="265"/>
        <v>156538773.97639525</v>
      </c>
      <c r="AN320" s="179">
        <f t="shared" si="265"/>
        <v>156538773.97639525</v>
      </c>
    </row>
    <row r="321" spans="1:40" ht="12.75">
      <c r="A321" s="183">
        <f t="shared" si="259"/>
        <v>-14986</v>
      </c>
      <c r="B321" s="179">
        <f t="shared" si="259"/>
        <v>14</v>
      </c>
      <c r="C321" s="179">
        <f t="shared" si="259"/>
        <v>-15</v>
      </c>
      <c r="D321" s="179">
        <f t="shared" si="259"/>
        <v>1</v>
      </c>
      <c r="E321" s="187">
        <f t="shared" si="259"/>
        <v>1</v>
      </c>
      <c r="F321" s="181" t="str">
        <f t="shared" si="259"/>
        <v>Huila</v>
      </c>
      <c r="G321" s="181" t="str">
        <f t="shared" si="259"/>
        <v>Province</v>
      </c>
      <c r="H321" s="181">
        <f t="shared" si="259"/>
        <v>118848</v>
      </c>
      <c r="I321" s="179"/>
      <c r="J321" s="185">
        <f aca="true" t="shared" si="268" ref="J321:U321">J96</f>
        <v>104596.34857584856</v>
      </c>
      <c r="K321" s="179">
        <f t="shared" si="268"/>
        <v>12096</v>
      </c>
      <c r="L321" s="179">
        <f t="shared" si="268"/>
        <v>4621.803</v>
      </c>
      <c r="M321" s="179">
        <f t="shared" si="268"/>
        <v>11970.46977</v>
      </c>
      <c r="N321" s="179">
        <f t="shared" si="268"/>
        <v>18652.790695639666</v>
      </c>
      <c r="O321" s="179">
        <f t="shared" si="268"/>
        <v>18.386044491021153</v>
      </c>
      <c r="P321" s="179">
        <f t="shared" si="268"/>
        <v>-14986</v>
      </c>
      <c r="Q321" s="202">
        <f t="shared" si="268"/>
        <v>2</v>
      </c>
      <c r="R321" s="179">
        <f t="shared" si="268"/>
        <v>118848</v>
      </c>
      <c r="S321" s="185">
        <f t="shared" si="268"/>
        <v>104596.34857584856</v>
      </c>
      <c r="T321" s="185">
        <f t="shared" si="268"/>
        <v>0</v>
      </c>
      <c r="U321" s="179">
        <f t="shared" si="268"/>
        <v>1951013797.5134711</v>
      </c>
      <c r="V321" s="179"/>
      <c r="W321" s="179">
        <f t="shared" si="261"/>
        <v>1801963620.8824024</v>
      </c>
      <c r="X321" s="179">
        <f t="shared" si="261"/>
        <v>1801963620.8824024</v>
      </c>
      <c r="Y321" s="179"/>
      <c r="Z321" s="179"/>
      <c r="AA321" s="179"/>
      <c r="AB321" s="179">
        <f t="shared" si="262"/>
        <v>1801963620.8824024</v>
      </c>
      <c r="AC321" s="179">
        <f t="shared" si="262"/>
        <v>1801963620.8824024</v>
      </c>
      <c r="AD321" s="179"/>
      <c r="AE321" s="179">
        <f t="shared" si="263"/>
        <v>40660129.912831</v>
      </c>
      <c r="AF321" s="179">
        <f t="shared" si="263"/>
        <v>40660129.912831</v>
      </c>
      <c r="AG321" s="179"/>
      <c r="AH321" s="179"/>
      <c r="AI321" s="179">
        <f t="shared" si="264"/>
        <v>40660129.912831</v>
      </c>
      <c r="AJ321" s="179">
        <f t="shared" si="264"/>
        <v>40660129.912831</v>
      </c>
      <c r="AK321" s="179"/>
      <c r="AL321" s="179">
        <f t="shared" si="265"/>
        <v>142587966.4200425</v>
      </c>
      <c r="AM321" s="179">
        <f t="shared" si="265"/>
        <v>142587966.4200425</v>
      </c>
      <c r="AN321" s="179">
        <f t="shared" si="265"/>
        <v>142587966.4200425</v>
      </c>
    </row>
    <row r="322" spans="1:40" ht="12.75">
      <c r="A322" s="183">
        <f t="shared" si="259"/>
        <v>-14985</v>
      </c>
      <c r="B322" s="179">
        <f t="shared" si="259"/>
        <v>15</v>
      </c>
      <c r="C322" s="179">
        <f t="shared" si="259"/>
        <v>-15</v>
      </c>
      <c r="D322" s="179">
        <f t="shared" si="259"/>
        <v>1</v>
      </c>
      <c r="E322" s="187">
        <f t="shared" si="259"/>
        <v>1</v>
      </c>
      <c r="F322" s="181" t="str">
        <f t="shared" si="259"/>
        <v>Huila</v>
      </c>
      <c r="G322" s="181" t="str">
        <f t="shared" si="259"/>
        <v>Province</v>
      </c>
      <c r="H322" s="181">
        <f t="shared" si="259"/>
        <v>118848</v>
      </c>
      <c r="I322" s="179"/>
      <c r="J322" s="185">
        <f aca="true" t="shared" si="269" ref="J322:U322">J97</f>
        <v>104596.34857584856</v>
      </c>
      <c r="K322" s="179">
        <f t="shared" si="269"/>
        <v>12096</v>
      </c>
      <c r="L322" s="179">
        <f t="shared" si="269"/>
        <v>4621.803</v>
      </c>
      <c r="M322" s="179">
        <f t="shared" si="269"/>
        <v>11970.46977</v>
      </c>
      <c r="N322" s="179">
        <f t="shared" si="269"/>
        <v>18652.790695639666</v>
      </c>
      <c r="O322" s="179">
        <f t="shared" si="269"/>
        <v>18.386044491021153</v>
      </c>
      <c r="P322" s="179">
        <f t="shared" si="269"/>
        <v>-14985</v>
      </c>
      <c r="Q322" s="202">
        <f t="shared" si="269"/>
        <v>2</v>
      </c>
      <c r="R322" s="179">
        <f t="shared" si="269"/>
        <v>118848</v>
      </c>
      <c r="S322" s="185">
        <f t="shared" si="269"/>
        <v>104596.34857584856</v>
      </c>
      <c r="T322" s="185">
        <f t="shared" si="269"/>
        <v>0</v>
      </c>
      <c r="U322" s="179">
        <f t="shared" si="269"/>
        <v>1951013797.5134711</v>
      </c>
      <c r="V322" s="179"/>
      <c r="W322" s="179">
        <f t="shared" si="261"/>
        <v>1801963620.8824024</v>
      </c>
      <c r="X322" s="179">
        <f t="shared" si="261"/>
        <v>1801963620.8824024</v>
      </c>
      <c r="Y322" s="179"/>
      <c r="Z322" s="179"/>
      <c r="AA322" s="179"/>
      <c r="AB322" s="179">
        <f t="shared" si="262"/>
        <v>1801963620.8824024</v>
      </c>
      <c r="AC322" s="179">
        <f t="shared" si="262"/>
        <v>1801963620.8824024</v>
      </c>
      <c r="AD322" s="179"/>
      <c r="AE322" s="179">
        <f t="shared" si="263"/>
        <v>40660129.912831</v>
      </c>
      <c r="AF322" s="179">
        <f t="shared" si="263"/>
        <v>40660129.912831</v>
      </c>
      <c r="AG322" s="179"/>
      <c r="AH322" s="179"/>
      <c r="AI322" s="179">
        <f t="shared" si="264"/>
        <v>40660129.912831</v>
      </c>
      <c r="AJ322" s="179">
        <f t="shared" si="264"/>
        <v>40660129.912831</v>
      </c>
      <c r="AK322" s="179"/>
      <c r="AL322" s="179">
        <f t="shared" si="265"/>
        <v>142587966.4200425</v>
      </c>
      <c r="AM322" s="179">
        <f t="shared" si="265"/>
        <v>142587966.4200425</v>
      </c>
      <c r="AN322" s="179">
        <f t="shared" si="265"/>
        <v>142587966.4200425</v>
      </c>
    </row>
    <row r="323" spans="1:40" ht="12.75">
      <c r="A323" s="183">
        <f t="shared" si="259"/>
        <v>-14984</v>
      </c>
      <c r="B323" s="179">
        <f t="shared" si="259"/>
        <v>16</v>
      </c>
      <c r="C323" s="179">
        <f t="shared" si="259"/>
        <v>-15</v>
      </c>
      <c r="D323" s="179">
        <f t="shared" si="259"/>
        <v>0.003</v>
      </c>
      <c r="E323" s="187">
        <f t="shared" si="259"/>
        <v>0.003</v>
      </c>
      <c r="F323" s="181" t="str">
        <f t="shared" si="259"/>
        <v>Bie</v>
      </c>
      <c r="G323" s="181" t="str">
        <f t="shared" si="259"/>
        <v>Province</v>
      </c>
      <c r="H323" s="181">
        <f t="shared" si="259"/>
        <v>67623</v>
      </c>
      <c r="I323" s="179"/>
      <c r="J323" s="185">
        <f aca="true" t="shared" si="270" ref="J323:U323">J98</f>
        <v>59513.99165105519</v>
      </c>
      <c r="K323" s="179">
        <f t="shared" si="270"/>
        <v>12096</v>
      </c>
      <c r="L323" s="179">
        <f t="shared" si="270"/>
        <v>4621.803</v>
      </c>
      <c r="M323" s="179">
        <f t="shared" si="270"/>
        <v>11970.46977</v>
      </c>
      <c r="N323" s="179">
        <f t="shared" si="270"/>
        <v>14556.244603364805</v>
      </c>
      <c r="O323" s="179">
        <f t="shared" si="270"/>
        <v>15.310299313913404</v>
      </c>
      <c r="P323" s="179">
        <f t="shared" si="270"/>
        <v>-14984</v>
      </c>
      <c r="Q323" s="202">
        <f t="shared" si="270"/>
        <v>2</v>
      </c>
      <c r="R323" s="179">
        <f t="shared" si="270"/>
        <v>67623</v>
      </c>
      <c r="S323" s="185">
        <f t="shared" si="270"/>
        <v>59513.99165105519</v>
      </c>
      <c r="T323" s="185">
        <f t="shared" si="270"/>
        <v>0</v>
      </c>
      <c r="U323" s="179">
        <f t="shared" si="270"/>
        <v>866300219.7953702</v>
      </c>
      <c r="V323" s="179"/>
      <c r="W323" s="179">
        <f t="shared" si="261"/>
        <v>800118114.3993975</v>
      </c>
      <c r="X323" s="179">
        <f t="shared" si="261"/>
        <v>800118114.3993975</v>
      </c>
      <c r="Y323" s="179"/>
      <c r="Z323" s="179"/>
      <c r="AA323" s="179"/>
      <c r="AB323" s="179">
        <f t="shared" si="262"/>
        <v>800118114.3993975</v>
      </c>
      <c r="AC323" s="179">
        <f t="shared" si="262"/>
        <v>800118114.3993975</v>
      </c>
      <c r="AD323" s="179"/>
      <c r="AE323" s="179">
        <f t="shared" si="263"/>
        <v>18054141.659728877</v>
      </c>
      <c r="AF323" s="179">
        <f t="shared" si="263"/>
        <v>18054141.659728877</v>
      </c>
      <c r="AG323" s="179"/>
      <c r="AH323" s="179"/>
      <c r="AI323" s="179">
        <f t="shared" si="264"/>
        <v>18054141.659728877</v>
      </c>
      <c r="AJ323" s="179">
        <f t="shared" si="264"/>
        <v>18054141.659728877</v>
      </c>
      <c r="AK323" s="179"/>
      <c r="AL323" s="179">
        <f t="shared" si="265"/>
        <v>63312718.14032611</v>
      </c>
      <c r="AM323" s="179">
        <f t="shared" si="265"/>
        <v>63312718.14032611</v>
      </c>
      <c r="AN323" s="179">
        <f t="shared" si="265"/>
        <v>63312718.14032611</v>
      </c>
    </row>
    <row r="324" spans="1:40" ht="12.75">
      <c r="A324" s="183">
        <f t="shared" si="259"/>
        <v>-14981</v>
      </c>
      <c r="B324" s="179">
        <f t="shared" si="259"/>
        <v>19</v>
      </c>
      <c r="C324" s="179">
        <f t="shared" si="259"/>
        <v>-15</v>
      </c>
      <c r="D324" s="179">
        <f t="shared" si="259"/>
        <v>0.56</v>
      </c>
      <c r="E324" s="187">
        <f t="shared" si="259"/>
        <v>0.56</v>
      </c>
      <c r="F324" s="181" t="str">
        <f t="shared" si="259"/>
        <v>Cuando Cubango</v>
      </c>
      <c r="G324" s="181" t="str">
        <f t="shared" si="259"/>
        <v>Province</v>
      </c>
      <c r="H324" s="181">
        <f t="shared" si="259"/>
        <v>11259</v>
      </c>
      <c r="I324" s="179"/>
      <c r="J324" s="185">
        <f aca="true" t="shared" si="271" ref="J324:U324">J99</f>
        <v>9908.877630380646</v>
      </c>
      <c r="K324" s="179">
        <f t="shared" si="271"/>
        <v>12096</v>
      </c>
      <c r="L324" s="179">
        <f t="shared" si="271"/>
        <v>4621.803</v>
      </c>
      <c r="M324" s="179">
        <f t="shared" si="271"/>
        <v>11970.46977</v>
      </c>
      <c r="N324" s="179">
        <f t="shared" si="271"/>
        <v>8852.096757413643</v>
      </c>
      <c r="O324" s="179">
        <f t="shared" si="271"/>
        <v>0.6806336159242874</v>
      </c>
      <c r="P324" s="179">
        <f t="shared" si="271"/>
        <v>-14981</v>
      </c>
      <c r="Q324" s="202">
        <f t="shared" si="271"/>
        <v>2</v>
      </c>
      <c r="R324" s="179">
        <f t="shared" si="271"/>
        <v>11259</v>
      </c>
      <c r="S324" s="185">
        <f t="shared" si="271"/>
        <v>9908.877630380646</v>
      </c>
      <c r="T324" s="185">
        <f t="shared" si="271"/>
        <v>0</v>
      </c>
      <c r="U324" s="179">
        <f t="shared" si="271"/>
        <v>87714343.5415011</v>
      </c>
      <c r="V324" s="179"/>
      <c r="W324" s="179">
        <f t="shared" si="261"/>
        <v>81013294.87921008</v>
      </c>
      <c r="X324" s="179">
        <f t="shared" si="261"/>
        <v>81013294.87921008</v>
      </c>
      <c r="Y324" s="179"/>
      <c r="Z324" s="179"/>
      <c r="AA324" s="179"/>
      <c r="AB324" s="179">
        <f t="shared" si="262"/>
        <v>81013294.87921008</v>
      </c>
      <c r="AC324" s="179">
        <f t="shared" si="262"/>
        <v>81013294.87921008</v>
      </c>
      <c r="AD324" s="179"/>
      <c r="AE324" s="179">
        <f t="shared" si="263"/>
        <v>1828011.9844162704</v>
      </c>
      <c r="AF324" s="179">
        <f t="shared" si="263"/>
        <v>1828011.9844162704</v>
      </c>
      <c r="AG324" s="179"/>
      <c r="AH324" s="179"/>
      <c r="AI324" s="179">
        <f t="shared" si="264"/>
        <v>1828011.9844162704</v>
      </c>
      <c r="AJ324" s="179">
        <f t="shared" si="264"/>
        <v>1828011.9844162704</v>
      </c>
      <c r="AK324" s="179"/>
      <c r="AL324" s="179">
        <f t="shared" si="265"/>
        <v>6410518.412218085</v>
      </c>
      <c r="AM324" s="179">
        <f t="shared" si="265"/>
        <v>6410518.412218085</v>
      </c>
      <c r="AN324" s="179">
        <f t="shared" si="265"/>
        <v>6410518.412218085</v>
      </c>
    </row>
    <row r="325" spans="1:40" ht="12.75">
      <c r="A325" s="183">
        <f t="shared" si="259"/>
        <v>-14980</v>
      </c>
      <c r="B325" s="179">
        <f t="shared" si="259"/>
        <v>20</v>
      </c>
      <c r="C325" s="179">
        <f t="shared" si="259"/>
        <v>-15</v>
      </c>
      <c r="D325" s="179">
        <f t="shared" si="259"/>
        <v>0.966</v>
      </c>
      <c r="E325" s="187">
        <f t="shared" si="259"/>
        <v>1</v>
      </c>
      <c r="F325" s="181" t="str">
        <f t="shared" si="259"/>
        <v>Moxico</v>
      </c>
      <c r="G325" s="181" t="str">
        <f t="shared" si="259"/>
        <v>Province</v>
      </c>
      <c r="H325" s="181">
        <f t="shared" si="259"/>
        <v>16405</v>
      </c>
      <c r="I325" s="179"/>
      <c r="J325" s="185">
        <f aca="true" t="shared" si="272" ref="J325:U325">J100</f>
        <v>14437.795321644418</v>
      </c>
      <c r="K325" s="179">
        <f t="shared" si="272"/>
        <v>12096</v>
      </c>
      <c r="L325" s="179">
        <f t="shared" si="272"/>
        <v>4621.803</v>
      </c>
      <c r="M325" s="179">
        <f t="shared" si="272"/>
        <v>11970.46977</v>
      </c>
      <c r="N325" s="179">
        <f t="shared" si="272"/>
        <v>12450.050436100752</v>
      </c>
      <c r="O325" s="179">
        <f t="shared" si="272"/>
        <v>1.387871284959252</v>
      </c>
      <c r="P325" s="179">
        <f t="shared" si="272"/>
        <v>-14980</v>
      </c>
      <c r="Q325" s="202">
        <f t="shared" si="272"/>
        <v>2</v>
      </c>
      <c r="R325" s="179">
        <f t="shared" si="272"/>
        <v>16048.613238373084</v>
      </c>
      <c r="S325" s="185">
        <f t="shared" si="272"/>
        <v>14192.813149894351</v>
      </c>
      <c r="T325" s="185">
        <f t="shared" si="272"/>
        <v>14437.795321644418</v>
      </c>
      <c r="U325" s="179">
        <f t="shared" si="272"/>
        <v>176701239.54633865</v>
      </c>
      <c r="V325" s="179"/>
      <c r="W325" s="179">
        <f t="shared" si="261"/>
        <v>163201923.96032023</v>
      </c>
      <c r="X325" s="179">
        <f t="shared" si="261"/>
        <v>165204856.44777846</v>
      </c>
      <c r="Y325" s="179"/>
      <c r="Z325" s="179"/>
      <c r="AA325" s="179"/>
      <c r="AB325" s="179">
        <f t="shared" si="262"/>
        <v>163201923.96032023</v>
      </c>
      <c r="AC325" s="179">
        <f t="shared" si="262"/>
        <v>165204856.44777846</v>
      </c>
      <c r="AD325" s="179"/>
      <c r="AE325" s="179">
        <f t="shared" si="263"/>
        <v>3682544.615967941</v>
      </c>
      <c r="AF325" s="179">
        <f t="shared" si="263"/>
        <v>3727739.476842436</v>
      </c>
      <c r="AG325" s="179"/>
      <c r="AH325" s="179"/>
      <c r="AI325" s="179">
        <f t="shared" si="264"/>
        <v>3682544.615967941</v>
      </c>
      <c r="AJ325" s="179">
        <f t="shared" si="264"/>
        <v>3727739.476842436</v>
      </c>
      <c r="AK325" s="179"/>
      <c r="AL325" s="179">
        <f t="shared" si="265"/>
        <v>12914040.096961053</v>
      </c>
      <c r="AM325" s="179">
        <f t="shared" si="265"/>
        <v>12914040.096961053</v>
      </c>
      <c r="AN325" s="179">
        <f t="shared" si="265"/>
        <v>13072530.571992649</v>
      </c>
    </row>
    <row r="326" spans="1:40" ht="12.75">
      <c r="A326" s="183">
        <f aca="true" t="shared" si="273" ref="A326:H327">A102</f>
        <v>-14979</v>
      </c>
      <c r="B326" s="179">
        <f t="shared" si="273"/>
        <v>21</v>
      </c>
      <c r="C326" s="179">
        <f t="shared" si="273"/>
        <v>-15</v>
      </c>
      <c r="D326" s="179">
        <f t="shared" si="273"/>
        <v>1</v>
      </c>
      <c r="E326" s="187">
        <f t="shared" si="273"/>
        <v>1</v>
      </c>
      <c r="F326" s="181" t="str">
        <f t="shared" si="273"/>
        <v>Moxico</v>
      </c>
      <c r="G326" s="181" t="str">
        <f t="shared" si="273"/>
        <v>Province</v>
      </c>
      <c r="H326" s="181">
        <f t="shared" si="273"/>
        <v>16704</v>
      </c>
      <c r="I326" s="179"/>
      <c r="J326" s="185">
        <f aca="true" t="shared" si="274" ref="J326:U326">J102</f>
        <v>14700.940752986793</v>
      </c>
      <c r="K326" s="179">
        <f t="shared" si="274"/>
        <v>12096</v>
      </c>
      <c r="L326" s="179">
        <f t="shared" si="274"/>
        <v>4621.803</v>
      </c>
      <c r="M326" s="179">
        <f t="shared" si="274"/>
        <v>11970.46977</v>
      </c>
      <c r="N326" s="179">
        <f t="shared" si="274"/>
        <v>12450.050436100752</v>
      </c>
      <c r="O326" s="179">
        <f t="shared" si="274"/>
        <v>1.387871284959252</v>
      </c>
      <c r="P326" s="179">
        <f t="shared" si="274"/>
        <v>-14979</v>
      </c>
      <c r="Q326" s="202">
        <f t="shared" si="274"/>
        <v>2</v>
      </c>
      <c r="R326" s="179">
        <f t="shared" si="274"/>
        <v>16704</v>
      </c>
      <c r="S326" s="185">
        <f t="shared" si="274"/>
        <v>14700.940752986793</v>
      </c>
      <c r="T326" s="185">
        <f t="shared" si="274"/>
        <v>14700.940752986793</v>
      </c>
      <c r="U326" s="179">
        <f t="shared" si="274"/>
        <v>183027453.83281454</v>
      </c>
      <c r="V326" s="179"/>
      <c r="W326" s="179">
        <f>W102</f>
        <v>169044839.0727939</v>
      </c>
      <c r="X326" s="179">
        <f>X102</f>
        <v>169044839.0727939</v>
      </c>
      <c r="Y326" s="179"/>
      <c r="Z326" s="179"/>
      <c r="AA326" s="179"/>
      <c r="AB326" s="179">
        <f>AB102</f>
        <v>169044839.0727939</v>
      </c>
      <c r="AC326" s="179">
        <f>AC102</f>
        <v>169044839.0727939</v>
      </c>
      <c r="AD326" s="179"/>
      <c r="AE326" s="179">
        <f>AE102</f>
        <v>3814386.171918158</v>
      </c>
      <c r="AF326" s="179">
        <f>AF102</f>
        <v>3814386.171918158</v>
      </c>
      <c r="AG326" s="179"/>
      <c r="AH326" s="179"/>
      <c r="AI326" s="179">
        <f>AI102</f>
        <v>3814386.171918158</v>
      </c>
      <c r="AJ326" s="179">
        <f>AJ102</f>
        <v>3814386.171918158</v>
      </c>
      <c r="AK326" s="179"/>
      <c r="AL326" s="179">
        <f aca="true" t="shared" si="275" ref="AL326:AN327">AL102</f>
        <v>13376385.381958859</v>
      </c>
      <c r="AM326" s="179">
        <f t="shared" si="275"/>
        <v>13376385.381958859</v>
      </c>
      <c r="AN326" s="179">
        <f t="shared" si="275"/>
        <v>13376385.381958859</v>
      </c>
    </row>
    <row r="327" spans="1:40" ht="12.75">
      <c r="A327" s="183">
        <f t="shared" si="273"/>
        <v>-13987</v>
      </c>
      <c r="B327" s="179">
        <f t="shared" si="273"/>
        <v>13</v>
      </c>
      <c r="C327" s="179">
        <f t="shared" si="273"/>
        <v>-14</v>
      </c>
      <c r="D327" s="179">
        <f t="shared" si="273"/>
        <v>0.068</v>
      </c>
      <c r="E327" s="187">
        <f t="shared" si="273"/>
        <v>0.258</v>
      </c>
      <c r="F327" s="181" t="str">
        <f t="shared" si="273"/>
        <v>Huila</v>
      </c>
      <c r="G327" s="181" t="str">
        <f t="shared" si="273"/>
        <v>Province</v>
      </c>
      <c r="H327" s="181">
        <f t="shared" si="273"/>
        <v>143012</v>
      </c>
      <c r="I327" s="179"/>
      <c r="J327" s="185">
        <f aca="true" t="shared" si="276" ref="J327:U327">J103</f>
        <v>125862.7238365749</v>
      </c>
      <c r="K327" s="179">
        <f t="shared" si="276"/>
        <v>12096</v>
      </c>
      <c r="L327" s="179">
        <f t="shared" si="276"/>
        <v>4641.958</v>
      </c>
      <c r="M327" s="179">
        <f t="shared" si="276"/>
        <v>12022.671219999998</v>
      </c>
      <c r="N327" s="179">
        <f t="shared" si="276"/>
        <v>18652.790695639666</v>
      </c>
      <c r="O327" s="179">
        <f t="shared" si="276"/>
        <v>18.386044491021153</v>
      </c>
      <c r="P327" s="179">
        <f t="shared" si="276"/>
        <v>-13987</v>
      </c>
      <c r="Q327" s="202">
        <f t="shared" si="276"/>
        <v>2</v>
      </c>
      <c r="R327" s="179">
        <f t="shared" si="276"/>
        <v>15031.35702072509</v>
      </c>
      <c r="S327" s="185">
        <f t="shared" si="276"/>
        <v>92441.55083539398</v>
      </c>
      <c r="T327" s="185">
        <f t="shared" si="276"/>
        <v>125862.7238365749</v>
      </c>
      <c r="U327" s="179">
        <f t="shared" si="276"/>
        <v>1724292899.312938</v>
      </c>
      <c r="V327" s="179"/>
      <c r="W327" s="179">
        <f>W103</f>
        <v>1592563353.6101654</v>
      </c>
      <c r="X327" s="179">
        <f>X103</f>
        <v>2753272682.8445344</v>
      </c>
      <c r="Y327" s="179"/>
      <c r="Z327" s="179"/>
      <c r="AA327" s="179"/>
      <c r="AB327" s="179">
        <f>AB103</f>
        <v>1592563353.6101654</v>
      </c>
      <c r="AC327" s="179">
        <f>AC103</f>
        <v>2753272682.8445344</v>
      </c>
      <c r="AD327" s="179"/>
      <c r="AE327" s="179">
        <f>AE103</f>
        <v>35935149.911902145</v>
      </c>
      <c r="AF327" s="179">
        <f>AF103</f>
        <v>62125796.36601518</v>
      </c>
      <c r="AG327" s="179"/>
      <c r="AH327" s="179"/>
      <c r="AI327" s="179">
        <f>AI103</f>
        <v>35935149.911902145</v>
      </c>
      <c r="AJ327" s="179">
        <f>AJ103</f>
        <v>62125796.36601518</v>
      </c>
      <c r="AK327" s="179"/>
      <c r="AL327" s="179">
        <f t="shared" si="275"/>
        <v>126018287.69171137</v>
      </c>
      <c r="AM327" s="179">
        <f t="shared" si="275"/>
        <v>126018287.69171137</v>
      </c>
      <c r="AN327" s="179">
        <f t="shared" si="275"/>
        <v>217864305.52599767</v>
      </c>
    </row>
    <row r="328" spans="1:40" ht="12.75">
      <c r="A328" s="183">
        <f aca="true" t="shared" si="277" ref="A328:H328">A105</f>
        <v>-13984</v>
      </c>
      <c r="B328" s="179">
        <f t="shared" si="277"/>
        <v>16</v>
      </c>
      <c r="C328" s="179">
        <f t="shared" si="277"/>
        <v>-14</v>
      </c>
      <c r="D328" s="179">
        <f t="shared" si="277"/>
        <v>0.482</v>
      </c>
      <c r="E328" s="187">
        <f t="shared" si="277"/>
        <v>0.6819999999999999</v>
      </c>
      <c r="F328" s="181" t="str">
        <f t="shared" si="277"/>
        <v>Bie</v>
      </c>
      <c r="G328" s="181" t="str">
        <f t="shared" si="277"/>
        <v>Province</v>
      </c>
      <c r="H328" s="181">
        <f t="shared" si="277"/>
        <v>218189</v>
      </c>
      <c r="I328" s="179"/>
      <c r="J328" s="185">
        <f aca="true" t="shared" si="278" ref="J328:U328">J105</f>
        <v>192024.8779905074</v>
      </c>
      <c r="K328" s="179">
        <f t="shared" si="278"/>
        <v>12096</v>
      </c>
      <c r="L328" s="179">
        <f t="shared" si="278"/>
        <v>4641.958</v>
      </c>
      <c r="M328" s="179">
        <f t="shared" si="278"/>
        <v>12022.671219999998</v>
      </c>
      <c r="N328" s="179">
        <f t="shared" si="278"/>
        <v>14556.244603364805</v>
      </c>
      <c r="O328" s="179">
        <f t="shared" si="278"/>
        <v>15.310299313913404</v>
      </c>
      <c r="P328" s="179">
        <f t="shared" si="278"/>
        <v>-13984</v>
      </c>
      <c r="Q328" s="202">
        <f t="shared" si="278"/>
        <v>2</v>
      </c>
      <c r="R328" s="179">
        <f t="shared" si="278"/>
        <v>88722.0749567287</v>
      </c>
      <c r="S328" s="185">
        <f t="shared" si="278"/>
        <v>88551.56196165472</v>
      </c>
      <c r="T328" s="185">
        <f t="shared" si="278"/>
        <v>192024.8779905074</v>
      </c>
      <c r="U328" s="179">
        <f t="shared" si="278"/>
        <v>1288978195.9238605</v>
      </c>
      <c r="V328" s="179"/>
      <c r="W328" s="179">
        <f>W105</f>
        <v>1190505069.7876415</v>
      </c>
      <c r="X328" s="179">
        <f>X105</f>
        <v>2438602592.8209367</v>
      </c>
      <c r="Y328" s="179"/>
      <c r="Z328" s="179"/>
      <c r="AA328" s="179"/>
      <c r="AB328" s="179">
        <f>AB105</f>
        <v>1190505069.7876415</v>
      </c>
      <c r="AC328" s="179">
        <f>AC105</f>
        <v>2438602592.8209367</v>
      </c>
      <c r="AD328" s="179"/>
      <c r="AE328" s="179">
        <f>AE105</f>
        <v>26862967.841573566</v>
      </c>
      <c r="AF328" s="179">
        <f>AF105</f>
        <v>55025471.70253703</v>
      </c>
      <c r="AG328" s="179"/>
      <c r="AH328" s="179"/>
      <c r="AI328" s="179">
        <f>AI105</f>
        <v>26862967.841573566</v>
      </c>
      <c r="AJ328" s="179">
        <f>AJ105</f>
        <v>55025471.70253703</v>
      </c>
      <c r="AK328" s="179"/>
      <c r="AL328" s="179">
        <f>AL105</f>
        <v>94203731.3886753</v>
      </c>
      <c r="AM328" s="179">
        <f>AM105</f>
        <v>94203731.3886753</v>
      </c>
      <c r="AN328" s="179">
        <f>AN105</f>
        <v>192964708.38113135</v>
      </c>
    </row>
    <row r="329" spans="1:40" ht="12.75">
      <c r="A329" s="183">
        <f aca="true" t="shared" si="279" ref="A329:H333">A107</f>
        <v>-13979</v>
      </c>
      <c r="B329" s="179">
        <f t="shared" si="279"/>
        <v>21</v>
      </c>
      <c r="C329" s="179">
        <f t="shared" si="279"/>
        <v>-14</v>
      </c>
      <c r="D329" s="179">
        <f t="shared" si="279"/>
        <v>1</v>
      </c>
      <c r="E329" s="187">
        <f t="shared" si="279"/>
        <v>1</v>
      </c>
      <c r="F329" s="181" t="str">
        <f t="shared" si="279"/>
        <v>Moxico</v>
      </c>
      <c r="G329" s="181" t="str">
        <f t="shared" si="279"/>
        <v>Province</v>
      </c>
      <c r="H329" s="181">
        <f t="shared" si="279"/>
        <v>17208</v>
      </c>
      <c r="I329" s="179"/>
      <c r="J329" s="185">
        <f aca="true" t="shared" si="280" ref="J329:U329">J107</f>
        <v>15144.50362053381</v>
      </c>
      <c r="K329" s="179">
        <f t="shared" si="280"/>
        <v>12096</v>
      </c>
      <c r="L329" s="179">
        <f t="shared" si="280"/>
        <v>4641.958</v>
      </c>
      <c r="M329" s="179">
        <f t="shared" si="280"/>
        <v>12022.671219999998</v>
      </c>
      <c r="N329" s="179">
        <f t="shared" si="280"/>
        <v>12450.050436100752</v>
      </c>
      <c r="O329" s="179">
        <f t="shared" si="280"/>
        <v>1.387871284959252</v>
      </c>
      <c r="P329" s="179">
        <f t="shared" si="280"/>
        <v>-13979</v>
      </c>
      <c r="Q329" s="202">
        <f t="shared" si="280"/>
        <v>2</v>
      </c>
      <c r="R329" s="179">
        <f t="shared" si="280"/>
        <v>17208</v>
      </c>
      <c r="S329" s="185">
        <f t="shared" si="280"/>
        <v>15144.50362053381</v>
      </c>
      <c r="T329" s="185">
        <f t="shared" si="280"/>
        <v>288586.0500173396</v>
      </c>
      <c r="U329" s="179">
        <f t="shared" si="280"/>
        <v>188549833.90535635</v>
      </c>
      <c r="V329" s="179"/>
      <c r="W329" s="179">
        <f aca="true" t="shared" si="281" ref="W329:X333">W107</f>
        <v>174145329.90688682</v>
      </c>
      <c r="X329" s="179">
        <f t="shared" si="281"/>
        <v>174145329.90688682</v>
      </c>
      <c r="Y329" s="179"/>
      <c r="Z329" s="179"/>
      <c r="AA329" s="179"/>
      <c r="AB329" s="179">
        <f aca="true" t="shared" si="282" ref="AB329:AC333">AB107</f>
        <v>174145329.90688682</v>
      </c>
      <c r="AC329" s="179">
        <f t="shared" si="282"/>
        <v>174145329.90688682</v>
      </c>
      <c r="AD329" s="179"/>
      <c r="AE329" s="179">
        <f aca="true" t="shared" si="283" ref="AE329:AF333">AE107</f>
        <v>3929475.409863964</v>
      </c>
      <c r="AF329" s="179">
        <f t="shared" si="283"/>
        <v>3929475.409863964</v>
      </c>
      <c r="AG329" s="179"/>
      <c r="AH329" s="179"/>
      <c r="AI329" s="179">
        <f aca="true" t="shared" si="284" ref="AI329:AJ333">AI107</f>
        <v>3929475.409863964</v>
      </c>
      <c r="AJ329" s="179">
        <f t="shared" si="284"/>
        <v>3929475.409863964</v>
      </c>
      <c r="AK329" s="179"/>
      <c r="AL329" s="179">
        <f aca="true" t="shared" si="285" ref="AL329:AN333">AL107</f>
        <v>13779983.216759343</v>
      </c>
      <c r="AM329" s="179">
        <f t="shared" si="285"/>
        <v>13779983.216759343</v>
      </c>
      <c r="AN329" s="179">
        <f t="shared" si="285"/>
        <v>13779983.216759343</v>
      </c>
    </row>
    <row r="330" spans="1:40" ht="12.75">
      <c r="A330" s="183">
        <f t="shared" si="279"/>
        <v>-12988</v>
      </c>
      <c r="B330" s="179">
        <f t="shared" si="279"/>
        <v>12</v>
      </c>
      <c r="C330" s="179">
        <f t="shared" si="279"/>
        <v>-13</v>
      </c>
      <c r="D330" s="179">
        <f t="shared" si="279"/>
        <v>0.012</v>
      </c>
      <c r="E330" s="187">
        <f t="shared" si="279"/>
        <v>0.012</v>
      </c>
      <c r="F330" s="181" t="str">
        <f t="shared" si="279"/>
        <v>Benguela</v>
      </c>
      <c r="G330" s="181" t="str">
        <f t="shared" si="279"/>
        <v>Province</v>
      </c>
      <c r="H330" s="181">
        <f t="shared" si="279"/>
        <v>1520</v>
      </c>
      <c r="I330" s="179"/>
      <c r="J330" s="185">
        <f aca="true" t="shared" si="286" ref="J330:U330">J108</f>
        <v>1337.7292830783</v>
      </c>
      <c r="K330" s="179">
        <f t="shared" si="286"/>
        <v>103</v>
      </c>
      <c r="L330" s="179">
        <f t="shared" si="286"/>
        <v>4660.703</v>
      </c>
      <c r="M330" s="179">
        <f t="shared" si="286"/>
        <v>12071.22077</v>
      </c>
      <c r="N330" s="179">
        <f t="shared" si="286"/>
        <v>26344.444491567658</v>
      </c>
      <c r="O330" s="179">
        <f t="shared" si="286"/>
        <v>18.031383786217898</v>
      </c>
      <c r="P330" s="179">
        <f t="shared" si="286"/>
        <v>-12988</v>
      </c>
      <c r="Q330" s="202">
        <f t="shared" si="286"/>
        <v>2</v>
      </c>
      <c r="R330" s="179">
        <f t="shared" si="286"/>
        <v>1520</v>
      </c>
      <c r="S330" s="185">
        <f t="shared" si="286"/>
        <v>1337.7292830783</v>
      </c>
      <c r="T330" s="185">
        <f t="shared" si="286"/>
        <v>0</v>
      </c>
      <c r="U330" s="179">
        <f t="shared" si="286"/>
        <v>35241734.84280088</v>
      </c>
      <c r="V330" s="179"/>
      <c r="W330" s="179">
        <f t="shared" si="281"/>
        <v>32549397.756410543</v>
      </c>
      <c r="X330" s="179">
        <f t="shared" si="281"/>
        <v>32549397.756410543</v>
      </c>
      <c r="Y330" s="179"/>
      <c r="Z330" s="179"/>
      <c r="AA330" s="179"/>
      <c r="AB330" s="179">
        <f t="shared" si="282"/>
        <v>32549397.756410543</v>
      </c>
      <c r="AC330" s="179">
        <f t="shared" si="282"/>
        <v>32549397.756410543</v>
      </c>
      <c r="AD330" s="179"/>
      <c r="AE330" s="179">
        <f t="shared" si="283"/>
        <v>734455.8602753461</v>
      </c>
      <c r="AF330" s="179">
        <f t="shared" si="283"/>
        <v>734455.8602753461</v>
      </c>
      <c r="AG330" s="179"/>
      <c r="AH330" s="179"/>
      <c r="AI330" s="179">
        <f t="shared" si="284"/>
        <v>734455.8602753461</v>
      </c>
      <c r="AJ330" s="179">
        <f t="shared" si="284"/>
        <v>734455.8602753461</v>
      </c>
      <c r="AK330" s="179"/>
      <c r="AL330" s="179">
        <f t="shared" si="285"/>
        <v>2575608.286703896</v>
      </c>
      <c r="AM330" s="179">
        <f t="shared" si="285"/>
        <v>2575608.286703896</v>
      </c>
      <c r="AN330" s="179">
        <f t="shared" si="285"/>
        <v>2575608.286703896</v>
      </c>
    </row>
    <row r="331" spans="1:40" ht="12.75">
      <c r="A331" s="183">
        <f t="shared" si="279"/>
        <v>-12987</v>
      </c>
      <c r="B331" s="179">
        <f t="shared" si="279"/>
        <v>13</v>
      </c>
      <c r="C331" s="179">
        <f t="shared" si="279"/>
        <v>-13</v>
      </c>
      <c r="D331" s="179">
        <f t="shared" si="279"/>
        <v>0.641</v>
      </c>
      <c r="E331" s="187">
        <f t="shared" si="279"/>
        <v>0.641</v>
      </c>
      <c r="F331" s="181" t="str">
        <f t="shared" si="279"/>
        <v>Benguela</v>
      </c>
      <c r="G331" s="181" t="str">
        <f t="shared" si="279"/>
        <v>Province</v>
      </c>
      <c r="H331" s="181">
        <f t="shared" si="279"/>
        <v>112087</v>
      </c>
      <c r="I331" s="179"/>
      <c r="J331" s="185">
        <f aca="true" t="shared" si="287" ref="J331:U331">J109</f>
        <v>98646.0935213141</v>
      </c>
      <c r="K331" s="179">
        <f t="shared" si="287"/>
        <v>7646</v>
      </c>
      <c r="L331" s="179">
        <f t="shared" si="287"/>
        <v>4660.703</v>
      </c>
      <c r="M331" s="179">
        <f t="shared" si="287"/>
        <v>12071.22077</v>
      </c>
      <c r="N331" s="179">
        <f t="shared" si="287"/>
        <v>26344.444491567658</v>
      </c>
      <c r="O331" s="179">
        <f t="shared" si="287"/>
        <v>18.031383786217898</v>
      </c>
      <c r="P331" s="179">
        <f t="shared" si="287"/>
        <v>-12987</v>
      </c>
      <c r="Q331" s="202">
        <f t="shared" si="287"/>
        <v>2</v>
      </c>
      <c r="R331" s="179">
        <f t="shared" si="287"/>
        <v>112087</v>
      </c>
      <c r="S331" s="185">
        <f t="shared" si="287"/>
        <v>98646.0935213141</v>
      </c>
      <c r="T331" s="185">
        <f t="shared" si="287"/>
        <v>0</v>
      </c>
      <c r="U331" s="179">
        <f t="shared" si="287"/>
        <v>2598776535.0822515</v>
      </c>
      <c r="V331" s="179"/>
      <c r="W331" s="179">
        <f t="shared" si="281"/>
        <v>2400239701.5281506</v>
      </c>
      <c r="X331" s="179">
        <f t="shared" si="281"/>
        <v>2400239701.5281506</v>
      </c>
      <c r="Y331" s="179"/>
      <c r="Z331" s="179"/>
      <c r="AA331" s="179"/>
      <c r="AB331" s="179">
        <f t="shared" si="282"/>
        <v>2400239701.5281506</v>
      </c>
      <c r="AC331" s="179">
        <f t="shared" si="282"/>
        <v>2400239701.5281506</v>
      </c>
      <c r="AD331" s="179"/>
      <c r="AE331" s="179">
        <f t="shared" si="283"/>
        <v>54159838.16492285</v>
      </c>
      <c r="AF331" s="179">
        <f t="shared" si="283"/>
        <v>54159838.16492285</v>
      </c>
      <c r="AG331" s="179"/>
      <c r="AH331" s="179"/>
      <c r="AI331" s="179">
        <f t="shared" si="284"/>
        <v>54159838.16492285</v>
      </c>
      <c r="AJ331" s="179">
        <f t="shared" si="284"/>
        <v>54159838.16492285</v>
      </c>
      <c r="AK331" s="179"/>
      <c r="AL331" s="179">
        <f t="shared" si="285"/>
        <v>189929082.91564447</v>
      </c>
      <c r="AM331" s="179">
        <f t="shared" si="285"/>
        <v>189929082.91564447</v>
      </c>
      <c r="AN331" s="179">
        <f t="shared" si="285"/>
        <v>189929082.91564447</v>
      </c>
    </row>
    <row r="332" spans="1:40" ht="12.75">
      <c r="A332" s="183">
        <f t="shared" si="279"/>
        <v>-12986</v>
      </c>
      <c r="B332" s="179">
        <f t="shared" si="279"/>
        <v>14</v>
      </c>
      <c r="C332" s="179">
        <f t="shared" si="279"/>
        <v>-13</v>
      </c>
      <c r="D332" s="179">
        <f t="shared" si="279"/>
        <v>0.039</v>
      </c>
      <c r="E332" s="187">
        <f t="shared" si="279"/>
        <v>0.039</v>
      </c>
      <c r="F332" s="181" t="str">
        <f t="shared" si="279"/>
        <v>Cuanza Sul</v>
      </c>
      <c r="G332" s="181" t="str">
        <f t="shared" si="279"/>
        <v>Province</v>
      </c>
      <c r="H332" s="181">
        <f t="shared" si="279"/>
        <v>197092</v>
      </c>
      <c r="I332" s="179"/>
      <c r="J332" s="185">
        <f aca="true" t="shared" si="288" ref="J332:U332">J110</f>
        <v>173457.7235924134</v>
      </c>
      <c r="K332" s="179">
        <f t="shared" si="288"/>
        <v>12096</v>
      </c>
      <c r="L332" s="179">
        <f t="shared" si="288"/>
        <v>4660.703</v>
      </c>
      <c r="M332" s="179">
        <f t="shared" si="288"/>
        <v>12071.22077</v>
      </c>
      <c r="N332" s="179">
        <f t="shared" si="288"/>
        <v>10705.936884771063</v>
      </c>
      <c r="O332" s="179">
        <f t="shared" si="288"/>
        <v>12.015839797252662</v>
      </c>
      <c r="P332" s="179">
        <f t="shared" si="288"/>
        <v>-12986</v>
      </c>
      <c r="Q332" s="202">
        <f t="shared" si="288"/>
        <v>2</v>
      </c>
      <c r="R332" s="179">
        <f t="shared" si="288"/>
        <v>197092</v>
      </c>
      <c r="S332" s="185">
        <f t="shared" si="288"/>
        <v>173457.7235924134</v>
      </c>
      <c r="T332" s="185">
        <f t="shared" si="288"/>
        <v>0</v>
      </c>
      <c r="U332" s="179">
        <f t="shared" si="288"/>
        <v>1857027440.9564424</v>
      </c>
      <c r="V332" s="179"/>
      <c r="W332" s="179">
        <f t="shared" si="281"/>
        <v>1715157471.3867433</v>
      </c>
      <c r="X332" s="179">
        <f t="shared" si="281"/>
        <v>1715157471.3867433</v>
      </c>
      <c r="Y332" s="179"/>
      <c r="Z332" s="179"/>
      <c r="AA332" s="179"/>
      <c r="AB332" s="179">
        <f t="shared" si="282"/>
        <v>1715157471.3867433</v>
      </c>
      <c r="AC332" s="179">
        <f t="shared" si="282"/>
        <v>1715157471.3867433</v>
      </c>
      <c r="AD332" s="179"/>
      <c r="AE332" s="179">
        <f t="shared" si="283"/>
        <v>38701405.954798065</v>
      </c>
      <c r="AF332" s="179">
        <f t="shared" si="283"/>
        <v>38701405.954798065</v>
      </c>
      <c r="AG332" s="179"/>
      <c r="AH332" s="179"/>
      <c r="AI332" s="179">
        <f t="shared" si="284"/>
        <v>38701405.954798065</v>
      </c>
      <c r="AJ332" s="179">
        <f t="shared" si="284"/>
        <v>38701405.954798065</v>
      </c>
      <c r="AK332" s="179"/>
      <c r="AL332" s="179">
        <f t="shared" si="285"/>
        <v>135719063.97056955</v>
      </c>
      <c r="AM332" s="179">
        <f t="shared" si="285"/>
        <v>135719063.97056955</v>
      </c>
      <c r="AN332" s="179">
        <f t="shared" si="285"/>
        <v>135719063.97056955</v>
      </c>
    </row>
    <row r="333" spans="1:40" ht="12.75">
      <c r="A333" s="183">
        <f t="shared" si="279"/>
        <v>-12985</v>
      </c>
      <c r="B333" s="179">
        <f t="shared" si="279"/>
        <v>15</v>
      </c>
      <c r="C333" s="179">
        <f t="shared" si="279"/>
        <v>-13</v>
      </c>
      <c r="D333" s="179">
        <f t="shared" si="279"/>
        <v>0.969</v>
      </c>
      <c r="E333" s="187">
        <f t="shared" si="279"/>
        <v>0.981</v>
      </c>
      <c r="F333" s="181" t="str">
        <f t="shared" si="279"/>
        <v>Huambo</v>
      </c>
      <c r="G333" s="181" t="str">
        <f t="shared" si="279"/>
        <v>Province</v>
      </c>
      <c r="H333" s="181">
        <f t="shared" si="279"/>
        <v>486241</v>
      </c>
      <c r="I333" s="179"/>
      <c r="J333" s="185">
        <f aca="true" t="shared" si="289" ref="J333:U333">J111</f>
        <v>427933.43706136564</v>
      </c>
      <c r="K333" s="179">
        <f t="shared" si="289"/>
        <v>12096</v>
      </c>
      <c r="L333" s="179">
        <f t="shared" si="289"/>
        <v>4660.703</v>
      </c>
      <c r="M333" s="179">
        <f t="shared" si="289"/>
        <v>12071.22077</v>
      </c>
      <c r="N333" s="179">
        <f t="shared" si="289"/>
        <v>13059.738345649956</v>
      </c>
      <c r="O333" s="179">
        <f t="shared" si="289"/>
        <v>43.11544420435016</v>
      </c>
      <c r="P333" s="179">
        <f t="shared" si="289"/>
        <v>-12985</v>
      </c>
      <c r="Q333" s="202">
        <f t="shared" si="289"/>
        <v>2</v>
      </c>
      <c r="R333" s="179">
        <f t="shared" si="289"/>
        <v>504321.9081741206</v>
      </c>
      <c r="S333" s="185">
        <f t="shared" si="289"/>
        <v>425728.5495558639</v>
      </c>
      <c r="T333" s="185">
        <f t="shared" si="289"/>
        <v>427933.43706136564</v>
      </c>
      <c r="U333" s="179">
        <f t="shared" si="289"/>
        <v>5559903463.472653</v>
      </c>
      <c r="V333" s="179"/>
      <c r="W333" s="179">
        <f t="shared" si="281"/>
        <v>5135147577.92307</v>
      </c>
      <c r="X333" s="179">
        <f t="shared" si="281"/>
        <v>5188796519.702658</v>
      </c>
      <c r="Y333" s="179"/>
      <c r="Z333" s="179"/>
      <c r="AA333" s="179"/>
      <c r="AB333" s="179">
        <f t="shared" si="282"/>
        <v>5135147577.92307</v>
      </c>
      <c r="AC333" s="179">
        <f t="shared" si="282"/>
        <v>5188796519.702658</v>
      </c>
      <c r="AD333" s="179"/>
      <c r="AE333" s="179">
        <f t="shared" si="283"/>
        <v>115871244.69120325</v>
      </c>
      <c r="AF333" s="179">
        <f t="shared" si="283"/>
        <v>117081797.95496766</v>
      </c>
      <c r="AG333" s="179"/>
      <c r="AH333" s="179"/>
      <c r="AI333" s="179">
        <f t="shared" si="284"/>
        <v>115871244.69120325</v>
      </c>
      <c r="AJ333" s="179">
        <f t="shared" si="284"/>
        <v>117081797.95496766</v>
      </c>
      <c r="AK333" s="179"/>
      <c r="AL333" s="179">
        <f t="shared" si="285"/>
        <v>406340195.7273153</v>
      </c>
      <c r="AM333" s="179">
        <f t="shared" si="285"/>
        <v>406340195.7273153</v>
      </c>
      <c r="AN333" s="179">
        <f t="shared" si="285"/>
        <v>410585394.36522824</v>
      </c>
    </row>
    <row r="334" spans="1:40" ht="12.75">
      <c r="A334" s="183">
        <f aca="true" t="shared" si="290" ref="A334:H334">A113</f>
        <v>-12984</v>
      </c>
      <c r="B334" s="179">
        <f t="shared" si="290"/>
        <v>16</v>
      </c>
      <c r="C334" s="179">
        <f t="shared" si="290"/>
        <v>-13</v>
      </c>
      <c r="D334" s="179">
        <f t="shared" si="290"/>
        <v>0.573</v>
      </c>
      <c r="E334" s="187">
        <f t="shared" si="290"/>
        <v>1</v>
      </c>
      <c r="F334" s="181" t="str">
        <f t="shared" si="290"/>
        <v>Bie</v>
      </c>
      <c r="G334" s="181" t="str">
        <f t="shared" si="290"/>
        <v>Province</v>
      </c>
      <c r="H334" s="181">
        <f t="shared" si="290"/>
        <v>308274</v>
      </c>
      <c r="I334" s="179"/>
      <c r="J334" s="185">
        <f aca="true" t="shared" si="291" ref="J334:U334">J113</f>
        <v>271307.3401392631</v>
      </c>
      <c r="K334" s="179">
        <f t="shared" si="291"/>
        <v>12096</v>
      </c>
      <c r="L334" s="179">
        <f t="shared" si="291"/>
        <v>4660.703</v>
      </c>
      <c r="M334" s="179">
        <f t="shared" si="291"/>
        <v>12071.22077</v>
      </c>
      <c r="N334" s="179">
        <f t="shared" si="291"/>
        <v>14556.244603364805</v>
      </c>
      <c r="O334" s="179">
        <f t="shared" si="291"/>
        <v>15.310299313913404</v>
      </c>
      <c r="P334" s="179">
        <f t="shared" si="291"/>
        <v>-12984</v>
      </c>
      <c r="Q334" s="202">
        <f t="shared" si="291"/>
        <v>2</v>
      </c>
      <c r="R334" s="179">
        <f t="shared" si="291"/>
        <v>105898.42376084517</v>
      </c>
      <c r="S334" s="185">
        <f t="shared" si="291"/>
        <v>87559.0266264059</v>
      </c>
      <c r="T334" s="185">
        <f t="shared" si="291"/>
        <v>271307.3401392631</v>
      </c>
      <c r="U334" s="179">
        <f t="shared" si="291"/>
        <v>1274530608.8064961</v>
      </c>
      <c r="V334" s="179"/>
      <c r="W334" s="179">
        <f>W113</f>
        <v>1177161224.4349332</v>
      </c>
      <c r="X334" s="179">
        <f>X113</f>
        <v>3393537617.484848</v>
      </c>
      <c r="Y334" s="179"/>
      <c r="Z334" s="179"/>
      <c r="AA334" s="179"/>
      <c r="AB334" s="179">
        <f>AB113</f>
        <v>1177161224.4349332</v>
      </c>
      <c r="AC334" s="179">
        <f>AC113</f>
        <v>3393537617.484848</v>
      </c>
      <c r="AD334" s="179"/>
      <c r="AE334" s="179">
        <f>AE113</f>
        <v>26561872.703308698</v>
      </c>
      <c r="AF334" s="179">
        <f>AF113</f>
        <v>76572955.63128224</v>
      </c>
      <c r="AG334" s="179"/>
      <c r="AH334" s="179"/>
      <c r="AI334" s="179">
        <f>AI113</f>
        <v>26561872.703308698</v>
      </c>
      <c r="AJ334" s="179">
        <f>AJ113</f>
        <v>76572955.63128224</v>
      </c>
      <c r="AK334" s="179"/>
      <c r="AL334" s="179">
        <f>AL113</f>
        <v>93147843.3834921</v>
      </c>
      <c r="AM334" s="179">
        <f>AM113</f>
        <v>93147843.3834921</v>
      </c>
      <c r="AN334" s="179">
        <f>AN113</f>
        <v>268527967.0685753</v>
      </c>
    </row>
    <row r="335" spans="1:40" ht="12.75">
      <c r="A335" s="183">
        <f aca="true" t="shared" si="292" ref="A335:H341">A115</f>
        <v>-12983</v>
      </c>
      <c r="B335" s="179">
        <f t="shared" si="292"/>
        <v>17</v>
      </c>
      <c r="C335" s="179">
        <f t="shared" si="292"/>
        <v>-13</v>
      </c>
      <c r="D335" s="179">
        <f t="shared" si="292"/>
        <v>1</v>
      </c>
      <c r="E335" s="187">
        <f t="shared" si="292"/>
        <v>1</v>
      </c>
      <c r="F335" s="181" t="str">
        <f t="shared" si="292"/>
        <v>Bie</v>
      </c>
      <c r="G335" s="181" t="str">
        <f t="shared" si="292"/>
        <v>Province</v>
      </c>
      <c r="H335" s="181">
        <f t="shared" si="292"/>
        <v>168408</v>
      </c>
      <c r="I335" s="179"/>
      <c r="J335" s="185">
        <f aca="true" t="shared" si="293" ref="J335:U335">J115</f>
        <v>148213.3638846384</v>
      </c>
      <c r="K335" s="179">
        <f t="shared" si="293"/>
        <v>12096</v>
      </c>
      <c r="L335" s="179">
        <f t="shared" si="293"/>
        <v>4660.703</v>
      </c>
      <c r="M335" s="179">
        <f t="shared" si="293"/>
        <v>12071.22077</v>
      </c>
      <c r="N335" s="179">
        <f t="shared" si="293"/>
        <v>14556.244603364805</v>
      </c>
      <c r="O335" s="179">
        <f t="shared" si="293"/>
        <v>15.310299313913404</v>
      </c>
      <c r="P335" s="179">
        <f t="shared" si="293"/>
        <v>-12983</v>
      </c>
      <c r="Q335" s="202">
        <f t="shared" si="293"/>
        <v>2</v>
      </c>
      <c r="R335" s="179">
        <f t="shared" si="293"/>
        <v>168408</v>
      </c>
      <c r="S335" s="185">
        <f t="shared" si="293"/>
        <v>148213.3638846384</v>
      </c>
      <c r="T335" s="185">
        <f t="shared" si="293"/>
        <v>271106.6807468013</v>
      </c>
      <c r="U335" s="179">
        <f t="shared" si="293"/>
        <v>2157429978.192312</v>
      </c>
      <c r="V335" s="179"/>
      <c r="W335" s="179">
        <f aca="true" t="shared" si="294" ref="W335:X341">W115</f>
        <v>1992610375.3127446</v>
      </c>
      <c r="X335" s="179">
        <f t="shared" si="294"/>
        <v>1992610375.3127446</v>
      </c>
      <c r="Y335" s="179"/>
      <c r="Z335" s="179"/>
      <c r="AA335" s="179"/>
      <c r="AB335" s="179">
        <f aca="true" t="shared" si="295" ref="AB335:AC341">AB115</f>
        <v>1992610375.3127446</v>
      </c>
      <c r="AC335" s="179">
        <f t="shared" si="295"/>
        <v>1992610375.3127446</v>
      </c>
      <c r="AD335" s="179"/>
      <c r="AE335" s="179">
        <f aca="true" t="shared" si="296" ref="AE335:AF341">AE115</f>
        <v>44961949.16865003</v>
      </c>
      <c r="AF335" s="179">
        <f t="shared" si="296"/>
        <v>44961949.16865003</v>
      </c>
      <c r="AG335" s="179"/>
      <c r="AH335" s="179"/>
      <c r="AI335" s="179">
        <f aca="true" t="shared" si="297" ref="AI335:AJ341">AI115</f>
        <v>44961949.16865003</v>
      </c>
      <c r="AJ335" s="179">
        <f t="shared" si="297"/>
        <v>44961949.16865003</v>
      </c>
      <c r="AK335" s="179"/>
      <c r="AL335" s="179">
        <f aca="true" t="shared" si="298" ref="AL335:AN341">AL115</f>
        <v>157673694.40243763</v>
      </c>
      <c r="AM335" s="179">
        <f t="shared" si="298"/>
        <v>157673694.40243763</v>
      </c>
      <c r="AN335" s="179">
        <f t="shared" si="298"/>
        <v>157673694.40243763</v>
      </c>
    </row>
    <row r="336" spans="1:40" ht="12.75">
      <c r="A336" s="183">
        <f t="shared" si="292"/>
        <v>-12982</v>
      </c>
      <c r="B336" s="179">
        <f t="shared" si="292"/>
        <v>18</v>
      </c>
      <c r="C336" s="179">
        <f t="shared" si="292"/>
        <v>-13</v>
      </c>
      <c r="D336" s="179">
        <f t="shared" si="292"/>
        <v>0.475</v>
      </c>
      <c r="E336" s="187">
        <f t="shared" si="292"/>
        <v>0.475</v>
      </c>
      <c r="F336" s="181" t="str">
        <f t="shared" si="292"/>
        <v>Bie</v>
      </c>
      <c r="G336" s="181" t="str">
        <f t="shared" si="292"/>
        <v>Province</v>
      </c>
      <c r="H336" s="181">
        <f t="shared" si="292"/>
        <v>88089</v>
      </c>
      <c r="I336" s="179"/>
      <c r="J336" s="185">
        <f aca="true" t="shared" si="299" ref="J336:U336">J116</f>
        <v>77525.81237966078</v>
      </c>
      <c r="K336" s="179">
        <f t="shared" si="299"/>
        <v>12096</v>
      </c>
      <c r="L336" s="179">
        <f t="shared" si="299"/>
        <v>4660.703</v>
      </c>
      <c r="M336" s="179">
        <f t="shared" si="299"/>
        <v>12071.22077</v>
      </c>
      <c r="N336" s="179">
        <f t="shared" si="299"/>
        <v>14556.244603364805</v>
      </c>
      <c r="O336" s="179">
        <f t="shared" si="299"/>
        <v>15.310299313913404</v>
      </c>
      <c r="P336" s="179">
        <f t="shared" si="299"/>
        <v>-12982</v>
      </c>
      <c r="Q336" s="202">
        <f t="shared" si="299"/>
        <v>2</v>
      </c>
      <c r="R336" s="179">
        <f t="shared" si="299"/>
        <v>88089</v>
      </c>
      <c r="S336" s="185">
        <f t="shared" si="299"/>
        <v>77525.81237966078</v>
      </c>
      <c r="T336" s="185">
        <f t="shared" si="299"/>
        <v>0</v>
      </c>
      <c r="U336" s="179">
        <f t="shared" si="299"/>
        <v>1128484688.0729096</v>
      </c>
      <c r="V336" s="179"/>
      <c r="W336" s="179">
        <f t="shared" si="294"/>
        <v>1042272667.2778274</v>
      </c>
      <c r="X336" s="179">
        <f t="shared" si="294"/>
        <v>1042272667.2778274</v>
      </c>
      <c r="Y336" s="179"/>
      <c r="Z336" s="179"/>
      <c r="AA336" s="179"/>
      <c r="AB336" s="179">
        <f t="shared" si="295"/>
        <v>1042272667.2778274</v>
      </c>
      <c r="AC336" s="179">
        <f t="shared" si="295"/>
        <v>1042272667.2778274</v>
      </c>
      <c r="AD336" s="179"/>
      <c r="AE336" s="179">
        <f t="shared" si="296"/>
        <v>23518200.68118624</v>
      </c>
      <c r="AF336" s="179">
        <f t="shared" si="296"/>
        <v>23518200.68118624</v>
      </c>
      <c r="AG336" s="179"/>
      <c r="AH336" s="179"/>
      <c r="AI336" s="179">
        <f t="shared" si="297"/>
        <v>23518200.68118624</v>
      </c>
      <c r="AJ336" s="179">
        <f t="shared" si="297"/>
        <v>23518200.68118624</v>
      </c>
      <c r="AK336" s="179"/>
      <c r="AL336" s="179">
        <f t="shared" si="298"/>
        <v>82474217.77003662</v>
      </c>
      <c r="AM336" s="179">
        <f t="shared" si="298"/>
        <v>82474217.77003662</v>
      </c>
      <c r="AN336" s="179">
        <f t="shared" si="298"/>
        <v>82474217.77003662</v>
      </c>
    </row>
    <row r="337" spans="1:40" ht="12.75">
      <c r="A337" s="183">
        <f t="shared" si="292"/>
        <v>-12979</v>
      </c>
      <c r="B337" s="179">
        <f t="shared" si="292"/>
        <v>21</v>
      </c>
      <c r="C337" s="179">
        <f t="shared" si="292"/>
        <v>-13</v>
      </c>
      <c r="D337" s="179">
        <f t="shared" si="292"/>
        <v>1</v>
      </c>
      <c r="E337" s="187">
        <f t="shared" si="292"/>
        <v>1</v>
      </c>
      <c r="F337" s="181" t="str">
        <f t="shared" si="292"/>
        <v>Moxico</v>
      </c>
      <c r="G337" s="181" t="str">
        <f t="shared" si="292"/>
        <v>Province</v>
      </c>
      <c r="H337" s="181">
        <f t="shared" si="292"/>
        <v>17280</v>
      </c>
      <c r="I337" s="179"/>
      <c r="J337" s="185">
        <f aca="true" t="shared" si="300" ref="J337:U337">J117</f>
        <v>15207.869744469097</v>
      </c>
      <c r="K337" s="179">
        <f t="shared" si="300"/>
        <v>12096</v>
      </c>
      <c r="L337" s="179">
        <f t="shared" si="300"/>
        <v>4660.703</v>
      </c>
      <c r="M337" s="179">
        <f t="shared" si="300"/>
        <v>12071.22077</v>
      </c>
      <c r="N337" s="179">
        <f t="shared" si="300"/>
        <v>12450.050436100752</v>
      </c>
      <c r="O337" s="179">
        <f t="shared" si="300"/>
        <v>1.387871284959252</v>
      </c>
      <c r="P337" s="179">
        <f t="shared" si="300"/>
        <v>-12979</v>
      </c>
      <c r="Q337" s="202">
        <f t="shared" si="300"/>
        <v>2</v>
      </c>
      <c r="R337" s="179">
        <f t="shared" si="300"/>
        <v>17280</v>
      </c>
      <c r="S337" s="185">
        <f t="shared" si="300"/>
        <v>15207.869744469097</v>
      </c>
      <c r="T337" s="185">
        <f t="shared" si="300"/>
        <v>0</v>
      </c>
      <c r="U337" s="179">
        <f t="shared" si="300"/>
        <v>189338745.3442909</v>
      </c>
      <c r="V337" s="179"/>
      <c r="W337" s="179">
        <f t="shared" si="294"/>
        <v>174873971.4546144</v>
      </c>
      <c r="X337" s="179">
        <f t="shared" si="294"/>
        <v>174873971.4546144</v>
      </c>
      <c r="Y337" s="179"/>
      <c r="Z337" s="179"/>
      <c r="AA337" s="179"/>
      <c r="AB337" s="179">
        <f t="shared" si="295"/>
        <v>174873971.4546144</v>
      </c>
      <c r="AC337" s="179">
        <f t="shared" si="295"/>
        <v>174873971.4546144</v>
      </c>
      <c r="AD337" s="179"/>
      <c r="AE337" s="179">
        <f t="shared" si="296"/>
        <v>3945916.7295705085</v>
      </c>
      <c r="AF337" s="179">
        <f t="shared" si="296"/>
        <v>3945916.7295705085</v>
      </c>
      <c r="AG337" s="179"/>
      <c r="AH337" s="179"/>
      <c r="AI337" s="179">
        <f t="shared" si="297"/>
        <v>3945916.7295705085</v>
      </c>
      <c r="AJ337" s="179">
        <f t="shared" si="297"/>
        <v>3945916.7295705085</v>
      </c>
      <c r="AK337" s="179"/>
      <c r="AL337" s="179">
        <f t="shared" si="298"/>
        <v>13837640.050302269</v>
      </c>
      <c r="AM337" s="179">
        <f t="shared" si="298"/>
        <v>13837640.050302269</v>
      </c>
      <c r="AN337" s="179">
        <f t="shared" si="298"/>
        <v>13837640.050302269</v>
      </c>
    </row>
    <row r="338" spans="1:40" ht="12.75">
      <c r="A338" s="183">
        <f t="shared" si="292"/>
        <v>-12978</v>
      </c>
      <c r="B338" s="179">
        <f t="shared" si="292"/>
        <v>22</v>
      </c>
      <c r="C338" s="179">
        <f t="shared" si="292"/>
        <v>-13</v>
      </c>
      <c r="D338" s="179">
        <f t="shared" si="292"/>
        <v>1</v>
      </c>
      <c r="E338" s="187">
        <f t="shared" si="292"/>
        <v>1</v>
      </c>
      <c r="F338" s="181" t="str">
        <f t="shared" si="292"/>
        <v>Moxico</v>
      </c>
      <c r="G338" s="181" t="str">
        <f t="shared" si="292"/>
        <v>Province</v>
      </c>
      <c r="H338" s="181">
        <f t="shared" si="292"/>
        <v>17278</v>
      </c>
      <c r="I338" s="179"/>
      <c r="J338" s="185">
        <f aca="true" t="shared" si="301" ref="J338:U338">J118</f>
        <v>15206.109574359783</v>
      </c>
      <c r="K338" s="179">
        <f t="shared" si="301"/>
        <v>12096</v>
      </c>
      <c r="L338" s="179">
        <f t="shared" si="301"/>
        <v>4660.703</v>
      </c>
      <c r="M338" s="179">
        <f t="shared" si="301"/>
        <v>12071.22077</v>
      </c>
      <c r="N338" s="179">
        <f t="shared" si="301"/>
        <v>12450.050436100752</v>
      </c>
      <c r="O338" s="179">
        <f t="shared" si="301"/>
        <v>1.387871284959252</v>
      </c>
      <c r="P338" s="179">
        <f t="shared" si="301"/>
        <v>-12978</v>
      </c>
      <c r="Q338" s="202">
        <f t="shared" si="301"/>
        <v>2</v>
      </c>
      <c r="R338" s="179">
        <f t="shared" si="301"/>
        <v>17278</v>
      </c>
      <c r="S338" s="185">
        <f t="shared" si="301"/>
        <v>15206.109574359783</v>
      </c>
      <c r="T338" s="185">
        <f t="shared" si="301"/>
        <v>0</v>
      </c>
      <c r="U338" s="179">
        <f t="shared" si="301"/>
        <v>189316831.13765383</v>
      </c>
      <c r="V338" s="179"/>
      <c r="W338" s="179">
        <f t="shared" si="294"/>
        <v>174853731.41162196</v>
      </c>
      <c r="X338" s="179">
        <f t="shared" si="294"/>
        <v>174853731.41162196</v>
      </c>
      <c r="Y338" s="179"/>
      <c r="Z338" s="179"/>
      <c r="AA338" s="179"/>
      <c r="AB338" s="179">
        <f t="shared" si="295"/>
        <v>174853731.41162196</v>
      </c>
      <c r="AC338" s="179">
        <f t="shared" si="295"/>
        <v>174853731.41162196</v>
      </c>
      <c r="AD338" s="179"/>
      <c r="AE338" s="179">
        <f t="shared" si="296"/>
        <v>3945460.0262453263</v>
      </c>
      <c r="AF338" s="179">
        <f t="shared" si="296"/>
        <v>3945460.0262453263</v>
      </c>
      <c r="AG338" s="179"/>
      <c r="AH338" s="179"/>
      <c r="AI338" s="179">
        <f t="shared" si="297"/>
        <v>3945460.0262453263</v>
      </c>
      <c r="AJ338" s="179">
        <f t="shared" si="297"/>
        <v>3945460.0262453263</v>
      </c>
      <c r="AK338" s="179"/>
      <c r="AL338" s="179">
        <f t="shared" si="298"/>
        <v>13836038.471592743</v>
      </c>
      <c r="AM338" s="179">
        <f t="shared" si="298"/>
        <v>13836038.471592743</v>
      </c>
      <c r="AN338" s="179">
        <f t="shared" si="298"/>
        <v>13836038.471592743</v>
      </c>
    </row>
    <row r="339" spans="1:40" ht="12.75">
      <c r="A339" s="183">
        <f t="shared" si="292"/>
        <v>-12977</v>
      </c>
      <c r="B339" s="179">
        <f t="shared" si="292"/>
        <v>23</v>
      </c>
      <c r="C339" s="179">
        <f t="shared" si="292"/>
        <v>-13</v>
      </c>
      <c r="D339" s="179">
        <f t="shared" si="292"/>
        <v>0.966</v>
      </c>
      <c r="E339" s="187">
        <f t="shared" si="292"/>
        <v>0.966</v>
      </c>
      <c r="F339" s="181" t="str">
        <f t="shared" si="292"/>
        <v>Moxico</v>
      </c>
      <c r="G339" s="181" t="str">
        <f t="shared" si="292"/>
        <v>Province</v>
      </c>
      <c r="H339" s="181">
        <f t="shared" si="292"/>
        <v>16698</v>
      </c>
      <c r="I339" s="179"/>
      <c r="J339" s="185">
        <f aca="true" t="shared" si="302" ref="J339:U339">J119</f>
        <v>14695.660242658852</v>
      </c>
      <c r="K339" s="179">
        <f t="shared" si="302"/>
        <v>11698</v>
      </c>
      <c r="L339" s="179">
        <f t="shared" si="302"/>
        <v>4660.703</v>
      </c>
      <c r="M339" s="179">
        <f t="shared" si="302"/>
        <v>12071.22077</v>
      </c>
      <c r="N339" s="179">
        <f t="shared" si="302"/>
        <v>12450.050436100752</v>
      </c>
      <c r="O339" s="179">
        <f t="shared" si="302"/>
        <v>1.387871284959252</v>
      </c>
      <c r="P339" s="179">
        <f t="shared" si="302"/>
        <v>-12977</v>
      </c>
      <c r="Q339" s="202">
        <f t="shared" si="302"/>
        <v>2</v>
      </c>
      <c r="R339" s="179">
        <f t="shared" si="302"/>
        <v>16698</v>
      </c>
      <c r="S339" s="185">
        <f t="shared" si="302"/>
        <v>14695.660242658852</v>
      </c>
      <c r="T339" s="185">
        <f t="shared" si="302"/>
        <v>0</v>
      </c>
      <c r="U339" s="179">
        <f t="shared" si="302"/>
        <v>182961711.21290332</v>
      </c>
      <c r="V339" s="179"/>
      <c r="W339" s="179">
        <f t="shared" si="294"/>
        <v>168984118.9438166</v>
      </c>
      <c r="X339" s="179">
        <f t="shared" si="294"/>
        <v>168984118.9438166</v>
      </c>
      <c r="Y339" s="179"/>
      <c r="Z339" s="179"/>
      <c r="AA339" s="179"/>
      <c r="AB339" s="179">
        <f t="shared" si="295"/>
        <v>168984118.9438166</v>
      </c>
      <c r="AC339" s="179">
        <f t="shared" si="295"/>
        <v>168984118.9438166</v>
      </c>
      <c r="AD339" s="179"/>
      <c r="AE339" s="179">
        <f t="shared" si="296"/>
        <v>3813016.0619426123</v>
      </c>
      <c r="AF339" s="179">
        <f t="shared" si="296"/>
        <v>3813016.0619426123</v>
      </c>
      <c r="AG339" s="179"/>
      <c r="AH339" s="179"/>
      <c r="AI339" s="179">
        <f t="shared" si="297"/>
        <v>3813016.0619426123</v>
      </c>
      <c r="AJ339" s="179">
        <f t="shared" si="297"/>
        <v>3813016.0619426123</v>
      </c>
      <c r="AK339" s="179"/>
      <c r="AL339" s="179">
        <f t="shared" si="298"/>
        <v>13371580.645830281</v>
      </c>
      <c r="AM339" s="179">
        <f t="shared" si="298"/>
        <v>13371580.645830281</v>
      </c>
      <c r="AN339" s="179">
        <f t="shared" si="298"/>
        <v>13371580.645830281</v>
      </c>
    </row>
    <row r="340" spans="1:40" ht="12.75">
      <c r="A340" s="183">
        <f t="shared" si="292"/>
        <v>-12976</v>
      </c>
      <c r="B340" s="179">
        <f t="shared" si="292"/>
        <v>24</v>
      </c>
      <c r="C340" s="179">
        <f t="shared" si="292"/>
        <v>-13</v>
      </c>
      <c r="D340" s="179">
        <f t="shared" si="292"/>
        <v>0.008</v>
      </c>
      <c r="E340" s="187">
        <f t="shared" si="292"/>
        <v>0.008</v>
      </c>
      <c r="F340" s="181" t="str">
        <f t="shared" si="292"/>
        <v>Moxico</v>
      </c>
      <c r="G340" s="181" t="str">
        <f t="shared" si="292"/>
        <v>Province</v>
      </c>
      <c r="H340" s="181">
        <f t="shared" si="292"/>
        <v>293</v>
      </c>
      <c r="I340" s="179"/>
      <c r="J340" s="185">
        <f aca="true" t="shared" si="303" ref="J340:U340">J120</f>
        <v>257.8649210144355</v>
      </c>
      <c r="K340" s="179">
        <f t="shared" si="303"/>
        <v>206</v>
      </c>
      <c r="L340" s="179">
        <f t="shared" si="303"/>
        <v>4660.703</v>
      </c>
      <c r="M340" s="179">
        <f t="shared" si="303"/>
        <v>12071.22077</v>
      </c>
      <c r="N340" s="179">
        <f t="shared" si="303"/>
        <v>12450.050436100752</v>
      </c>
      <c r="O340" s="179">
        <f t="shared" si="303"/>
        <v>1.387871284959252</v>
      </c>
      <c r="P340" s="179">
        <f t="shared" si="303"/>
        <v>-12976</v>
      </c>
      <c r="Q340" s="202">
        <f t="shared" si="303"/>
        <v>2</v>
      </c>
      <c r="R340" s="179">
        <f t="shared" si="303"/>
        <v>293</v>
      </c>
      <c r="S340" s="185">
        <f t="shared" si="303"/>
        <v>257.8649210144355</v>
      </c>
      <c r="T340" s="185">
        <f t="shared" si="303"/>
        <v>0</v>
      </c>
      <c r="U340" s="179">
        <f t="shared" si="303"/>
        <v>3210431.2723308583</v>
      </c>
      <c r="V340" s="179"/>
      <c r="W340" s="179">
        <f t="shared" si="294"/>
        <v>2965166.29839132</v>
      </c>
      <c r="X340" s="179">
        <f t="shared" si="294"/>
        <v>2965166.29839132</v>
      </c>
      <c r="Y340" s="179"/>
      <c r="Z340" s="179"/>
      <c r="AA340" s="179"/>
      <c r="AB340" s="179">
        <f t="shared" si="295"/>
        <v>2965166.29839132</v>
      </c>
      <c r="AC340" s="179">
        <f t="shared" si="295"/>
        <v>2965166.29839132</v>
      </c>
      <c r="AD340" s="179"/>
      <c r="AE340" s="179">
        <f t="shared" si="296"/>
        <v>66907.03713912955</v>
      </c>
      <c r="AF340" s="179">
        <f t="shared" si="296"/>
        <v>66907.03713912955</v>
      </c>
      <c r="AG340" s="179"/>
      <c r="AH340" s="179"/>
      <c r="AI340" s="179">
        <f t="shared" si="297"/>
        <v>66907.03713912955</v>
      </c>
      <c r="AJ340" s="179">
        <f t="shared" si="297"/>
        <v>66907.03713912955</v>
      </c>
      <c r="AK340" s="179"/>
      <c r="AL340" s="179">
        <f t="shared" si="298"/>
        <v>234631.28094551872</v>
      </c>
      <c r="AM340" s="179">
        <f t="shared" si="298"/>
        <v>234631.28094551872</v>
      </c>
      <c r="AN340" s="179">
        <f t="shared" si="298"/>
        <v>234631.28094551872</v>
      </c>
    </row>
    <row r="341" spans="1:40" ht="12.75">
      <c r="A341" s="183">
        <f t="shared" si="292"/>
        <v>-11982</v>
      </c>
      <c r="B341" s="179">
        <f t="shared" si="292"/>
        <v>18</v>
      </c>
      <c r="C341" s="179">
        <f t="shared" si="292"/>
        <v>-12</v>
      </c>
      <c r="D341" s="179">
        <f t="shared" si="292"/>
        <v>0.009</v>
      </c>
      <c r="E341" s="187">
        <f t="shared" si="292"/>
        <v>0.616</v>
      </c>
      <c r="F341" s="181" t="str">
        <f t="shared" si="292"/>
        <v>Lunda Sul</v>
      </c>
      <c r="G341" s="181" t="str">
        <f t="shared" si="292"/>
        <v>Province</v>
      </c>
      <c r="H341" s="181">
        <f t="shared" si="292"/>
        <v>141978</v>
      </c>
      <c r="I341" s="179"/>
      <c r="J341" s="185">
        <f aca="true" t="shared" si="304" ref="J341:U341">J121</f>
        <v>124952.7158900598</v>
      </c>
      <c r="K341" s="179">
        <f t="shared" si="304"/>
        <v>12096</v>
      </c>
      <c r="L341" s="179">
        <f t="shared" si="304"/>
        <v>4678.023</v>
      </c>
      <c r="M341" s="179">
        <f t="shared" si="304"/>
        <v>12116.07957</v>
      </c>
      <c r="N341" s="179">
        <f t="shared" si="304"/>
        <v>27985.439142566665</v>
      </c>
      <c r="O341" s="179">
        <f t="shared" si="304"/>
        <v>1.8218243659866538</v>
      </c>
      <c r="P341" s="179">
        <f t="shared" si="304"/>
        <v>-11982</v>
      </c>
      <c r="Q341" s="202">
        <f t="shared" si="304"/>
        <v>2</v>
      </c>
      <c r="R341" s="179">
        <f t="shared" si="304"/>
        <v>198.66032082773188</v>
      </c>
      <c r="S341" s="185">
        <f t="shared" si="304"/>
        <v>230.76614696357376</v>
      </c>
      <c r="T341" s="185">
        <f t="shared" si="304"/>
        <v>124952.7158900598</v>
      </c>
      <c r="U341" s="179">
        <f t="shared" si="304"/>
        <v>6458091.962013689</v>
      </c>
      <c r="V341" s="179"/>
      <c r="W341" s="179">
        <f t="shared" si="294"/>
        <v>5964717.825518799</v>
      </c>
      <c r="X341" s="179">
        <f t="shared" si="294"/>
        <v>1681573854.450743</v>
      </c>
      <c r="Y341" s="179"/>
      <c r="Z341" s="179"/>
      <c r="AA341" s="179"/>
      <c r="AB341" s="179">
        <f t="shared" si="295"/>
        <v>5964717.825518799</v>
      </c>
      <c r="AC341" s="179">
        <f t="shared" si="295"/>
        <v>1681573854.450743</v>
      </c>
      <c r="AD341" s="179"/>
      <c r="AE341" s="179">
        <f t="shared" si="296"/>
        <v>134589.95446323755</v>
      </c>
      <c r="AF341" s="179">
        <f t="shared" si="296"/>
        <v>37943613.61552107</v>
      </c>
      <c r="AG341" s="179"/>
      <c r="AH341" s="179"/>
      <c r="AI341" s="179">
        <f t="shared" si="297"/>
        <v>134589.95446323755</v>
      </c>
      <c r="AJ341" s="179">
        <f t="shared" si="297"/>
        <v>37943613.61552107</v>
      </c>
      <c r="AK341" s="179"/>
      <c r="AL341" s="179">
        <f t="shared" si="298"/>
        <v>471983.43804167595</v>
      </c>
      <c r="AM341" s="179">
        <f t="shared" si="298"/>
        <v>471983.43804167595</v>
      </c>
      <c r="AN341" s="179">
        <f t="shared" si="298"/>
        <v>133061618.73225279</v>
      </c>
    </row>
    <row r="342" spans="1:40" ht="12.75">
      <c r="A342" s="183">
        <f aca="true" t="shared" si="305" ref="A342:H342">A124</f>
        <v>-11981</v>
      </c>
      <c r="B342" s="179">
        <f t="shared" si="305"/>
        <v>19</v>
      </c>
      <c r="C342" s="179">
        <f t="shared" si="305"/>
        <v>-12</v>
      </c>
      <c r="D342" s="179">
        <f t="shared" si="305"/>
        <v>0.302</v>
      </c>
      <c r="E342" s="187">
        <f t="shared" si="305"/>
        <v>0.999</v>
      </c>
      <c r="F342" s="181" t="str">
        <f t="shared" si="305"/>
        <v>Lunda Sul</v>
      </c>
      <c r="G342" s="181" t="str">
        <f t="shared" si="305"/>
        <v>Province</v>
      </c>
      <c r="H342" s="181">
        <f t="shared" si="305"/>
        <v>30776</v>
      </c>
      <c r="I342" s="179"/>
      <c r="J342" s="185">
        <f aca="true" t="shared" si="306" ref="J342:U342">J124</f>
        <v>27085.497642116952</v>
      </c>
      <c r="K342" s="179">
        <f t="shared" si="306"/>
        <v>12096</v>
      </c>
      <c r="L342" s="179">
        <f t="shared" si="306"/>
        <v>4678.023</v>
      </c>
      <c r="M342" s="179">
        <f t="shared" si="306"/>
        <v>12116.07957</v>
      </c>
      <c r="N342" s="179">
        <f t="shared" si="306"/>
        <v>27985.439142566665</v>
      </c>
      <c r="O342" s="179">
        <f t="shared" si="306"/>
        <v>1.8218243659866538</v>
      </c>
      <c r="P342" s="179">
        <f t="shared" si="306"/>
        <v>-11981</v>
      </c>
      <c r="Q342" s="202">
        <f t="shared" si="306"/>
        <v>2</v>
      </c>
      <c r="R342" s="179">
        <f t="shared" si="306"/>
        <v>6666.157432219448</v>
      </c>
      <c r="S342" s="185">
        <f t="shared" si="306"/>
        <v>5663.367001307237</v>
      </c>
      <c r="T342" s="185">
        <f t="shared" si="306"/>
        <v>27085.49764211695</v>
      </c>
      <c r="U342" s="179">
        <f t="shared" si="306"/>
        <v>158491812.55710396</v>
      </c>
      <c r="V342" s="179"/>
      <c r="W342" s="179">
        <f>W124</f>
        <v>146383629.26987046</v>
      </c>
      <c r="X342" s="179">
        <f>X124</f>
        <v>417240410.5832644</v>
      </c>
      <c r="Y342" s="179"/>
      <c r="Z342" s="179"/>
      <c r="AA342" s="179"/>
      <c r="AB342" s="179">
        <f>AB124</f>
        <v>146383629.26987046</v>
      </c>
      <c r="AC342" s="179">
        <f>AC124</f>
        <v>417240410.5832644</v>
      </c>
      <c r="AD342" s="179"/>
      <c r="AE342" s="179">
        <f>AE124</f>
        <v>3303050.802052265</v>
      </c>
      <c r="AF342" s="179">
        <f>AF124</f>
        <v>9414756.825607207</v>
      </c>
      <c r="AG342" s="179"/>
      <c r="AH342" s="179"/>
      <c r="AI342" s="179">
        <f>AI124</f>
        <v>3303050.802052265</v>
      </c>
      <c r="AJ342" s="179">
        <f>AJ124</f>
        <v>9414756.825607207</v>
      </c>
      <c r="AK342" s="179"/>
      <c r="AL342" s="179">
        <f>AL124</f>
        <v>11583221.64381719</v>
      </c>
      <c r="AM342" s="179">
        <f>AM124</f>
        <v>11583221.64381719</v>
      </c>
      <c r="AN342" s="179">
        <f>AN124</f>
        <v>33015906.07261978</v>
      </c>
    </row>
    <row r="343" spans="1:40" ht="12.75">
      <c r="A343" s="183">
        <f aca="true" t="shared" si="307" ref="A343:H344">A126</f>
        <v>-11981</v>
      </c>
      <c r="B343" s="179">
        <f t="shared" si="307"/>
        <v>19</v>
      </c>
      <c r="C343" s="179">
        <f t="shared" si="307"/>
        <v>-12</v>
      </c>
      <c r="D343" s="179">
        <f t="shared" si="307"/>
        <v>0.617</v>
      </c>
      <c r="E343" s="187">
        <f t="shared" si="307"/>
        <v>0.617</v>
      </c>
      <c r="F343" s="181" t="str">
        <f t="shared" si="307"/>
        <v>Moxico</v>
      </c>
      <c r="G343" s="181" t="str">
        <f t="shared" si="307"/>
        <v>Province</v>
      </c>
      <c r="H343" s="181">
        <f t="shared" si="307"/>
        <v>30776</v>
      </c>
      <c r="I343" s="179"/>
      <c r="J343" s="185">
        <f aca="true" t="shared" si="308" ref="J343:U343">J126</f>
        <v>27085.497642116952</v>
      </c>
      <c r="K343" s="179">
        <f t="shared" si="308"/>
        <v>12096</v>
      </c>
      <c r="L343" s="179">
        <f t="shared" si="308"/>
        <v>4678.023</v>
      </c>
      <c r="M343" s="179">
        <f t="shared" si="308"/>
        <v>12116.07957</v>
      </c>
      <c r="N343" s="179">
        <f t="shared" si="308"/>
        <v>12450.050436100752</v>
      </c>
      <c r="O343" s="179">
        <f t="shared" si="308"/>
        <v>1.387871284959252</v>
      </c>
      <c r="P343" s="179">
        <f t="shared" si="308"/>
        <v>-11981</v>
      </c>
      <c r="Q343" s="202">
        <f t="shared" si="308"/>
        <v>2</v>
      </c>
      <c r="R343" s="179">
        <f t="shared" si="308"/>
        <v>10375.1998545559</v>
      </c>
      <c r="S343" s="185">
        <f t="shared" si="308"/>
        <v>8814.457967083488</v>
      </c>
      <c r="T343" s="185">
        <f t="shared" si="308"/>
        <v>0</v>
      </c>
      <c r="U343" s="179">
        <f t="shared" si="308"/>
        <v>109740446.25707953</v>
      </c>
      <c r="V343" s="179"/>
      <c r="W343" s="179">
        <f>W126</f>
        <v>101356685.50713687</v>
      </c>
      <c r="X343" s="179">
        <f>X126</f>
        <v>0</v>
      </c>
      <c r="Y343" s="179"/>
      <c r="Z343" s="179"/>
      <c r="AA343" s="179"/>
      <c r="AB343" s="179">
        <f>AB126</f>
        <v>101356685.50713687</v>
      </c>
      <c r="AC343" s="179">
        <f>AC126</f>
        <v>0</v>
      </c>
      <c r="AD343" s="179"/>
      <c r="AE343" s="179">
        <f>AE126</f>
        <v>2287047.2813630076</v>
      </c>
      <c r="AF343" s="179">
        <f>AF126</f>
        <v>0</v>
      </c>
      <c r="AG343" s="179"/>
      <c r="AH343" s="179"/>
      <c r="AI343" s="179">
        <f>AI126</f>
        <v>2287047.2813630076</v>
      </c>
      <c r="AJ343" s="179">
        <f>AJ126</f>
        <v>0</v>
      </c>
      <c r="AK343" s="179"/>
      <c r="AL343" s="179">
        <f aca="true" t="shared" si="309" ref="AL343:AN344">AL126</f>
        <v>8020274.938992014</v>
      </c>
      <c r="AM343" s="179">
        <f t="shared" si="309"/>
        <v>8020274.938992014</v>
      </c>
      <c r="AN343" s="179">
        <f t="shared" si="309"/>
        <v>0</v>
      </c>
    </row>
    <row r="344" spans="1:40" ht="12.75">
      <c r="A344" s="183">
        <f t="shared" si="307"/>
        <v>-11980</v>
      </c>
      <c r="B344" s="179">
        <f t="shared" si="307"/>
        <v>20</v>
      </c>
      <c r="C344" s="179">
        <f t="shared" si="307"/>
        <v>-12</v>
      </c>
      <c r="D344" s="179">
        <f t="shared" si="307"/>
        <v>0.349</v>
      </c>
      <c r="E344" s="187">
        <f t="shared" si="307"/>
        <v>1</v>
      </c>
      <c r="F344" s="181" t="str">
        <f t="shared" si="307"/>
        <v>Lunda Sul</v>
      </c>
      <c r="G344" s="181" t="str">
        <f t="shared" si="307"/>
        <v>Province</v>
      </c>
      <c r="H344" s="181">
        <f t="shared" si="307"/>
        <v>18863</v>
      </c>
      <c r="I344" s="179"/>
      <c r="J344" s="185">
        <f aca="true" t="shared" si="310" ref="J344:U344">J127</f>
        <v>16601.044385990775</v>
      </c>
      <c r="K344" s="179">
        <f t="shared" si="310"/>
        <v>12096</v>
      </c>
      <c r="L344" s="179">
        <f t="shared" si="310"/>
        <v>4678.023</v>
      </c>
      <c r="M344" s="179">
        <f t="shared" si="310"/>
        <v>12116.07957</v>
      </c>
      <c r="N344" s="179">
        <f t="shared" si="310"/>
        <v>27985.439142566665</v>
      </c>
      <c r="O344" s="179">
        <f t="shared" si="310"/>
        <v>1.8218243659866538</v>
      </c>
      <c r="P344" s="179">
        <f t="shared" si="310"/>
        <v>-11980</v>
      </c>
      <c r="Q344" s="202">
        <f t="shared" si="310"/>
        <v>2</v>
      </c>
      <c r="R344" s="179">
        <f t="shared" si="310"/>
        <v>7703.605774319825</v>
      </c>
      <c r="S344" s="185">
        <f t="shared" si="310"/>
        <v>6857.063559498092</v>
      </c>
      <c r="T344" s="185">
        <f t="shared" si="310"/>
        <v>16601.044385990775</v>
      </c>
      <c r="U344" s="179">
        <f t="shared" si="310"/>
        <v>191897934.9410454</v>
      </c>
      <c r="V344" s="179"/>
      <c r="W344" s="179">
        <f>W127</f>
        <v>177237648.51223934</v>
      </c>
      <c r="X344" s="179">
        <f>X127</f>
        <v>289282836.53248143</v>
      </c>
      <c r="Y344" s="179"/>
      <c r="Z344" s="179"/>
      <c r="AA344" s="179"/>
      <c r="AB344" s="179">
        <f>AB127</f>
        <v>177237648.51223934</v>
      </c>
      <c r="AC344" s="179">
        <f>AC127</f>
        <v>289282836.53248143</v>
      </c>
      <c r="AD344" s="179"/>
      <c r="AE344" s="179">
        <f>AE127</f>
        <v>3999251.5556020937</v>
      </c>
      <c r="AF344" s="179">
        <f>AF127</f>
        <v>6527477.901692092</v>
      </c>
      <c r="AG344" s="179"/>
      <c r="AH344" s="179"/>
      <c r="AI344" s="179">
        <f>AI127</f>
        <v>3999251.5556020937</v>
      </c>
      <c r="AJ344" s="179">
        <f>AJ127</f>
        <v>6527477.901692092</v>
      </c>
      <c r="AK344" s="179"/>
      <c r="AL344" s="179">
        <f t="shared" si="309"/>
        <v>14024675.959914813</v>
      </c>
      <c r="AM344" s="179">
        <f t="shared" si="309"/>
        <v>14024675.959914813</v>
      </c>
      <c r="AN344" s="179">
        <f t="shared" si="309"/>
        <v>22890723.710165292</v>
      </c>
    </row>
    <row r="345" spans="1:40" ht="12.75">
      <c r="A345" s="183">
        <f aca="true" t="shared" si="311" ref="A345:H345">A129</f>
        <v>-11979</v>
      </c>
      <c r="B345" s="179">
        <f t="shared" si="311"/>
        <v>21</v>
      </c>
      <c r="C345" s="179">
        <f t="shared" si="311"/>
        <v>-12</v>
      </c>
      <c r="D345" s="179">
        <f t="shared" si="311"/>
        <v>0.184</v>
      </c>
      <c r="E345" s="187">
        <f t="shared" si="311"/>
        <v>1</v>
      </c>
      <c r="F345" s="181" t="str">
        <f t="shared" si="311"/>
        <v>Lunda Sul</v>
      </c>
      <c r="G345" s="181" t="str">
        <f t="shared" si="311"/>
        <v>Province</v>
      </c>
      <c r="H345" s="181">
        <f t="shared" si="311"/>
        <v>18111</v>
      </c>
      <c r="I345" s="179"/>
      <c r="J345" s="185">
        <f aca="true" t="shared" si="312" ref="J345:U345">J129</f>
        <v>15939.220424888877</v>
      </c>
      <c r="K345" s="179">
        <f t="shared" si="312"/>
        <v>12096</v>
      </c>
      <c r="L345" s="179">
        <f t="shared" si="312"/>
        <v>4678.023</v>
      </c>
      <c r="M345" s="179">
        <f t="shared" si="312"/>
        <v>12116.07957</v>
      </c>
      <c r="N345" s="179">
        <f t="shared" si="312"/>
        <v>27985.439142566665</v>
      </c>
      <c r="O345" s="179">
        <f t="shared" si="312"/>
        <v>1.8218243659866538</v>
      </c>
      <c r="P345" s="179">
        <f t="shared" si="312"/>
        <v>-11979</v>
      </c>
      <c r="Q345" s="202">
        <f t="shared" si="312"/>
        <v>2</v>
      </c>
      <c r="R345" s="179">
        <f t="shared" si="312"/>
        <v>4061.4998924780743</v>
      </c>
      <c r="S345" s="185">
        <f t="shared" si="312"/>
        <v>3640.395698357649</v>
      </c>
      <c r="T345" s="185">
        <f t="shared" si="312"/>
        <v>15939.220424888877</v>
      </c>
      <c r="U345" s="179">
        <f t="shared" si="312"/>
        <v>101878072.27124946</v>
      </c>
      <c r="V345" s="179"/>
      <c r="W345" s="179">
        <f>W129</f>
        <v>94094967.56629276</v>
      </c>
      <c r="X345" s="179">
        <f>X129</f>
        <v>235518083.3800592</v>
      </c>
      <c r="Y345" s="179"/>
      <c r="Z345" s="179"/>
      <c r="AA345" s="179"/>
      <c r="AB345" s="179">
        <f>AB129</f>
        <v>94094967.56629276</v>
      </c>
      <c r="AC345" s="179">
        <f>AC129</f>
        <v>235518083.3800592</v>
      </c>
      <c r="AD345" s="179"/>
      <c r="AE345" s="179">
        <f>AE129</f>
        <v>2123191.3680452514</v>
      </c>
      <c r="AF345" s="179">
        <f>AF129</f>
        <v>5314311.430085814</v>
      </c>
      <c r="AG345" s="179"/>
      <c r="AH345" s="179"/>
      <c r="AI345" s="179">
        <f>AI129</f>
        <v>2123191.3680452514</v>
      </c>
      <c r="AJ345" s="179">
        <f>AJ129</f>
        <v>5314311.430085814</v>
      </c>
      <c r="AK345" s="179"/>
      <c r="AL345" s="179">
        <f>AL129</f>
        <v>7445660.900228091</v>
      </c>
      <c r="AM345" s="179">
        <f>AM129</f>
        <v>7445660.900228091</v>
      </c>
      <c r="AN345" s="179">
        <f>AN129</f>
        <v>18636361.009254936</v>
      </c>
    </row>
    <row r="346" spans="1:40" ht="12.75">
      <c r="A346" s="183">
        <f aca="true" t="shared" si="313" ref="A346:H347">A131</f>
        <v>-10987</v>
      </c>
      <c r="B346" s="179">
        <f t="shared" si="313"/>
        <v>13</v>
      </c>
      <c r="C346" s="179">
        <f t="shared" si="313"/>
        <v>-11</v>
      </c>
      <c r="D346" s="179">
        <f t="shared" si="313"/>
        <v>0.201</v>
      </c>
      <c r="E346" s="187">
        <f t="shared" si="313"/>
        <v>0.201</v>
      </c>
      <c r="F346" s="181" t="str">
        <f t="shared" si="313"/>
        <v>Cuanza Sul</v>
      </c>
      <c r="G346" s="181" t="str">
        <f t="shared" si="313"/>
        <v>Province</v>
      </c>
      <c r="H346" s="181">
        <f t="shared" si="313"/>
        <v>34573</v>
      </c>
      <c r="I346" s="179"/>
      <c r="J346" s="185">
        <f aca="true" t="shared" si="314" ref="J346:M347">J131</f>
        <v>30427.180594648733</v>
      </c>
      <c r="K346" s="179">
        <f t="shared" si="314"/>
        <v>4510</v>
      </c>
      <c r="L346" s="179">
        <f t="shared" si="314"/>
        <v>4693.923</v>
      </c>
      <c r="M346" s="179">
        <f t="shared" si="314"/>
        <v>12157.260569999999</v>
      </c>
      <c r="N346" s="179">
        <f aca="true" t="shared" si="315" ref="N346:Q347">N131</f>
        <v>10705.936884771063</v>
      </c>
      <c r="O346" s="179">
        <f t="shared" si="315"/>
        <v>12.015839797252662</v>
      </c>
      <c r="P346" s="179">
        <f t="shared" si="315"/>
        <v>-10987</v>
      </c>
      <c r="Q346" s="202">
        <f t="shared" si="315"/>
        <v>2</v>
      </c>
      <c r="R346" s="179">
        <f aca="true" t="shared" si="316" ref="R346:U347">R131</f>
        <v>34573</v>
      </c>
      <c r="S346" s="185">
        <f t="shared" si="316"/>
        <v>30427.180594648733</v>
      </c>
      <c r="T346" s="185">
        <f t="shared" si="316"/>
        <v>30427.180594648733</v>
      </c>
      <c r="U346" s="179">
        <f t="shared" si="316"/>
        <v>325751475.0278402</v>
      </c>
      <c r="V346" s="179"/>
      <c r="W346" s="179">
        <f>W131</f>
        <v>300865277.4250293</v>
      </c>
      <c r="X346" s="179">
        <f>X131</f>
        <v>300865277.4250293</v>
      </c>
      <c r="Y346" s="179"/>
      <c r="Z346" s="179"/>
      <c r="AA346" s="179"/>
      <c r="AB346" s="179">
        <f>AB131</f>
        <v>300865277.4250293</v>
      </c>
      <c r="AC346" s="179">
        <f>AC131</f>
        <v>300865277.4250293</v>
      </c>
      <c r="AD346" s="179"/>
      <c r="AE346" s="179">
        <f>AE131</f>
        <v>6788828.100964187</v>
      </c>
      <c r="AF346" s="179">
        <f>AF131</f>
        <v>6788828.100964187</v>
      </c>
      <c r="AG346" s="179"/>
      <c r="AH346" s="179"/>
      <c r="AI346" s="179">
        <f>AI131</f>
        <v>6788828.100964187</v>
      </c>
      <c r="AJ346" s="179">
        <f>AJ131</f>
        <v>6788828.100964187</v>
      </c>
      <c r="AK346" s="179"/>
      <c r="AL346" s="179">
        <f aca="true" t="shared" si="317" ref="AL346:AN347">AL131</f>
        <v>23807233.16346935</v>
      </c>
      <c r="AM346" s="179">
        <f t="shared" si="317"/>
        <v>23807233.16346935</v>
      </c>
      <c r="AN346" s="179">
        <f t="shared" si="317"/>
        <v>23807233.16346935</v>
      </c>
    </row>
    <row r="347" spans="1:40" ht="12.75">
      <c r="A347" s="183">
        <f t="shared" si="313"/>
        <v>-10986</v>
      </c>
      <c r="B347" s="179">
        <f t="shared" si="313"/>
        <v>14</v>
      </c>
      <c r="C347" s="179">
        <f t="shared" si="313"/>
        <v>-11</v>
      </c>
      <c r="D347" s="179">
        <f t="shared" si="313"/>
        <v>0.194</v>
      </c>
      <c r="E347" s="187">
        <f t="shared" si="313"/>
        <v>1</v>
      </c>
      <c r="F347" s="181" t="str">
        <f t="shared" si="313"/>
        <v>Bengo</v>
      </c>
      <c r="G347" s="181" t="str">
        <f t="shared" si="313"/>
        <v>Province</v>
      </c>
      <c r="H347" s="181">
        <f t="shared" si="313"/>
        <v>114841</v>
      </c>
      <c r="I347" s="179"/>
      <c r="J347" s="185">
        <f t="shared" si="314"/>
        <v>101069.84776183886</v>
      </c>
      <c r="K347" s="179">
        <f t="shared" si="314"/>
        <v>12096</v>
      </c>
      <c r="L347" s="179">
        <f t="shared" si="314"/>
        <v>4693.923</v>
      </c>
      <c r="M347" s="179">
        <f t="shared" si="314"/>
        <v>12157.260569999999</v>
      </c>
      <c r="N347" s="179">
        <f t="shared" si="315"/>
        <v>11949.659824599661</v>
      </c>
      <c r="O347" s="179">
        <f t="shared" si="315"/>
        <v>5.235205691350383</v>
      </c>
      <c r="P347" s="179">
        <f t="shared" si="315"/>
        <v>-10986</v>
      </c>
      <c r="Q347" s="202">
        <f t="shared" si="315"/>
        <v>2</v>
      </c>
      <c r="R347" s="179">
        <f t="shared" si="316"/>
        <v>12347.277387094957</v>
      </c>
      <c r="S347" s="185">
        <f t="shared" si="316"/>
        <v>9593.061070132642</v>
      </c>
      <c r="T347" s="185">
        <f t="shared" si="316"/>
        <v>101069.84776183884</v>
      </c>
      <c r="U347" s="179">
        <f t="shared" si="316"/>
        <v>114633816.46469507</v>
      </c>
      <c r="V347" s="179"/>
      <c r="W347" s="179">
        <f>W132</f>
        <v>105876220.48370697</v>
      </c>
      <c r="X347" s="179">
        <f>X132</f>
        <v>1010402642.8493328</v>
      </c>
      <c r="Y347" s="179"/>
      <c r="Z347" s="179"/>
      <c r="AA347" s="179"/>
      <c r="AB347" s="179">
        <f>AB132</f>
        <v>105876220.48370697</v>
      </c>
      <c r="AC347" s="179">
        <f>AC132</f>
        <v>1010402642.8493328</v>
      </c>
      <c r="AD347" s="179"/>
      <c r="AE347" s="179">
        <f>AE132</f>
        <v>2389027.630557258</v>
      </c>
      <c r="AF347" s="179">
        <f>AF132</f>
        <v>22799074.435478166</v>
      </c>
      <c r="AG347" s="179"/>
      <c r="AH347" s="179"/>
      <c r="AI347" s="179">
        <f>AI132</f>
        <v>2389027.630557258</v>
      </c>
      <c r="AJ347" s="179">
        <f>AJ132</f>
        <v>22799074.435478166</v>
      </c>
      <c r="AK347" s="179"/>
      <c r="AL347" s="179">
        <f t="shared" si="317"/>
        <v>8377902.192952787</v>
      </c>
      <c r="AM347" s="179">
        <f t="shared" si="317"/>
        <v>8377902.192952787</v>
      </c>
      <c r="AN347" s="179">
        <f t="shared" si="317"/>
        <v>79952367.76132733</v>
      </c>
    </row>
    <row r="348" spans="1:40" ht="12.75">
      <c r="A348" s="183">
        <f aca="true" t="shared" si="318" ref="A348:H348">A134</f>
        <v>-10985</v>
      </c>
      <c r="B348" s="179">
        <f t="shared" si="318"/>
        <v>15</v>
      </c>
      <c r="C348" s="179">
        <f t="shared" si="318"/>
        <v>-11</v>
      </c>
      <c r="D348" s="179">
        <f t="shared" si="318"/>
        <v>0.996</v>
      </c>
      <c r="E348" s="187">
        <f t="shared" si="318"/>
        <v>0.998</v>
      </c>
      <c r="F348" s="181" t="str">
        <f t="shared" si="318"/>
        <v>Cuanza Sul</v>
      </c>
      <c r="G348" s="181" t="str">
        <f t="shared" si="318"/>
        <v>Province</v>
      </c>
      <c r="H348" s="181">
        <f t="shared" si="318"/>
        <v>130103</v>
      </c>
      <c r="I348" s="179"/>
      <c r="J348" s="185">
        <f aca="true" t="shared" si="319" ref="J348:U348">J134</f>
        <v>114501.70586601058</v>
      </c>
      <c r="K348" s="179">
        <f t="shared" si="319"/>
        <v>12096</v>
      </c>
      <c r="L348" s="179">
        <f t="shared" si="319"/>
        <v>4693.923</v>
      </c>
      <c r="M348" s="179">
        <f t="shared" si="319"/>
        <v>12157.260569999999</v>
      </c>
      <c r="N348" s="179">
        <f t="shared" si="319"/>
        <v>10705.936884771063</v>
      </c>
      <c r="O348" s="179">
        <f t="shared" si="319"/>
        <v>12.015839797252662</v>
      </c>
      <c r="P348" s="179">
        <f t="shared" si="319"/>
        <v>-10985</v>
      </c>
      <c r="Q348" s="202">
        <f t="shared" si="319"/>
        <v>2</v>
      </c>
      <c r="R348" s="179">
        <f t="shared" si="319"/>
        <v>145495.37660104627</v>
      </c>
      <c r="S348" s="185">
        <f t="shared" si="319"/>
        <v>114209.49093373232</v>
      </c>
      <c r="T348" s="185">
        <f t="shared" si="319"/>
        <v>114501.70586601058</v>
      </c>
      <c r="U348" s="179">
        <f t="shared" si="319"/>
        <v>1222719601.578371</v>
      </c>
      <c r="V348" s="179"/>
      <c r="W348" s="179">
        <f>W134</f>
        <v>1129308384.898204</v>
      </c>
      <c r="X348" s="179">
        <f>X134</f>
        <v>1133236981.4202573</v>
      </c>
      <c r="Y348" s="179"/>
      <c r="Z348" s="179"/>
      <c r="AA348" s="179"/>
      <c r="AB348" s="179">
        <f>AB134</f>
        <v>1129308384.898204</v>
      </c>
      <c r="AC348" s="179">
        <f>AC134</f>
        <v>1133236981.4202573</v>
      </c>
      <c r="AD348" s="179"/>
      <c r="AE348" s="179">
        <f>AE134</f>
        <v>25482104.693725646</v>
      </c>
      <c r="AF348" s="179">
        <f>AF134</f>
        <v>25570750.90339971</v>
      </c>
      <c r="AG348" s="179"/>
      <c r="AH348" s="179"/>
      <c r="AI348" s="179">
        <f>AI134</f>
        <v>25482104.693725646</v>
      </c>
      <c r="AJ348" s="179">
        <f>AJ134</f>
        <v>25570750.90339971</v>
      </c>
      <c r="AK348" s="179"/>
      <c r="AL348" s="179">
        <f>AL134</f>
        <v>89361285.76496173</v>
      </c>
      <c r="AM348" s="179">
        <f>AM134</f>
        <v>89361285.76496173</v>
      </c>
      <c r="AN348" s="179">
        <f>AN134</f>
        <v>89672152.52302098</v>
      </c>
    </row>
    <row r="349" spans="1:40" ht="12.75">
      <c r="A349" s="183">
        <f aca="true" t="shared" si="320" ref="A349:H349">A136</f>
        <v>-10984</v>
      </c>
      <c r="B349" s="179">
        <f t="shared" si="320"/>
        <v>16</v>
      </c>
      <c r="C349" s="179">
        <f t="shared" si="320"/>
        <v>-11</v>
      </c>
      <c r="D349" s="179">
        <f t="shared" si="320"/>
        <v>0.396</v>
      </c>
      <c r="E349" s="187">
        <f t="shared" si="320"/>
        <v>1.0010000000000001</v>
      </c>
      <c r="F349" s="181" t="str">
        <f t="shared" si="320"/>
        <v>Malanje</v>
      </c>
      <c r="G349" s="181" t="str">
        <f t="shared" si="320"/>
        <v>Province</v>
      </c>
      <c r="H349" s="181">
        <f t="shared" si="320"/>
        <v>131523</v>
      </c>
      <c r="I349" s="179"/>
      <c r="J349" s="185">
        <f aca="true" t="shared" si="321" ref="J349:U349">J136</f>
        <v>115751.42664362321</v>
      </c>
      <c r="K349" s="179">
        <f t="shared" si="321"/>
        <v>12096</v>
      </c>
      <c r="L349" s="179">
        <f t="shared" si="321"/>
        <v>4693.923</v>
      </c>
      <c r="M349" s="179">
        <f t="shared" si="321"/>
        <v>12157.260569999999</v>
      </c>
      <c r="N349" s="179">
        <f t="shared" si="321"/>
        <v>15309.28735712308</v>
      </c>
      <c r="O349" s="179">
        <f t="shared" si="321"/>
        <v>8.582681380722903</v>
      </c>
      <c r="P349" s="179">
        <f t="shared" si="321"/>
        <v>-10984</v>
      </c>
      <c r="Q349" s="202">
        <f t="shared" si="321"/>
        <v>2</v>
      </c>
      <c r="R349" s="179">
        <f t="shared" si="321"/>
        <v>41319.38999815534</v>
      </c>
      <c r="S349" s="185">
        <f t="shared" si="321"/>
        <v>34863.138893794196</v>
      </c>
      <c r="T349" s="185">
        <f t="shared" si="321"/>
        <v>115751.42664362321</v>
      </c>
      <c r="U349" s="179">
        <f t="shared" si="321"/>
        <v>533729811.4963894</v>
      </c>
      <c r="V349" s="179"/>
      <c r="W349" s="179">
        <f>W136</f>
        <v>492954844.76976144</v>
      </c>
      <c r="X349" s="179">
        <f>X136</f>
        <v>1397218810.5535727</v>
      </c>
      <c r="Y349" s="179"/>
      <c r="Z349" s="179"/>
      <c r="AA349" s="179"/>
      <c r="AB349" s="179">
        <f>AB136</f>
        <v>492954844.76976144</v>
      </c>
      <c r="AC349" s="179">
        <f>AC136</f>
        <v>1397218810.5535727</v>
      </c>
      <c r="AD349" s="179"/>
      <c r="AE349" s="179">
        <f>AE136</f>
        <v>11123203.486029755</v>
      </c>
      <c r="AF349" s="179">
        <f>AF136</f>
        <v>31527328.12993177</v>
      </c>
      <c r="AG349" s="179"/>
      <c r="AH349" s="179"/>
      <c r="AI349" s="179">
        <f>AI136</f>
        <v>11123203.486029755</v>
      </c>
      <c r="AJ349" s="179">
        <f>AJ136</f>
        <v>31527328.12993177</v>
      </c>
      <c r="AK349" s="179"/>
      <c r="AL349" s="179">
        <f>AL136</f>
        <v>39007129.79888463</v>
      </c>
      <c r="AM349" s="179">
        <f>AM136</f>
        <v>39007129.79888463</v>
      </c>
      <c r="AN349" s="179">
        <f>AN136</f>
        <v>110560827.3840209</v>
      </c>
    </row>
    <row r="350" spans="1:40" ht="12.75">
      <c r="A350" s="183">
        <f aca="true" t="shared" si="322" ref="A350:H351">A138</f>
        <v>-10984</v>
      </c>
      <c r="B350" s="179">
        <f t="shared" si="322"/>
        <v>16</v>
      </c>
      <c r="C350" s="179">
        <f t="shared" si="322"/>
        <v>-11</v>
      </c>
      <c r="D350" s="179">
        <f t="shared" si="322"/>
        <v>0.187</v>
      </c>
      <c r="E350" s="187">
        <f t="shared" si="322"/>
        <v>0</v>
      </c>
      <c r="F350" s="181" t="str">
        <f t="shared" si="322"/>
        <v>Bie</v>
      </c>
      <c r="G350" s="181" t="str">
        <f t="shared" si="322"/>
        <v>Province</v>
      </c>
      <c r="H350" s="181">
        <f t="shared" si="322"/>
        <v>131523</v>
      </c>
      <c r="I350" s="179"/>
      <c r="J350" s="185">
        <f aca="true" t="shared" si="323" ref="J350:U350">J138</f>
        <v>115751.42664362321</v>
      </c>
      <c r="K350" s="179">
        <f t="shared" si="323"/>
        <v>12096</v>
      </c>
      <c r="L350" s="179">
        <f t="shared" si="323"/>
        <v>4693.923</v>
      </c>
      <c r="M350" s="179">
        <f t="shared" si="323"/>
        <v>12157.260569999999</v>
      </c>
      <c r="N350" s="179">
        <f t="shared" si="323"/>
        <v>14556.244603364805</v>
      </c>
      <c r="O350" s="179">
        <f t="shared" si="323"/>
        <v>15.310299313913404</v>
      </c>
      <c r="P350" s="179">
        <f t="shared" si="323"/>
        <v>-10984</v>
      </c>
      <c r="Q350" s="202">
        <f t="shared" si="323"/>
        <v>2</v>
      </c>
      <c r="R350" s="179">
        <f t="shared" si="323"/>
        <v>34806.5527566563</v>
      </c>
      <c r="S350" s="185">
        <f t="shared" si="323"/>
        <v>29367.947668725457</v>
      </c>
      <c r="T350" s="185">
        <f t="shared" si="323"/>
        <v>0</v>
      </c>
      <c r="U350" s="179">
        <f t="shared" si="323"/>
        <v>427487029.76478493</v>
      </c>
      <c r="V350" s="179"/>
      <c r="W350" s="179">
        <f>W138</f>
        <v>394828615.26503193</v>
      </c>
      <c r="X350" s="179">
        <f>X138</f>
        <v>0</v>
      </c>
      <c r="Y350" s="179"/>
      <c r="Z350" s="179"/>
      <c r="AA350" s="179"/>
      <c r="AB350" s="179">
        <f>AB138</f>
        <v>394828615.26503193</v>
      </c>
      <c r="AC350" s="179">
        <f>AC138</f>
        <v>0</v>
      </c>
      <c r="AD350" s="179"/>
      <c r="AE350" s="179">
        <f>AE138</f>
        <v>8909049.330373274</v>
      </c>
      <c r="AF350" s="179">
        <f>AF138</f>
        <v>0</v>
      </c>
      <c r="AG350" s="179"/>
      <c r="AH350" s="179"/>
      <c r="AI350" s="179">
        <f>AI138</f>
        <v>8909049.330373274</v>
      </c>
      <c r="AJ350" s="179">
        <f>AJ138</f>
        <v>0</v>
      </c>
      <c r="AK350" s="179"/>
      <c r="AL350" s="179">
        <f aca="true" t="shared" si="324" ref="AL350:AN351">AL138</f>
        <v>31242478.306811664</v>
      </c>
      <c r="AM350" s="179">
        <f t="shared" si="324"/>
        <v>31242478.306811664</v>
      </c>
      <c r="AN350" s="179">
        <f t="shared" si="324"/>
        <v>0</v>
      </c>
    </row>
    <row r="351" spans="1:40" ht="12.75">
      <c r="A351" s="183">
        <f t="shared" si="322"/>
        <v>-10982</v>
      </c>
      <c r="B351" s="179">
        <f t="shared" si="322"/>
        <v>18</v>
      </c>
      <c r="C351" s="179">
        <f t="shared" si="322"/>
        <v>-11</v>
      </c>
      <c r="D351" s="179">
        <f t="shared" si="322"/>
        <v>0.28</v>
      </c>
      <c r="E351" s="187">
        <f t="shared" si="322"/>
        <v>0.752</v>
      </c>
      <c r="F351" s="181" t="str">
        <f t="shared" si="322"/>
        <v>Lunda Norte</v>
      </c>
      <c r="G351" s="181" t="str">
        <f t="shared" si="322"/>
        <v>Province</v>
      </c>
      <c r="H351" s="181">
        <f t="shared" si="322"/>
        <v>68320</v>
      </c>
      <c r="I351" s="179"/>
      <c r="J351" s="185">
        <f aca="true" t="shared" si="325" ref="J351:U351">J139</f>
        <v>60127.41093415097</v>
      </c>
      <c r="K351" s="179">
        <f t="shared" si="325"/>
        <v>12096</v>
      </c>
      <c r="L351" s="179">
        <f t="shared" si="325"/>
        <v>4693.923</v>
      </c>
      <c r="M351" s="179">
        <f t="shared" si="325"/>
        <v>12157.260569999999</v>
      </c>
      <c r="N351" s="179">
        <f t="shared" si="325"/>
        <v>12305.076909238242</v>
      </c>
      <c r="O351" s="179">
        <f t="shared" si="325"/>
        <v>2.845545524882744</v>
      </c>
      <c r="P351" s="179">
        <f t="shared" si="325"/>
        <v>-10982</v>
      </c>
      <c r="Q351" s="202">
        <f t="shared" si="325"/>
        <v>2</v>
      </c>
      <c r="R351" s="179">
        <f t="shared" si="325"/>
        <v>9686.330754743143</v>
      </c>
      <c r="S351" s="185">
        <f t="shared" si="325"/>
        <v>9882.192684025244</v>
      </c>
      <c r="T351" s="185">
        <f t="shared" si="325"/>
        <v>60127.41093415097</v>
      </c>
      <c r="U351" s="179">
        <f t="shared" si="325"/>
        <v>121601141.00884211</v>
      </c>
      <c r="V351" s="179"/>
      <c r="W351" s="179">
        <f>W139</f>
        <v>112311267.42157842</v>
      </c>
      <c r="X351" s="179">
        <f>X139</f>
        <v>822764328.9880584</v>
      </c>
      <c r="Y351" s="179"/>
      <c r="Z351" s="179"/>
      <c r="AA351" s="179"/>
      <c r="AB351" s="179">
        <f>AB139</f>
        <v>112311267.42157842</v>
      </c>
      <c r="AC351" s="179">
        <f>AC139</f>
        <v>822764328.9880584</v>
      </c>
      <c r="AD351" s="179"/>
      <c r="AE351" s="179">
        <f>AE139</f>
        <v>2534230.2536606546</v>
      </c>
      <c r="AF351" s="179">
        <f>AF139</f>
        <v>18565138.672397703</v>
      </c>
      <c r="AG351" s="179"/>
      <c r="AH351" s="179"/>
      <c r="AI351" s="179">
        <f>AI139</f>
        <v>2534230.2536606546</v>
      </c>
      <c r="AJ351" s="179">
        <f>AJ139</f>
        <v>18565138.672397703</v>
      </c>
      <c r="AK351" s="179"/>
      <c r="AL351" s="179">
        <f t="shared" si="324"/>
        <v>8887102.404352888</v>
      </c>
      <c r="AM351" s="179">
        <f t="shared" si="324"/>
        <v>8887102.404352888</v>
      </c>
      <c r="AN351" s="179">
        <f t="shared" si="324"/>
        <v>65104695.31893742</v>
      </c>
    </row>
    <row r="352" spans="1:40" ht="12.75">
      <c r="A352" s="183">
        <f aca="true" t="shared" si="326" ref="A352:H354">A141</f>
        <v>-10978</v>
      </c>
      <c r="B352" s="179">
        <f t="shared" si="326"/>
        <v>22</v>
      </c>
      <c r="C352" s="179">
        <f t="shared" si="326"/>
        <v>-11</v>
      </c>
      <c r="D352" s="179">
        <f t="shared" si="326"/>
        <v>0.095</v>
      </c>
      <c r="E352" s="187">
        <f t="shared" si="326"/>
        <v>0.095</v>
      </c>
      <c r="F352" s="181" t="str">
        <f t="shared" si="326"/>
        <v>Moxico</v>
      </c>
      <c r="G352" s="181" t="str">
        <f t="shared" si="326"/>
        <v>Province</v>
      </c>
      <c r="H352" s="181">
        <f t="shared" si="326"/>
        <v>5392</v>
      </c>
      <c r="I352" s="179"/>
      <c r="J352" s="185">
        <f aca="true" t="shared" si="327" ref="J352:U352">J141</f>
        <v>4745.418614709339</v>
      </c>
      <c r="K352" s="179">
        <f t="shared" si="327"/>
        <v>3238</v>
      </c>
      <c r="L352" s="179">
        <f t="shared" si="327"/>
        <v>4693.923</v>
      </c>
      <c r="M352" s="179">
        <f t="shared" si="327"/>
        <v>12157.260569999999</v>
      </c>
      <c r="N352" s="179">
        <f t="shared" si="327"/>
        <v>12450.050436100752</v>
      </c>
      <c r="O352" s="179">
        <f t="shared" si="327"/>
        <v>1.387871284959252</v>
      </c>
      <c r="P352" s="179">
        <f t="shared" si="327"/>
        <v>-10978</v>
      </c>
      <c r="Q352" s="202">
        <f t="shared" si="327"/>
        <v>2</v>
      </c>
      <c r="R352" s="179">
        <f t="shared" si="327"/>
        <v>5392</v>
      </c>
      <c r="S352" s="185">
        <f t="shared" si="327"/>
        <v>4745.418614709339</v>
      </c>
      <c r="T352" s="185">
        <f t="shared" si="327"/>
        <v>4996.24285528652</v>
      </c>
      <c r="U352" s="179">
        <f t="shared" si="327"/>
        <v>59080701.09354263</v>
      </c>
      <c r="V352" s="179"/>
      <c r="W352" s="179">
        <f aca="true" t="shared" si="328" ref="W352:X354">W141</f>
        <v>54567155.907597266</v>
      </c>
      <c r="X352" s="179">
        <f t="shared" si="328"/>
        <v>54567155.907597266</v>
      </c>
      <c r="Y352" s="179"/>
      <c r="Z352" s="179"/>
      <c r="AA352" s="179"/>
      <c r="AB352" s="179">
        <f aca="true" t="shared" si="329" ref="AB352:AC354">AB141</f>
        <v>54567155.907597266</v>
      </c>
      <c r="AC352" s="179">
        <f t="shared" si="329"/>
        <v>54567155.907597266</v>
      </c>
      <c r="AD352" s="179"/>
      <c r="AE352" s="179">
        <f aca="true" t="shared" si="330" ref="AE352:AF354">AE141</f>
        <v>1231272.1646900566</v>
      </c>
      <c r="AF352" s="179">
        <f t="shared" si="330"/>
        <v>1231272.1646900566</v>
      </c>
      <c r="AG352" s="179"/>
      <c r="AH352" s="179"/>
      <c r="AI352" s="179">
        <f aca="true" t="shared" si="331" ref="AI352:AJ354">AI141</f>
        <v>1231272.1646900566</v>
      </c>
      <c r="AJ352" s="179">
        <f t="shared" si="331"/>
        <v>1231272.1646900566</v>
      </c>
      <c r="AK352" s="179"/>
      <c r="AL352" s="179">
        <f aca="true" t="shared" si="332" ref="AL352:AN354">AL141</f>
        <v>4317856.200881355</v>
      </c>
      <c r="AM352" s="179">
        <f t="shared" si="332"/>
        <v>4317856.200881355</v>
      </c>
      <c r="AN352" s="179">
        <f t="shared" si="332"/>
        <v>4317856.200881355</v>
      </c>
    </row>
    <row r="353" spans="1:40" ht="12.75">
      <c r="A353" s="183">
        <f t="shared" si="326"/>
        <v>-10977</v>
      </c>
      <c r="B353" s="179">
        <f t="shared" si="326"/>
        <v>23</v>
      </c>
      <c r="C353" s="179">
        <f t="shared" si="326"/>
        <v>-11</v>
      </c>
      <c r="D353" s="179">
        <f t="shared" si="326"/>
        <v>0.014</v>
      </c>
      <c r="E353" s="187">
        <f t="shared" si="326"/>
        <v>0.014</v>
      </c>
      <c r="F353" s="181" t="str">
        <f t="shared" si="326"/>
        <v>Moxico</v>
      </c>
      <c r="G353" s="181" t="str">
        <f t="shared" si="326"/>
        <v>Province</v>
      </c>
      <c r="H353" s="181">
        <f t="shared" si="326"/>
        <v>285</v>
      </c>
      <c r="I353" s="179"/>
      <c r="J353" s="185">
        <f aca="true" t="shared" si="333" ref="J353:U353">J142</f>
        <v>250.82424057718129</v>
      </c>
      <c r="K353" s="179">
        <f t="shared" si="333"/>
        <v>202</v>
      </c>
      <c r="L353" s="179">
        <f t="shared" si="333"/>
        <v>4693.923</v>
      </c>
      <c r="M353" s="179">
        <f t="shared" si="333"/>
        <v>12157.260569999999</v>
      </c>
      <c r="N353" s="179">
        <f t="shared" si="333"/>
        <v>12450.050436100752</v>
      </c>
      <c r="O353" s="179">
        <f t="shared" si="333"/>
        <v>1.387871284959252</v>
      </c>
      <c r="P353" s="179">
        <f t="shared" si="333"/>
        <v>-10977</v>
      </c>
      <c r="Q353" s="202">
        <f t="shared" si="333"/>
        <v>2</v>
      </c>
      <c r="R353" s="179">
        <f t="shared" si="333"/>
        <v>285</v>
      </c>
      <c r="S353" s="185">
        <f t="shared" si="333"/>
        <v>250.82424057718129</v>
      </c>
      <c r="T353" s="185">
        <f t="shared" si="333"/>
        <v>0</v>
      </c>
      <c r="U353" s="179">
        <f t="shared" si="333"/>
        <v>3122774.4457825758</v>
      </c>
      <c r="V353" s="179"/>
      <c r="W353" s="179">
        <f t="shared" si="328"/>
        <v>2884206.1264215913</v>
      </c>
      <c r="X353" s="179">
        <f t="shared" si="328"/>
        <v>2884206.1264215913</v>
      </c>
      <c r="Y353" s="179"/>
      <c r="Z353" s="179"/>
      <c r="AA353" s="179"/>
      <c r="AB353" s="179">
        <f t="shared" si="329"/>
        <v>2884206.1264215913</v>
      </c>
      <c r="AC353" s="179">
        <f t="shared" si="329"/>
        <v>2884206.1264215913</v>
      </c>
      <c r="AD353" s="179"/>
      <c r="AE353" s="179">
        <f t="shared" si="330"/>
        <v>65080.223838402475</v>
      </c>
      <c r="AF353" s="179">
        <f t="shared" si="330"/>
        <v>65080.223838402475</v>
      </c>
      <c r="AG353" s="179"/>
      <c r="AH353" s="179"/>
      <c r="AI353" s="179">
        <f t="shared" si="331"/>
        <v>65080.223838402475</v>
      </c>
      <c r="AJ353" s="179">
        <f t="shared" si="331"/>
        <v>65080.223838402475</v>
      </c>
      <c r="AK353" s="179"/>
      <c r="AL353" s="179">
        <f t="shared" si="332"/>
        <v>228224.96610741588</v>
      </c>
      <c r="AM353" s="179">
        <f t="shared" si="332"/>
        <v>228224.96610741588</v>
      </c>
      <c r="AN353" s="179">
        <f t="shared" si="332"/>
        <v>228224.96610741588</v>
      </c>
    </row>
    <row r="354" spans="1:40" ht="12.75">
      <c r="A354" s="183">
        <f t="shared" si="326"/>
        <v>-9986</v>
      </c>
      <c r="B354" s="179">
        <f t="shared" si="326"/>
        <v>14</v>
      </c>
      <c r="C354" s="179">
        <f t="shared" si="326"/>
        <v>-10</v>
      </c>
      <c r="D354" s="179">
        <f t="shared" si="326"/>
        <v>0.278</v>
      </c>
      <c r="E354" s="187">
        <f t="shared" si="326"/>
        <v>0.891</v>
      </c>
      <c r="F354" s="181" t="str">
        <f t="shared" si="326"/>
        <v>Bengo</v>
      </c>
      <c r="G354" s="181" t="str">
        <f t="shared" si="326"/>
        <v>Province</v>
      </c>
      <c r="H354" s="181">
        <f t="shared" si="326"/>
        <v>136249</v>
      </c>
      <c r="I354" s="179"/>
      <c r="J354" s="185">
        <f aca="true" t="shared" si="334" ref="J354:U354">J143</f>
        <v>119910.70861193113</v>
      </c>
      <c r="K354" s="179">
        <f t="shared" si="334"/>
        <v>12096</v>
      </c>
      <c r="L354" s="179">
        <f t="shared" si="334"/>
        <v>4708.39</v>
      </c>
      <c r="M354" s="179">
        <f t="shared" si="334"/>
        <v>12194.7301</v>
      </c>
      <c r="N354" s="179">
        <f t="shared" si="334"/>
        <v>11949.659824599661</v>
      </c>
      <c r="O354" s="179">
        <f t="shared" si="334"/>
        <v>5.235205691350383</v>
      </c>
      <c r="P354" s="179">
        <f t="shared" si="334"/>
        <v>-9986</v>
      </c>
      <c r="Q354" s="202">
        <f t="shared" si="334"/>
        <v>2</v>
      </c>
      <c r="R354" s="179">
        <f t="shared" si="334"/>
        <v>17748.05387787251</v>
      </c>
      <c r="S354" s="185">
        <f t="shared" si="334"/>
        <v>15291.291105415496</v>
      </c>
      <c r="T354" s="185">
        <f t="shared" si="334"/>
        <v>119910.70861193111</v>
      </c>
      <c r="U354" s="179">
        <f t="shared" si="334"/>
        <v>182725726.98864168</v>
      </c>
      <c r="V354" s="179"/>
      <c r="W354" s="179">
        <f t="shared" si="328"/>
        <v>168766163.03404108</v>
      </c>
      <c r="X354" s="179">
        <f t="shared" si="328"/>
        <v>1090614506.320962</v>
      </c>
      <c r="Y354" s="179"/>
      <c r="Z354" s="179"/>
      <c r="AA354" s="179"/>
      <c r="AB354" s="179">
        <f t="shared" si="329"/>
        <v>168766163.03404108</v>
      </c>
      <c r="AC354" s="179">
        <f t="shared" si="329"/>
        <v>1090614506.320962</v>
      </c>
      <c r="AD354" s="179"/>
      <c r="AE354" s="179">
        <f t="shared" si="330"/>
        <v>3808098.0294673494</v>
      </c>
      <c r="AF354" s="179">
        <f t="shared" si="330"/>
        <v>24609002.644633472</v>
      </c>
      <c r="AG354" s="179"/>
      <c r="AH354" s="179"/>
      <c r="AI354" s="179">
        <f t="shared" si="331"/>
        <v>3808098.0294673494</v>
      </c>
      <c r="AJ354" s="179">
        <f t="shared" si="331"/>
        <v>24609002.644633472</v>
      </c>
      <c r="AK354" s="179"/>
      <c r="AL354" s="179">
        <f t="shared" si="332"/>
        <v>13354333.96582855</v>
      </c>
      <c r="AM354" s="179">
        <f t="shared" si="332"/>
        <v>13354333.96582855</v>
      </c>
      <c r="AN354" s="179">
        <f t="shared" si="332"/>
        <v>86299469.53554682</v>
      </c>
    </row>
    <row r="355" spans="1:40" ht="12.75">
      <c r="A355" s="183">
        <f aca="true" t="shared" si="335" ref="A355:H356">A145</f>
        <v>-9984</v>
      </c>
      <c r="B355" s="179">
        <f t="shared" si="335"/>
        <v>16</v>
      </c>
      <c r="C355" s="179">
        <f t="shared" si="335"/>
        <v>-10</v>
      </c>
      <c r="D355" s="179">
        <f t="shared" si="335"/>
        <v>0.075</v>
      </c>
      <c r="E355" s="187">
        <f t="shared" si="335"/>
        <v>0.075</v>
      </c>
      <c r="F355" s="181" t="str">
        <f t="shared" si="335"/>
        <v>Cuanza Sul</v>
      </c>
      <c r="G355" s="181" t="str">
        <f t="shared" si="335"/>
        <v>Province</v>
      </c>
      <c r="H355" s="181">
        <f t="shared" si="335"/>
        <v>115980</v>
      </c>
      <c r="I355" s="179"/>
      <c r="J355" s="185">
        <f aca="true" t="shared" si="336" ref="J355:U355">J145</f>
        <v>102072.26463909293</v>
      </c>
      <c r="K355" s="179">
        <f t="shared" si="336"/>
        <v>12096</v>
      </c>
      <c r="L355" s="179">
        <f t="shared" si="336"/>
        <v>4708.39</v>
      </c>
      <c r="M355" s="179">
        <f t="shared" si="336"/>
        <v>12194.7301</v>
      </c>
      <c r="N355" s="179">
        <f t="shared" si="336"/>
        <v>10705.936884771063</v>
      </c>
      <c r="O355" s="179">
        <f t="shared" si="336"/>
        <v>12.015839797252662</v>
      </c>
      <c r="P355" s="179">
        <f t="shared" si="336"/>
        <v>-9984</v>
      </c>
      <c r="Q355" s="202">
        <f t="shared" si="336"/>
        <v>2</v>
      </c>
      <c r="R355" s="179">
        <f t="shared" si="336"/>
        <v>115980</v>
      </c>
      <c r="S355" s="185">
        <f t="shared" si="336"/>
        <v>102072.26463909293</v>
      </c>
      <c r="T355" s="185">
        <f t="shared" si="336"/>
        <v>102072.26463909293</v>
      </c>
      <c r="U355" s="179">
        <f t="shared" si="336"/>
        <v>1092779222.911778</v>
      </c>
      <c r="V355" s="179"/>
      <c r="W355" s="179">
        <f>W145</f>
        <v>1009294966.4696409</v>
      </c>
      <c r="X355" s="179">
        <f>X145</f>
        <v>1009294966.4696409</v>
      </c>
      <c r="Y355" s="179"/>
      <c r="Z355" s="179"/>
      <c r="AA355" s="179"/>
      <c r="AB355" s="179">
        <f>AB145</f>
        <v>1009294966.4696409</v>
      </c>
      <c r="AC355" s="179">
        <f>AC145</f>
        <v>1009294966.4696409</v>
      </c>
      <c r="AD355" s="179"/>
      <c r="AE355" s="179">
        <f>AE145</f>
        <v>22774080.44282609</v>
      </c>
      <c r="AF355" s="179">
        <f>AF145</f>
        <v>22774080.44282609</v>
      </c>
      <c r="AG355" s="179"/>
      <c r="AH355" s="179"/>
      <c r="AI355" s="179">
        <f>AI145</f>
        <v>22774080.44282609</v>
      </c>
      <c r="AJ355" s="179">
        <f>AJ145</f>
        <v>22774080.44282609</v>
      </c>
      <c r="AK355" s="179"/>
      <c r="AL355" s="179">
        <f aca="true" t="shared" si="337" ref="AL355:AN356">AL145</f>
        <v>79864718.19914891</v>
      </c>
      <c r="AM355" s="179">
        <f t="shared" si="337"/>
        <v>79864718.19914891</v>
      </c>
      <c r="AN355" s="179">
        <f t="shared" si="337"/>
        <v>79864718.19914891</v>
      </c>
    </row>
    <row r="356" spans="1:40" ht="12.75">
      <c r="A356" s="183">
        <f t="shared" si="335"/>
        <v>-9983</v>
      </c>
      <c r="B356" s="179">
        <f t="shared" si="335"/>
        <v>17</v>
      </c>
      <c r="C356" s="179">
        <f t="shared" si="335"/>
        <v>-10</v>
      </c>
      <c r="D356" s="179">
        <f t="shared" si="335"/>
        <v>0.432</v>
      </c>
      <c r="E356" s="187">
        <f t="shared" si="335"/>
        <v>1</v>
      </c>
      <c r="F356" s="181" t="str">
        <f t="shared" si="335"/>
        <v>Lunda Norte</v>
      </c>
      <c r="G356" s="181" t="str">
        <f t="shared" si="335"/>
        <v>Province</v>
      </c>
      <c r="H356" s="181">
        <f t="shared" si="335"/>
        <v>78407</v>
      </c>
      <c r="I356" s="179"/>
      <c r="J356" s="185">
        <f aca="true" t="shared" si="338" ref="J356:U356">J146</f>
        <v>69004.82888047387</v>
      </c>
      <c r="K356" s="179">
        <f t="shared" si="338"/>
        <v>12096</v>
      </c>
      <c r="L356" s="179">
        <f t="shared" si="338"/>
        <v>4708.39</v>
      </c>
      <c r="M356" s="179">
        <f t="shared" si="338"/>
        <v>12194.7301</v>
      </c>
      <c r="N356" s="179">
        <f t="shared" si="338"/>
        <v>12305.076909238242</v>
      </c>
      <c r="O356" s="179">
        <f t="shared" si="338"/>
        <v>2.845545524882744</v>
      </c>
      <c r="P356" s="179">
        <f t="shared" si="338"/>
        <v>-9983</v>
      </c>
      <c r="Q356" s="202">
        <f t="shared" si="338"/>
        <v>2</v>
      </c>
      <c r="R356" s="179">
        <f t="shared" si="338"/>
        <v>14990.684974505812</v>
      </c>
      <c r="S356" s="185">
        <f t="shared" si="338"/>
        <v>13896.238552407165</v>
      </c>
      <c r="T356" s="185">
        <f t="shared" si="338"/>
        <v>69004.82888047387</v>
      </c>
      <c r="U356" s="179">
        <f t="shared" si="338"/>
        <v>170994284.13649166</v>
      </c>
      <c r="V356" s="179"/>
      <c r="W356" s="179">
        <f>W146</f>
        <v>157930958.65620568</v>
      </c>
      <c r="X356" s="179">
        <f>X146</f>
        <v>937150714.8981825</v>
      </c>
      <c r="Y356" s="179"/>
      <c r="Z356" s="179"/>
      <c r="AA356" s="179"/>
      <c r="AB356" s="179">
        <f>AB146</f>
        <v>157930958.65620568</v>
      </c>
      <c r="AC356" s="179">
        <f>AC146</f>
        <v>937150714.8981825</v>
      </c>
      <c r="AD356" s="179"/>
      <c r="AE356" s="179">
        <f>AE146</f>
        <v>3563608.733163396</v>
      </c>
      <c r="AF356" s="179">
        <f>AF146</f>
        <v>21146192.616809376</v>
      </c>
      <c r="AG356" s="179"/>
      <c r="AH356" s="179"/>
      <c r="AI356" s="179">
        <f>AI146</f>
        <v>3563608.733163396</v>
      </c>
      <c r="AJ356" s="179">
        <f>AJ146</f>
        <v>21146192.616809376</v>
      </c>
      <c r="AK356" s="179"/>
      <c r="AL356" s="179">
        <f t="shared" si="337"/>
        <v>12496952.751204174</v>
      </c>
      <c r="AM356" s="179">
        <f t="shared" si="337"/>
        <v>12496952.751204174</v>
      </c>
      <c r="AN356" s="179">
        <f t="shared" si="337"/>
        <v>74156000.21990757</v>
      </c>
    </row>
    <row r="357" spans="1:40" ht="12.75">
      <c r="A357" s="183">
        <f aca="true" t="shared" si="339" ref="A357:H360">A148</f>
        <v>-9982</v>
      </c>
      <c r="B357" s="179">
        <f t="shared" si="339"/>
        <v>18</v>
      </c>
      <c r="C357" s="179">
        <f t="shared" si="339"/>
        <v>-10</v>
      </c>
      <c r="D357" s="179">
        <f t="shared" si="339"/>
        <v>0.992</v>
      </c>
      <c r="E357" s="187">
        <f t="shared" si="339"/>
        <v>0.992</v>
      </c>
      <c r="F357" s="181" t="str">
        <f t="shared" si="339"/>
        <v>Lunda Norte</v>
      </c>
      <c r="G357" s="181" t="str">
        <f t="shared" si="339"/>
        <v>Province</v>
      </c>
      <c r="H357" s="181">
        <f t="shared" si="339"/>
        <v>31242</v>
      </c>
      <c r="I357" s="179"/>
      <c r="J357" s="185">
        <f aca="true" t="shared" si="340" ref="J357:U357">J148</f>
        <v>27495.61727758701</v>
      </c>
      <c r="K357" s="179">
        <f t="shared" si="340"/>
        <v>12096</v>
      </c>
      <c r="L357" s="179">
        <f t="shared" si="340"/>
        <v>4708.39</v>
      </c>
      <c r="M357" s="179">
        <f t="shared" si="340"/>
        <v>12194.7301</v>
      </c>
      <c r="N357" s="179">
        <f t="shared" si="340"/>
        <v>12305.076909238242</v>
      </c>
      <c r="O357" s="179">
        <f t="shared" si="340"/>
        <v>2.845545524882744</v>
      </c>
      <c r="P357" s="179">
        <f t="shared" si="340"/>
        <v>-9982</v>
      </c>
      <c r="Q357" s="202">
        <f t="shared" si="340"/>
        <v>2</v>
      </c>
      <c r="R357" s="179">
        <f t="shared" si="340"/>
        <v>31242</v>
      </c>
      <c r="S357" s="185">
        <f t="shared" si="340"/>
        <v>27495.61727758701</v>
      </c>
      <c r="T357" s="185">
        <f t="shared" si="340"/>
        <v>45144.842963674004</v>
      </c>
      <c r="U357" s="179">
        <f t="shared" si="340"/>
        <v>338335685.267688</v>
      </c>
      <c r="V357" s="179"/>
      <c r="W357" s="179">
        <f aca="true" t="shared" si="341" ref="W357:X360">W148</f>
        <v>312488100.94305974</v>
      </c>
      <c r="X357" s="179">
        <f t="shared" si="341"/>
        <v>312488100.94305974</v>
      </c>
      <c r="Y357" s="179"/>
      <c r="Z357" s="179"/>
      <c r="AA357" s="179"/>
      <c r="AB357" s="179">
        <f aca="true" t="shared" si="342" ref="AB357:AC360">AB148</f>
        <v>312488100.94305974</v>
      </c>
      <c r="AC357" s="179">
        <f t="shared" si="342"/>
        <v>312488100.94305974</v>
      </c>
      <c r="AD357" s="179"/>
      <c r="AE357" s="179">
        <f aca="true" t="shared" si="343" ref="AE357:AF360">AE148</f>
        <v>7051089.507754189</v>
      </c>
      <c r="AF357" s="179">
        <f t="shared" si="343"/>
        <v>7051089.507754189</v>
      </c>
      <c r="AG357" s="179"/>
      <c r="AH357" s="179"/>
      <c r="AI357" s="179">
        <f aca="true" t="shared" si="344" ref="AI357:AJ360">AI148</f>
        <v>7051089.507754189</v>
      </c>
      <c r="AJ357" s="179">
        <f t="shared" si="344"/>
        <v>7051089.507754189</v>
      </c>
      <c r="AK357" s="179"/>
      <c r="AL357" s="179">
        <f aca="true" t="shared" si="345" ref="AL357:AN360">AL148</f>
        <v>24726938.062219445</v>
      </c>
      <c r="AM357" s="179">
        <f t="shared" si="345"/>
        <v>24726938.062219445</v>
      </c>
      <c r="AN357" s="179">
        <f t="shared" si="345"/>
        <v>24726938.062219445</v>
      </c>
    </row>
    <row r="358" spans="1:40" ht="12.75">
      <c r="A358" s="183">
        <f t="shared" si="339"/>
        <v>-9979</v>
      </c>
      <c r="B358" s="179">
        <f t="shared" si="339"/>
        <v>21</v>
      </c>
      <c r="C358" s="179">
        <f t="shared" si="339"/>
        <v>-10</v>
      </c>
      <c r="D358" s="179">
        <f t="shared" si="339"/>
        <v>0.876</v>
      </c>
      <c r="E358" s="187">
        <f t="shared" si="339"/>
        <v>0.876</v>
      </c>
      <c r="F358" s="181" t="str">
        <f t="shared" si="339"/>
        <v>Lunda Sul</v>
      </c>
      <c r="G358" s="181" t="str">
        <f t="shared" si="339"/>
        <v>Province</v>
      </c>
      <c r="H358" s="181">
        <f t="shared" si="339"/>
        <v>19497</v>
      </c>
      <c r="I358" s="179"/>
      <c r="J358" s="185">
        <f aca="true" t="shared" si="346" ref="J358:U358">J149</f>
        <v>17159.01831064317</v>
      </c>
      <c r="K358" s="179">
        <f t="shared" si="346"/>
        <v>10774</v>
      </c>
      <c r="L358" s="179">
        <f t="shared" si="346"/>
        <v>4708.39</v>
      </c>
      <c r="M358" s="179">
        <f t="shared" si="346"/>
        <v>12194.7301</v>
      </c>
      <c r="N358" s="179">
        <f t="shared" si="346"/>
        <v>27985.439142566665</v>
      </c>
      <c r="O358" s="179">
        <f t="shared" si="346"/>
        <v>1.8218243659866538</v>
      </c>
      <c r="P358" s="179">
        <f t="shared" si="346"/>
        <v>-9979</v>
      </c>
      <c r="Q358" s="202">
        <f t="shared" si="346"/>
        <v>2</v>
      </c>
      <c r="R358" s="179">
        <f t="shared" si="346"/>
        <v>19497</v>
      </c>
      <c r="S358" s="185">
        <f t="shared" si="346"/>
        <v>17159.01831064317</v>
      </c>
      <c r="T358" s="185">
        <f t="shared" si="346"/>
        <v>0</v>
      </c>
      <c r="U358" s="179">
        <f t="shared" si="346"/>
        <v>480202662.67869145</v>
      </c>
      <c r="V358" s="179"/>
      <c r="W358" s="179">
        <f t="shared" si="341"/>
        <v>443516970.4595034</v>
      </c>
      <c r="X358" s="179">
        <f t="shared" si="341"/>
        <v>443516970.4595034</v>
      </c>
      <c r="Y358" s="179"/>
      <c r="Z358" s="179"/>
      <c r="AA358" s="179"/>
      <c r="AB358" s="179">
        <f t="shared" si="342"/>
        <v>443516970.4595034</v>
      </c>
      <c r="AC358" s="179">
        <f t="shared" si="342"/>
        <v>443516970.4595034</v>
      </c>
      <c r="AD358" s="179"/>
      <c r="AE358" s="179">
        <f t="shared" si="343"/>
        <v>10007670.204017684</v>
      </c>
      <c r="AF358" s="179">
        <f t="shared" si="343"/>
        <v>10007670.204017684</v>
      </c>
      <c r="AG358" s="179"/>
      <c r="AH358" s="179"/>
      <c r="AI358" s="179">
        <f t="shared" si="344"/>
        <v>10007670.204017684</v>
      </c>
      <c r="AJ358" s="179">
        <f t="shared" si="344"/>
        <v>10007670.204017684</v>
      </c>
      <c r="AK358" s="179"/>
      <c r="AL358" s="179">
        <f t="shared" si="345"/>
        <v>35095149.62329295</v>
      </c>
      <c r="AM358" s="179">
        <f t="shared" si="345"/>
        <v>35095149.62329295</v>
      </c>
      <c r="AN358" s="179">
        <f t="shared" si="345"/>
        <v>35095149.62329295</v>
      </c>
    </row>
    <row r="359" spans="1:40" ht="12.75">
      <c r="A359" s="183">
        <f t="shared" si="339"/>
        <v>-9978</v>
      </c>
      <c r="B359" s="179">
        <f t="shared" si="339"/>
        <v>22</v>
      </c>
      <c r="C359" s="179">
        <f t="shared" si="339"/>
        <v>-10</v>
      </c>
      <c r="D359" s="179">
        <f t="shared" si="339"/>
        <v>0.02</v>
      </c>
      <c r="E359" s="187">
        <f t="shared" si="339"/>
        <v>0.02</v>
      </c>
      <c r="F359" s="181" t="str">
        <f t="shared" si="339"/>
        <v>Lunda Sul</v>
      </c>
      <c r="G359" s="181" t="str">
        <f t="shared" si="339"/>
        <v>Province</v>
      </c>
      <c r="H359" s="181">
        <f t="shared" si="339"/>
        <v>557</v>
      </c>
      <c r="I359" s="179"/>
      <c r="J359" s="185">
        <f aca="true" t="shared" si="347" ref="J359:U359">J150</f>
        <v>490.2073754438245</v>
      </c>
      <c r="K359" s="179">
        <f t="shared" si="347"/>
        <v>310</v>
      </c>
      <c r="L359" s="179">
        <f t="shared" si="347"/>
        <v>4708.39</v>
      </c>
      <c r="M359" s="179">
        <f t="shared" si="347"/>
        <v>12194.7301</v>
      </c>
      <c r="N359" s="179">
        <f t="shared" si="347"/>
        <v>27985.439142566665</v>
      </c>
      <c r="O359" s="179">
        <f t="shared" si="347"/>
        <v>1.8218243659866538</v>
      </c>
      <c r="P359" s="179">
        <f t="shared" si="347"/>
        <v>-9978</v>
      </c>
      <c r="Q359" s="202">
        <f t="shared" si="347"/>
        <v>2</v>
      </c>
      <c r="R359" s="179">
        <f t="shared" si="347"/>
        <v>557</v>
      </c>
      <c r="S359" s="185">
        <f t="shared" si="347"/>
        <v>490.2073754438245</v>
      </c>
      <c r="T359" s="185">
        <f t="shared" si="347"/>
        <v>0</v>
      </c>
      <c r="U359" s="179">
        <f t="shared" si="347"/>
        <v>13718668.672720479</v>
      </c>
      <c r="V359" s="179"/>
      <c r="W359" s="179">
        <f t="shared" si="341"/>
        <v>12670613.558288118</v>
      </c>
      <c r="X359" s="179">
        <f t="shared" si="341"/>
        <v>12670613.558288118</v>
      </c>
      <c r="Y359" s="179"/>
      <c r="Z359" s="179"/>
      <c r="AA359" s="179"/>
      <c r="AB359" s="179">
        <f t="shared" si="342"/>
        <v>12670613.558288118</v>
      </c>
      <c r="AC359" s="179">
        <f t="shared" si="342"/>
        <v>12670613.558288118</v>
      </c>
      <c r="AD359" s="179"/>
      <c r="AE359" s="179">
        <f t="shared" si="343"/>
        <v>285904.10338194855</v>
      </c>
      <c r="AF359" s="179">
        <f t="shared" si="343"/>
        <v>285904.10338194855</v>
      </c>
      <c r="AG359" s="179"/>
      <c r="AH359" s="179"/>
      <c r="AI359" s="179">
        <f t="shared" si="344"/>
        <v>285904.10338194855</v>
      </c>
      <c r="AJ359" s="179">
        <f t="shared" si="344"/>
        <v>285904.10338194855</v>
      </c>
      <c r="AK359" s="179"/>
      <c r="AL359" s="179">
        <f t="shared" si="345"/>
        <v>1002615.7019117904</v>
      </c>
      <c r="AM359" s="179">
        <f t="shared" si="345"/>
        <v>1002615.7019117904</v>
      </c>
      <c r="AN359" s="179">
        <f t="shared" si="345"/>
        <v>1002615.7019117904</v>
      </c>
    </row>
    <row r="360" spans="1:40" ht="12.75">
      <c r="A360" s="183">
        <f t="shared" si="339"/>
        <v>-8985</v>
      </c>
      <c r="B360" s="179">
        <f t="shared" si="339"/>
        <v>15</v>
      </c>
      <c r="C360" s="179">
        <f t="shared" si="339"/>
        <v>-9</v>
      </c>
      <c r="D360" s="179">
        <f t="shared" si="339"/>
        <v>0.11</v>
      </c>
      <c r="E360" s="187">
        <f t="shared" si="339"/>
        <v>1</v>
      </c>
      <c r="F360" s="181" t="str">
        <f t="shared" si="339"/>
        <v>Uige</v>
      </c>
      <c r="G360" s="181" t="str">
        <f t="shared" si="339"/>
        <v>Province</v>
      </c>
      <c r="H360" s="181">
        <f t="shared" si="339"/>
        <v>157510</v>
      </c>
      <c r="I360" s="179"/>
      <c r="J360" s="185">
        <f aca="true" t="shared" si="348" ref="J360:U360">J151</f>
        <v>138622.19695898885</v>
      </c>
      <c r="K360" s="179">
        <f t="shared" si="348"/>
        <v>12096</v>
      </c>
      <c r="L360" s="179">
        <f t="shared" si="348"/>
        <v>4721.425</v>
      </c>
      <c r="M360" s="179">
        <f t="shared" si="348"/>
        <v>12228.490749999999</v>
      </c>
      <c r="N360" s="179">
        <f t="shared" si="348"/>
        <v>17682.691267077953</v>
      </c>
      <c r="O360" s="179">
        <f t="shared" si="348"/>
        <v>13.05463276084503</v>
      </c>
      <c r="P360" s="179">
        <f t="shared" si="348"/>
        <v>-8985</v>
      </c>
      <c r="Q360" s="202">
        <f t="shared" si="348"/>
        <v>2</v>
      </c>
      <c r="R360" s="179">
        <f t="shared" si="348"/>
        <v>17560.230155670444</v>
      </c>
      <c r="S360" s="185">
        <f t="shared" si="348"/>
        <v>14110.007846771176</v>
      </c>
      <c r="T360" s="185">
        <f t="shared" si="348"/>
        <v>138622.19695898885</v>
      </c>
      <c r="U360" s="179">
        <f t="shared" si="348"/>
        <v>249502912.53050205</v>
      </c>
      <c r="V360" s="179"/>
      <c r="W360" s="179">
        <f t="shared" si="341"/>
        <v>230441820.6868496</v>
      </c>
      <c r="X360" s="179">
        <f t="shared" si="341"/>
        <v>1432271420.203438</v>
      </c>
      <c r="Y360" s="179"/>
      <c r="Z360" s="179"/>
      <c r="AA360" s="179"/>
      <c r="AB360" s="179">
        <f t="shared" si="342"/>
        <v>230441820.6868496</v>
      </c>
      <c r="AC360" s="179">
        <f t="shared" si="342"/>
        <v>1432271420.203438</v>
      </c>
      <c r="AD360" s="179"/>
      <c r="AE360" s="179">
        <f t="shared" si="343"/>
        <v>5199768.884284313</v>
      </c>
      <c r="AF360" s="179">
        <f t="shared" si="343"/>
        <v>32318267.32849858</v>
      </c>
      <c r="AG360" s="179"/>
      <c r="AH360" s="179"/>
      <c r="AI360" s="179">
        <f t="shared" si="344"/>
        <v>5199768.884284313</v>
      </c>
      <c r="AJ360" s="179">
        <f t="shared" si="344"/>
        <v>32318267.32849858</v>
      </c>
      <c r="AK360" s="179"/>
      <c r="AL360" s="179">
        <f t="shared" si="345"/>
        <v>18234680.328218635</v>
      </c>
      <c r="AM360" s="179">
        <f t="shared" si="345"/>
        <v>18234680.328218635</v>
      </c>
      <c r="AN360" s="179">
        <f t="shared" si="345"/>
        <v>113334512.8623339</v>
      </c>
    </row>
    <row r="361" spans="1:40" ht="12.75">
      <c r="A361" s="183">
        <f aca="true" t="shared" si="349" ref="A361:H363">A153</f>
        <v>-8985</v>
      </c>
      <c r="B361" s="179">
        <f t="shared" si="349"/>
        <v>15</v>
      </c>
      <c r="C361" s="179">
        <f t="shared" si="349"/>
        <v>-9</v>
      </c>
      <c r="D361" s="179">
        <f t="shared" si="349"/>
        <v>0.657</v>
      </c>
      <c r="E361" s="187">
        <f t="shared" si="349"/>
        <v>0</v>
      </c>
      <c r="F361" s="181" t="str">
        <f t="shared" si="349"/>
        <v>Cuanza Norte</v>
      </c>
      <c r="G361" s="181" t="str">
        <f t="shared" si="349"/>
        <v>Province</v>
      </c>
      <c r="H361" s="181">
        <f t="shared" si="349"/>
        <v>157510</v>
      </c>
      <c r="I361" s="179"/>
      <c r="J361" s="185">
        <f aca="true" t="shared" si="350" ref="J361:U361">J153</f>
        <v>138622.19695898885</v>
      </c>
      <c r="K361" s="179">
        <f t="shared" si="350"/>
        <v>12096</v>
      </c>
      <c r="L361" s="179">
        <f t="shared" si="350"/>
        <v>4721.425</v>
      </c>
      <c r="M361" s="179">
        <f t="shared" si="350"/>
        <v>12228.490749999999</v>
      </c>
      <c r="N361" s="179">
        <f t="shared" si="350"/>
        <v>9540.2884034973</v>
      </c>
      <c r="O361" s="179">
        <f t="shared" si="350"/>
        <v>16.243746851032547</v>
      </c>
      <c r="P361" s="179">
        <f t="shared" si="350"/>
        <v>-8985</v>
      </c>
      <c r="Q361" s="202">
        <f t="shared" si="350"/>
        <v>2</v>
      </c>
      <c r="R361" s="179">
        <f t="shared" si="350"/>
        <v>130504.18583036789</v>
      </c>
      <c r="S361" s="185">
        <f t="shared" si="350"/>
        <v>104862.81044034926</v>
      </c>
      <c r="T361" s="185">
        <f t="shared" si="350"/>
        <v>0</v>
      </c>
      <c r="U361" s="179">
        <f t="shared" si="350"/>
        <v>1000421454.4021996</v>
      </c>
      <c r="V361" s="179"/>
      <c r="W361" s="179">
        <f aca="true" t="shared" si="351" ref="W361:X363">W153</f>
        <v>923992986.9694219</v>
      </c>
      <c r="X361" s="179">
        <f t="shared" si="351"/>
        <v>0</v>
      </c>
      <c r="Y361" s="179"/>
      <c r="Z361" s="179"/>
      <c r="AA361" s="179"/>
      <c r="AB361" s="179">
        <f aca="true" t="shared" si="352" ref="AB361:AC363">AB153</f>
        <v>923992986.9694219</v>
      </c>
      <c r="AC361" s="179">
        <f t="shared" si="352"/>
        <v>0</v>
      </c>
      <c r="AD361" s="179"/>
      <c r="AE361" s="179">
        <f aca="true" t="shared" si="353" ref="AE361:AF363">AE153</f>
        <v>20849297.096421946</v>
      </c>
      <c r="AF361" s="179">
        <f t="shared" si="353"/>
        <v>0</v>
      </c>
      <c r="AG361" s="179"/>
      <c r="AH361" s="179"/>
      <c r="AI361" s="179">
        <f aca="true" t="shared" si="354" ref="AI361:AJ363">AI153</f>
        <v>20849297.096421946</v>
      </c>
      <c r="AJ361" s="179">
        <f t="shared" si="354"/>
        <v>0</v>
      </c>
      <c r="AK361" s="179"/>
      <c r="AL361" s="179">
        <f aca="true" t="shared" si="355" ref="AL361:AN363">AL153</f>
        <v>73114839.54034209</v>
      </c>
      <c r="AM361" s="179">
        <f t="shared" si="355"/>
        <v>73114839.54034209</v>
      </c>
      <c r="AN361" s="179">
        <f t="shared" si="355"/>
        <v>0</v>
      </c>
    </row>
    <row r="362" spans="1:40" ht="12.75">
      <c r="A362" s="183">
        <f t="shared" si="349"/>
        <v>-8984</v>
      </c>
      <c r="B362" s="179">
        <f t="shared" si="349"/>
        <v>16</v>
      </c>
      <c r="C362" s="179">
        <f t="shared" si="349"/>
        <v>-9</v>
      </c>
      <c r="D362" s="179">
        <f t="shared" si="349"/>
        <v>0.017</v>
      </c>
      <c r="E362" s="187">
        <f t="shared" si="349"/>
        <v>0.017</v>
      </c>
      <c r="F362" s="181" t="str">
        <f t="shared" si="349"/>
        <v>Uige</v>
      </c>
      <c r="G362" s="181" t="str">
        <f t="shared" si="349"/>
        <v>Province</v>
      </c>
      <c r="H362" s="181">
        <f t="shared" si="349"/>
        <v>115696</v>
      </c>
      <c r="I362" s="179"/>
      <c r="J362" s="185">
        <f aca="true" t="shared" si="356" ref="J362:U362">J154</f>
        <v>101822.32048357041</v>
      </c>
      <c r="K362" s="179">
        <f t="shared" si="356"/>
        <v>12096</v>
      </c>
      <c r="L362" s="179">
        <f t="shared" si="356"/>
        <v>4721.425</v>
      </c>
      <c r="M362" s="179">
        <f t="shared" si="356"/>
        <v>12228.490749999999</v>
      </c>
      <c r="N362" s="179">
        <f t="shared" si="356"/>
        <v>17682.691267077953</v>
      </c>
      <c r="O362" s="179">
        <f t="shared" si="356"/>
        <v>13.05463276084503</v>
      </c>
      <c r="P362" s="179">
        <f t="shared" si="356"/>
        <v>-8984</v>
      </c>
      <c r="Q362" s="202">
        <f t="shared" si="356"/>
        <v>2</v>
      </c>
      <c r="R362" s="179">
        <f t="shared" si="356"/>
        <v>115696</v>
      </c>
      <c r="S362" s="185">
        <f t="shared" si="356"/>
        <v>101822.32048357041</v>
      </c>
      <c r="T362" s="185">
        <f t="shared" si="356"/>
        <v>101822.32048357041</v>
      </c>
      <c r="U362" s="179">
        <f t="shared" si="356"/>
        <v>1800492657.208443</v>
      </c>
      <c r="V362" s="179"/>
      <c r="W362" s="179">
        <f t="shared" si="351"/>
        <v>1662941734.2360451</v>
      </c>
      <c r="X362" s="179">
        <f t="shared" si="351"/>
        <v>1662941734.2360451</v>
      </c>
      <c r="Y362" s="179"/>
      <c r="Z362" s="179"/>
      <c r="AA362" s="179"/>
      <c r="AB362" s="179">
        <f t="shared" si="352"/>
        <v>1662941734.2360451</v>
      </c>
      <c r="AC362" s="179">
        <f t="shared" si="352"/>
        <v>1662941734.2360451</v>
      </c>
      <c r="AD362" s="179"/>
      <c r="AE362" s="179">
        <f t="shared" si="353"/>
        <v>37523192.015605465</v>
      </c>
      <c r="AF362" s="179">
        <f t="shared" si="353"/>
        <v>37523192.015605465</v>
      </c>
      <c r="AG362" s="179"/>
      <c r="AH362" s="179"/>
      <c r="AI362" s="179">
        <f t="shared" si="354"/>
        <v>37523192.015605465</v>
      </c>
      <c r="AJ362" s="179">
        <f t="shared" si="354"/>
        <v>37523192.015605465</v>
      </c>
      <c r="AK362" s="179"/>
      <c r="AL362" s="179">
        <f t="shared" si="355"/>
        <v>131587273.68958953</v>
      </c>
      <c r="AM362" s="179">
        <f t="shared" si="355"/>
        <v>131587273.68958953</v>
      </c>
      <c r="AN362" s="179">
        <f t="shared" si="355"/>
        <v>131587273.68958953</v>
      </c>
    </row>
    <row r="363" spans="1:40" ht="12.75">
      <c r="A363" s="183">
        <f t="shared" si="349"/>
        <v>-8983</v>
      </c>
      <c r="B363" s="179">
        <f t="shared" si="349"/>
        <v>17</v>
      </c>
      <c r="C363" s="179">
        <f t="shared" si="349"/>
        <v>-9</v>
      </c>
      <c r="D363" s="179">
        <f t="shared" si="349"/>
        <v>0.406</v>
      </c>
      <c r="E363" s="187">
        <f t="shared" si="349"/>
        <v>0.9660000000000001</v>
      </c>
      <c r="F363" s="181" t="str">
        <f t="shared" si="349"/>
        <v>Lunda Norte</v>
      </c>
      <c r="G363" s="181" t="str">
        <f t="shared" si="349"/>
        <v>Province</v>
      </c>
      <c r="H363" s="181">
        <f t="shared" si="349"/>
        <v>76369</v>
      </c>
      <c r="I363" s="179"/>
      <c r="J363" s="185">
        <f aca="true" t="shared" si="357" ref="J363:U363">J155</f>
        <v>67211.21553908337</v>
      </c>
      <c r="K363" s="179">
        <f t="shared" si="357"/>
        <v>11495</v>
      </c>
      <c r="L363" s="179">
        <f t="shared" si="357"/>
        <v>4721.425</v>
      </c>
      <c r="M363" s="179">
        <f t="shared" si="357"/>
        <v>12228.490749999999</v>
      </c>
      <c r="N363" s="179">
        <f t="shared" si="357"/>
        <v>12305.076909238242</v>
      </c>
      <c r="O363" s="179">
        <f t="shared" si="357"/>
        <v>2.845545524882744</v>
      </c>
      <c r="P363" s="179">
        <f t="shared" si="357"/>
        <v>-8983</v>
      </c>
      <c r="Q363" s="202">
        <f t="shared" si="357"/>
        <v>2</v>
      </c>
      <c r="R363" s="179">
        <f t="shared" si="357"/>
        <v>14127.471214671406</v>
      </c>
      <c r="S363" s="185">
        <f t="shared" si="357"/>
        <v>13024.797926975582</v>
      </c>
      <c r="T363" s="185">
        <f t="shared" si="357"/>
        <v>67211.21553908338</v>
      </c>
      <c r="U363" s="179">
        <f t="shared" si="357"/>
        <v>160271140.21872133</v>
      </c>
      <c r="V363" s="179"/>
      <c r="W363" s="179">
        <f t="shared" si="351"/>
        <v>148027022.9352308</v>
      </c>
      <c r="X363" s="179">
        <f t="shared" si="351"/>
        <v>914207519.8772554</v>
      </c>
      <c r="Y363" s="179"/>
      <c r="Z363" s="179"/>
      <c r="AA363" s="179"/>
      <c r="AB363" s="179">
        <f t="shared" si="352"/>
        <v>148027022.9352308</v>
      </c>
      <c r="AC363" s="179">
        <f t="shared" si="352"/>
        <v>914207519.8772554</v>
      </c>
      <c r="AD363" s="179"/>
      <c r="AE363" s="179">
        <f t="shared" si="353"/>
        <v>3340132.9046858097</v>
      </c>
      <c r="AF363" s="179">
        <f t="shared" si="353"/>
        <v>20628494.43502838</v>
      </c>
      <c r="AG363" s="179"/>
      <c r="AH363" s="179"/>
      <c r="AI363" s="179">
        <f t="shared" si="354"/>
        <v>3340132.9046858097</v>
      </c>
      <c r="AJ363" s="179">
        <f t="shared" si="354"/>
        <v>20628494.43502838</v>
      </c>
      <c r="AK363" s="179"/>
      <c r="AL363" s="179">
        <f t="shared" si="355"/>
        <v>11713262.094165774</v>
      </c>
      <c r="AM363" s="179">
        <f t="shared" si="355"/>
        <v>11713262.094165774</v>
      </c>
      <c r="AN363" s="179">
        <f t="shared" si="355"/>
        <v>72340523.21287984</v>
      </c>
    </row>
    <row r="364" spans="1:40" ht="12.75">
      <c r="A364" s="183">
        <f aca="true" t="shared" si="358" ref="A364:H364">A157</f>
        <v>-8980</v>
      </c>
      <c r="B364" s="179">
        <f t="shared" si="358"/>
        <v>20</v>
      </c>
      <c r="C364" s="179">
        <f t="shared" si="358"/>
        <v>-9</v>
      </c>
      <c r="D364" s="179">
        <f t="shared" si="358"/>
        <v>0.928</v>
      </c>
      <c r="E364" s="187">
        <f t="shared" si="358"/>
        <v>1.0030000000000001</v>
      </c>
      <c r="F364" s="181" t="str">
        <f t="shared" si="358"/>
        <v>Lunda Norte</v>
      </c>
      <c r="G364" s="181" t="str">
        <f t="shared" si="358"/>
        <v>Province</v>
      </c>
      <c r="H364" s="181">
        <f t="shared" si="358"/>
        <v>29903</v>
      </c>
      <c r="I364" s="179"/>
      <c r="J364" s="185">
        <f aca="true" t="shared" si="359" ref="J364:U364">J157</f>
        <v>26317.183389401587</v>
      </c>
      <c r="K364" s="179">
        <f t="shared" si="359"/>
        <v>12096</v>
      </c>
      <c r="L364" s="179">
        <f t="shared" si="359"/>
        <v>4721.425</v>
      </c>
      <c r="M364" s="179">
        <f t="shared" si="359"/>
        <v>12228.490749999999</v>
      </c>
      <c r="N364" s="179">
        <f t="shared" si="359"/>
        <v>12305.076909238242</v>
      </c>
      <c r="O364" s="179">
        <f t="shared" si="359"/>
        <v>2.845545524882744</v>
      </c>
      <c r="P364" s="179">
        <f t="shared" si="359"/>
        <v>-8980</v>
      </c>
      <c r="Q364" s="202">
        <f t="shared" si="359"/>
        <v>2</v>
      </c>
      <c r="R364" s="179">
        <f t="shared" si="359"/>
        <v>32291.362776391787</v>
      </c>
      <c r="S364" s="185">
        <f t="shared" si="359"/>
        <v>25022.439406044035</v>
      </c>
      <c r="T364" s="185">
        <f t="shared" si="359"/>
        <v>26317.183389401584</v>
      </c>
      <c r="U364" s="179">
        <f t="shared" si="359"/>
        <v>307903041.3481255</v>
      </c>
      <c r="V364" s="179"/>
      <c r="W364" s="179">
        <f>W157</f>
        <v>284380397.5017975</v>
      </c>
      <c r="X364" s="179">
        <f>X157</f>
        <v>317846235.61814404</v>
      </c>
      <c r="Y364" s="179"/>
      <c r="Z364" s="179"/>
      <c r="AA364" s="179"/>
      <c r="AB364" s="179">
        <f>AB157</f>
        <v>284380397.5017975</v>
      </c>
      <c r="AC364" s="179">
        <f>AC157</f>
        <v>317846235.61814404</v>
      </c>
      <c r="AD364" s="179"/>
      <c r="AE364" s="179">
        <f>AE157</f>
        <v>6416857.5730864955</v>
      </c>
      <c r="AF364" s="179">
        <f>AF157</f>
        <v>7171992.31037164</v>
      </c>
      <c r="AG364" s="179"/>
      <c r="AH364" s="179"/>
      <c r="AI364" s="179">
        <f>AI157</f>
        <v>6416857.5730864955</v>
      </c>
      <c r="AJ364" s="179">
        <f>AJ157</f>
        <v>7171992.31037164</v>
      </c>
      <c r="AK364" s="179"/>
      <c r="AL364" s="179">
        <f>AL157</f>
        <v>22502797.559058443</v>
      </c>
      <c r="AM364" s="179">
        <f>AM157</f>
        <v>22502797.559058443</v>
      </c>
      <c r="AN364" s="179">
        <f>AN157</f>
        <v>25150923.05185584</v>
      </c>
    </row>
    <row r="365" spans="1:40" ht="12.75">
      <c r="A365" s="183">
        <f aca="true" t="shared" si="360" ref="A365:H365">A159</f>
        <v>-8979</v>
      </c>
      <c r="B365" s="179">
        <f t="shared" si="360"/>
        <v>21</v>
      </c>
      <c r="C365" s="179">
        <f t="shared" si="360"/>
        <v>-9</v>
      </c>
      <c r="D365" s="179">
        <f t="shared" si="360"/>
        <v>0.447</v>
      </c>
      <c r="E365" s="187">
        <f t="shared" si="360"/>
        <v>0.877</v>
      </c>
      <c r="F365" s="181" t="str">
        <f t="shared" si="360"/>
        <v>Lunda Norte</v>
      </c>
      <c r="G365" s="181" t="str">
        <f t="shared" si="360"/>
        <v>Province</v>
      </c>
      <c r="H365" s="181">
        <f t="shared" si="360"/>
        <v>23497</v>
      </c>
      <c r="I365" s="179"/>
      <c r="J365" s="185">
        <f aca="true" t="shared" si="361" ref="J365:U365">J159</f>
        <v>20679.358529270277</v>
      </c>
      <c r="K365" s="179">
        <f t="shared" si="361"/>
        <v>10806</v>
      </c>
      <c r="L365" s="179">
        <f t="shared" si="361"/>
        <v>4721.425</v>
      </c>
      <c r="M365" s="179">
        <f t="shared" si="361"/>
        <v>12228.490749999999</v>
      </c>
      <c r="N365" s="179">
        <f t="shared" si="361"/>
        <v>12305.076909238242</v>
      </c>
      <c r="O365" s="179">
        <f t="shared" si="361"/>
        <v>2.845545524882744</v>
      </c>
      <c r="P365" s="179">
        <f t="shared" si="361"/>
        <v>-8979</v>
      </c>
      <c r="Q365" s="202">
        <f t="shared" si="361"/>
        <v>2</v>
      </c>
      <c r="R365" s="179">
        <f t="shared" si="361"/>
        <v>15554.137026990438</v>
      </c>
      <c r="S365" s="185">
        <f t="shared" si="361"/>
        <v>12797.517933053325</v>
      </c>
      <c r="T365" s="185">
        <f t="shared" si="361"/>
        <v>20679.358529270274</v>
      </c>
      <c r="U365" s="179">
        <f t="shared" si="361"/>
        <v>157474442.41357678</v>
      </c>
      <c r="V365" s="179"/>
      <c r="W365" s="179">
        <f>W159</f>
        <v>145443982.4104047</v>
      </c>
      <c r="X365" s="179">
        <f>X159</f>
        <v>349169510.26945376</v>
      </c>
      <c r="Y365" s="179"/>
      <c r="Z365" s="179"/>
      <c r="AA365" s="179"/>
      <c r="AB365" s="179">
        <f>AB159</f>
        <v>145443982.4104047</v>
      </c>
      <c r="AC365" s="179">
        <f>AC159</f>
        <v>349169510.26945376</v>
      </c>
      <c r="AD365" s="179"/>
      <c r="AE365" s="179">
        <f>AE159</f>
        <v>3281848.285566748</v>
      </c>
      <c r="AF365" s="179">
        <f>AF159</f>
        <v>7878781.505146764</v>
      </c>
      <c r="AG365" s="179"/>
      <c r="AH365" s="179"/>
      <c r="AI365" s="179">
        <f>AI159</f>
        <v>3281848.285566748</v>
      </c>
      <c r="AJ365" s="179">
        <f>AJ159</f>
        <v>7878781.505146764</v>
      </c>
      <c r="AK365" s="179"/>
      <c r="AL365" s="179">
        <f>AL159</f>
        <v>11508868.125637623</v>
      </c>
      <c r="AM365" s="179">
        <f>AM159</f>
        <v>11508868.125637623</v>
      </c>
      <c r="AN365" s="179">
        <f>AN159</f>
        <v>27629509.180003986</v>
      </c>
    </row>
    <row r="366" spans="1:40" ht="12.75">
      <c r="A366" s="183">
        <f aca="true" t="shared" si="362" ref="A366:H366">A161</f>
        <v>-7986</v>
      </c>
      <c r="B366" s="179">
        <f t="shared" si="362"/>
        <v>14</v>
      </c>
      <c r="C366" s="179">
        <f t="shared" si="362"/>
        <v>-8</v>
      </c>
      <c r="D366" s="179">
        <f t="shared" si="362"/>
        <v>0.858</v>
      </c>
      <c r="E366" s="187">
        <f t="shared" si="362"/>
        <v>1</v>
      </c>
      <c r="F366" s="181" t="str">
        <f t="shared" si="362"/>
        <v>Uige</v>
      </c>
      <c r="G366" s="181" t="str">
        <f t="shared" si="362"/>
        <v>Province</v>
      </c>
      <c r="H366" s="181">
        <f t="shared" si="362"/>
        <v>133743</v>
      </c>
      <c r="I366" s="179"/>
      <c r="J366" s="185">
        <f aca="true" t="shared" si="363" ref="J366:U366">J161</f>
        <v>117705.21546496125</v>
      </c>
      <c r="K366" s="179">
        <f t="shared" si="363"/>
        <v>12096</v>
      </c>
      <c r="L366" s="179">
        <f t="shared" si="363"/>
        <v>4733.019</v>
      </c>
      <c r="M366" s="179">
        <f t="shared" si="363"/>
        <v>12258.51921</v>
      </c>
      <c r="N366" s="179">
        <f t="shared" si="363"/>
        <v>17682.691267077953</v>
      </c>
      <c r="O366" s="179">
        <f t="shared" si="363"/>
        <v>13.05463276084503</v>
      </c>
      <c r="P366" s="179">
        <f t="shared" si="363"/>
        <v>-7986</v>
      </c>
      <c r="Q366" s="202">
        <f t="shared" si="363"/>
        <v>2</v>
      </c>
      <c r="R366" s="179">
        <f t="shared" si="363"/>
        <v>137306.14023839353</v>
      </c>
      <c r="S366" s="185">
        <f t="shared" si="363"/>
        <v>110379.365177419</v>
      </c>
      <c r="T366" s="185">
        <f t="shared" si="363"/>
        <v>117705.21546496125</v>
      </c>
      <c r="U366" s="179">
        <f t="shared" si="363"/>
        <v>1951804236.6883552</v>
      </c>
      <c r="V366" s="179"/>
      <c r="W366" s="179">
        <f>W161</f>
        <v>1802693673.4527516</v>
      </c>
      <c r="X366" s="179">
        <f>X161</f>
        <v>1883547254.453016</v>
      </c>
      <c r="Y366" s="179"/>
      <c r="Z366" s="179"/>
      <c r="AA366" s="179"/>
      <c r="AB366" s="179">
        <f>AB161</f>
        <v>1802693673.4527516</v>
      </c>
      <c r="AC366" s="179">
        <f>AC161</f>
        <v>1883547254.453016</v>
      </c>
      <c r="AD366" s="179"/>
      <c r="AE366" s="179">
        <f>AE161</f>
        <v>40676603.07133964</v>
      </c>
      <c r="AF366" s="179">
        <f>AF161</f>
        <v>42501011.21659314</v>
      </c>
      <c r="AG366" s="179"/>
      <c r="AH366" s="179"/>
      <c r="AI366" s="179">
        <f>AI161</f>
        <v>40676603.07133964</v>
      </c>
      <c r="AJ366" s="179">
        <f>AJ161</f>
        <v>42501011.21659314</v>
      </c>
      <c r="AK366" s="179"/>
      <c r="AL366" s="179">
        <f>AL161</f>
        <v>142645734.90669754</v>
      </c>
      <c r="AM366" s="179">
        <f>AM161</f>
        <v>142645734.90669754</v>
      </c>
      <c r="AN366" s="179">
        <f>AN161</f>
        <v>149043615.28508186</v>
      </c>
    </row>
    <row r="367" spans="1:40" ht="12.75">
      <c r="A367" s="183">
        <f aca="true" t="shared" si="364" ref="A367:H368">A163</f>
        <v>-7985</v>
      </c>
      <c r="B367" s="179">
        <f t="shared" si="364"/>
        <v>15</v>
      </c>
      <c r="C367" s="179">
        <f t="shared" si="364"/>
        <v>-8</v>
      </c>
      <c r="D367" s="179">
        <f t="shared" si="364"/>
        <v>0.015</v>
      </c>
      <c r="E367" s="187">
        <f t="shared" si="364"/>
        <v>0.015</v>
      </c>
      <c r="F367" s="181" t="str">
        <f t="shared" si="364"/>
        <v>Cuanza Norte</v>
      </c>
      <c r="G367" s="181" t="str">
        <f t="shared" si="364"/>
        <v>Province</v>
      </c>
      <c r="H367" s="181">
        <f t="shared" si="364"/>
        <v>147213</v>
      </c>
      <c r="I367" s="179"/>
      <c r="J367" s="185">
        <f aca="true" t="shared" si="365" ref="J367:U367">J163</f>
        <v>129559.96115118804</v>
      </c>
      <c r="K367" s="179">
        <f t="shared" si="365"/>
        <v>12096</v>
      </c>
      <c r="L367" s="179">
        <f t="shared" si="365"/>
        <v>4733.019</v>
      </c>
      <c r="M367" s="179">
        <f t="shared" si="365"/>
        <v>12258.51921</v>
      </c>
      <c r="N367" s="179">
        <f t="shared" si="365"/>
        <v>9540.2884034973</v>
      </c>
      <c r="O367" s="179">
        <f t="shared" si="365"/>
        <v>16.243746851032547</v>
      </c>
      <c r="P367" s="179">
        <f t="shared" si="365"/>
        <v>-7985</v>
      </c>
      <c r="Q367" s="202">
        <f t="shared" si="365"/>
        <v>2</v>
      </c>
      <c r="R367" s="179">
        <f t="shared" si="365"/>
        <v>147213</v>
      </c>
      <c r="S367" s="185">
        <f t="shared" si="365"/>
        <v>129559.96115118804</v>
      </c>
      <c r="T367" s="185">
        <f t="shared" si="365"/>
        <v>129559.96115118804</v>
      </c>
      <c r="U367" s="179">
        <f t="shared" si="365"/>
        <v>1236039394.9282398</v>
      </c>
      <c r="V367" s="179"/>
      <c r="W367" s="179">
        <f>W163</f>
        <v>1141610595.720457</v>
      </c>
      <c r="X367" s="179">
        <f>X163</f>
        <v>1141610595.720457</v>
      </c>
      <c r="Y367" s="179"/>
      <c r="Z367" s="179"/>
      <c r="AA367" s="179"/>
      <c r="AB367" s="179">
        <f>AB163</f>
        <v>1141610595.720457</v>
      </c>
      <c r="AC367" s="179">
        <f>AC163</f>
        <v>1141610595.720457</v>
      </c>
      <c r="AD367" s="179"/>
      <c r="AE367" s="179">
        <f>AE163</f>
        <v>25759696.030449133</v>
      </c>
      <c r="AF367" s="179">
        <f>AF163</f>
        <v>25759696.030449133</v>
      </c>
      <c r="AG367" s="179"/>
      <c r="AH367" s="179"/>
      <c r="AI367" s="179">
        <f>AI163</f>
        <v>25759696.030449133</v>
      </c>
      <c r="AJ367" s="179">
        <f>AJ163</f>
        <v>25759696.030449133</v>
      </c>
      <c r="AK367" s="179"/>
      <c r="AL367" s="179">
        <f aca="true" t="shared" si="366" ref="AL367:AN368">AL163</f>
        <v>90334750.04764059</v>
      </c>
      <c r="AM367" s="179">
        <f t="shared" si="366"/>
        <v>90334750.04764059</v>
      </c>
      <c r="AN367" s="179">
        <f t="shared" si="366"/>
        <v>90334750.04764059</v>
      </c>
    </row>
    <row r="368" spans="1:40" ht="12.75">
      <c r="A368" s="183">
        <f t="shared" si="364"/>
        <v>-7984</v>
      </c>
      <c r="B368" s="179">
        <f t="shared" si="364"/>
        <v>16</v>
      </c>
      <c r="C368" s="179">
        <f t="shared" si="364"/>
        <v>-8</v>
      </c>
      <c r="D368" s="179">
        <f t="shared" si="364"/>
        <v>0.517</v>
      </c>
      <c r="E368" s="187">
        <f t="shared" si="364"/>
        <v>0.987</v>
      </c>
      <c r="F368" s="181" t="str">
        <f t="shared" si="364"/>
        <v>Uige</v>
      </c>
      <c r="G368" s="181" t="str">
        <f t="shared" si="364"/>
        <v>Province</v>
      </c>
      <c r="H368" s="181">
        <f t="shared" si="364"/>
        <v>130582</v>
      </c>
      <c r="I368" s="179"/>
      <c r="J368" s="185">
        <f aca="true" t="shared" si="367" ref="J368:U368">J164</f>
        <v>114923.26660719118</v>
      </c>
      <c r="K368" s="179">
        <f t="shared" si="367"/>
        <v>11983</v>
      </c>
      <c r="L368" s="179">
        <f t="shared" si="367"/>
        <v>4733.019</v>
      </c>
      <c r="M368" s="179">
        <f t="shared" si="367"/>
        <v>12258.51921</v>
      </c>
      <c r="N368" s="179">
        <f t="shared" si="367"/>
        <v>17682.691267077953</v>
      </c>
      <c r="O368" s="179">
        <f t="shared" si="367"/>
        <v>13.05463276084503</v>
      </c>
      <c r="P368" s="179">
        <f t="shared" si="367"/>
        <v>-7984</v>
      </c>
      <c r="Q368" s="202">
        <f t="shared" si="367"/>
        <v>2</v>
      </c>
      <c r="R368" s="179">
        <f t="shared" si="367"/>
        <v>82735.75116928841</v>
      </c>
      <c r="S368" s="185">
        <f t="shared" si="367"/>
        <v>71931.5327571088</v>
      </c>
      <c r="T368" s="185">
        <f t="shared" si="367"/>
        <v>114923.26660719118</v>
      </c>
      <c r="U368" s="179">
        <f t="shared" si="367"/>
        <v>1271943086.1116595</v>
      </c>
      <c r="V368" s="179"/>
      <c r="W368" s="179">
        <f>W164</f>
        <v>1174771378.8222342</v>
      </c>
      <c r="X368" s="179">
        <f>X164</f>
        <v>1782662238.8796659</v>
      </c>
      <c r="Y368" s="179"/>
      <c r="Z368" s="179"/>
      <c r="AA368" s="179"/>
      <c r="AB368" s="179">
        <f>AB164</f>
        <v>1174771378.8222342</v>
      </c>
      <c r="AC368" s="179">
        <f>AC164</f>
        <v>1782662238.8796659</v>
      </c>
      <c r="AD368" s="179"/>
      <c r="AE368" s="179">
        <f>AE164</f>
        <v>26507947.400956385</v>
      </c>
      <c r="AF368" s="179">
        <f>AF164</f>
        <v>40224606.85862853</v>
      </c>
      <c r="AG368" s="179"/>
      <c r="AH368" s="179"/>
      <c r="AI368" s="179">
        <f>AI164</f>
        <v>26507947.400956385</v>
      </c>
      <c r="AJ368" s="179">
        <f>AJ164</f>
        <v>40224606.85862853</v>
      </c>
      <c r="AK368" s="179"/>
      <c r="AL368" s="179">
        <f t="shared" si="366"/>
        <v>92958736.77666406</v>
      </c>
      <c r="AM368" s="179">
        <f t="shared" si="366"/>
        <v>92958736.77666406</v>
      </c>
      <c r="AN368" s="179">
        <f t="shared" si="366"/>
        <v>141060663.21759552</v>
      </c>
    </row>
    <row r="369" spans="1:40" ht="12.75">
      <c r="A369" s="183">
        <f aca="true" t="shared" si="368" ref="A369:H377">A166</f>
        <v>-7983</v>
      </c>
      <c r="B369" s="179">
        <f t="shared" si="368"/>
        <v>17</v>
      </c>
      <c r="C369" s="179">
        <f t="shared" si="368"/>
        <v>-8</v>
      </c>
      <c r="D369" s="179">
        <f t="shared" si="368"/>
        <v>0.006</v>
      </c>
      <c r="E369" s="187">
        <f t="shared" si="368"/>
        <v>0.006</v>
      </c>
      <c r="F369" s="181" t="str">
        <f t="shared" si="368"/>
        <v>Uige</v>
      </c>
      <c r="G369" s="181" t="str">
        <f t="shared" si="368"/>
        <v>Province</v>
      </c>
      <c r="H369" s="181">
        <f t="shared" si="368"/>
        <v>23102</v>
      </c>
      <c r="I369" s="179"/>
      <c r="J369" s="185">
        <f aca="true" t="shared" si="369" ref="J369:U369">J166</f>
        <v>20331.72493268085</v>
      </c>
      <c r="K369" s="179">
        <f t="shared" si="369"/>
        <v>2403</v>
      </c>
      <c r="L369" s="179">
        <f t="shared" si="369"/>
        <v>4733.019</v>
      </c>
      <c r="M369" s="179">
        <f t="shared" si="369"/>
        <v>12258.51921</v>
      </c>
      <c r="N369" s="179">
        <f t="shared" si="369"/>
        <v>17682.691267077953</v>
      </c>
      <c r="O369" s="179">
        <f t="shared" si="369"/>
        <v>13.05463276084503</v>
      </c>
      <c r="P369" s="179">
        <f t="shared" si="369"/>
        <v>-7983</v>
      </c>
      <c r="Q369" s="202">
        <f t="shared" si="369"/>
        <v>2</v>
      </c>
      <c r="R369" s="179">
        <f t="shared" si="369"/>
        <v>23102</v>
      </c>
      <c r="S369" s="185">
        <f t="shared" si="369"/>
        <v>20331.72493268085</v>
      </c>
      <c r="T369" s="185">
        <f t="shared" si="369"/>
        <v>394829.91781550564</v>
      </c>
      <c r="U369" s="179">
        <f t="shared" si="369"/>
        <v>359519614.91174674</v>
      </c>
      <c r="V369" s="179"/>
      <c r="W369" s="179">
        <f aca="true" t="shared" si="370" ref="W369:X377">W166</f>
        <v>332053657.3807316</v>
      </c>
      <c r="X369" s="179">
        <f t="shared" si="370"/>
        <v>332053657.3807316</v>
      </c>
      <c r="Y369" s="179"/>
      <c r="Z369" s="179"/>
      <c r="AA369" s="179"/>
      <c r="AB369" s="179">
        <f aca="true" t="shared" si="371" ref="AB369:AC377">AB166</f>
        <v>332053657.3807316</v>
      </c>
      <c r="AC369" s="179">
        <f t="shared" si="371"/>
        <v>332053657.3807316</v>
      </c>
      <c r="AD369" s="179"/>
      <c r="AE369" s="179">
        <f aca="true" t="shared" si="372" ref="AE369:AF377">AE166</f>
        <v>7492573.485207073</v>
      </c>
      <c r="AF369" s="179">
        <f t="shared" si="372"/>
        <v>7492573.485207073</v>
      </c>
      <c r="AG369" s="179"/>
      <c r="AH369" s="179"/>
      <c r="AI369" s="179">
        <f aca="true" t="shared" si="373" ref="AI369:AJ377">AI166</f>
        <v>7492573.485207073</v>
      </c>
      <c r="AJ369" s="179">
        <f t="shared" si="373"/>
        <v>7492573.485207073</v>
      </c>
      <c r="AK369" s="179"/>
      <c r="AL369" s="179">
        <f aca="true" t="shared" si="374" ref="AL369:AN377">AL166</f>
        <v>26275145.180273283</v>
      </c>
      <c r="AM369" s="179">
        <f t="shared" si="374"/>
        <v>26275145.180273283</v>
      </c>
      <c r="AN369" s="179">
        <f t="shared" si="374"/>
        <v>26275145.180273283</v>
      </c>
    </row>
    <row r="370" spans="1:40" ht="12.75">
      <c r="A370" s="183">
        <f t="shared" si="368"/>
        <v>-7980</v>
      </c>
      <c r="B370" s="179">
        <f t="shared" si="368"/>
        <v>20</v>
      </c>
      <c r="C370" s="179">
        <f t="shared" si="368"/>
        <v>-8</v>
      </c>
      <c r="D370" s="179">
        <f t="shared" si="368"/>
        <v>0.874</v>
      </c>
      <c r="E370" s="187">
        <f t="shared" si="368"/>
        <v>0.874</v>
      </c>
      <c r="F370" s="181" t="str">
        <f t="shared" si="368"/>
        <v>Lunda Norte</v>
      </c>
      <c r="G370" s="181" t="str">
        <f t="shared" si="368"/>
        <v>Province</v>
      </c>
      <c r="H370" s="181">
        <f t="shared" si="368"/>
        <v>26723</v>
      </c>
      <c r="I370" s="179"/>
      <c r="J370" s="185">
        <f aca="true" t="shared" si="375" ref="J370:U370">J167</f>
        <v>23518.512915593037</v>
      </c>
      <c r="K370" s="179">
        <f t="shared" si="375"/>
        <v>10590</v>
      </c>
      <c r="L370" s="179">
        <f t="shared" si="375"/>
        <v>4733.019</v>
      </c>
      <c r="M370" s="179">
        <f t="shared" si="375"/>
        <v>12258.51921</v>
      </c>
      <c r="N370" s="179">
        <f t="shared" si="375"/>
        <v>12305.076909238242</v>
      </c>
      <c r="O370" s="179">
        <f t="shared" si="375"/>
        <v>2.845545524882744</v>
      </c>
      <c r="P370" s="179">
        <f t="shared" si="375"/>
        <v>-7980</v>
      </c>
      <c r="Q370" s="202">
        <f t="shared" si="375"/>
        <v>2</v>
      </c>
      <c r="R370" s="179">
        <f t="shared" si="375"/>
        <v>26723</v>
      </c>
      <c r="S370" s="185">
        <f t="shared" si="375"/>
        <v>23518.512915593037</v>
      </c>
      <c r="T370" s="185">
        <f t="shared" si="375"/>
        <v>0</v>
      </c>
      <c r="U370" s="179">
        <f t="shared" si="375"/>
        <v>289397110.2172852</v>
      </c>
      <c r="V370" s="179"/>
      <c r="W370" s="179">
        <f t="shared" si="370"/>
        <v>267288250.48016724</v>
      </c>
      <c r="X370" s="179">
        <f t="shared" si="370"/>
        <v>267288250.48016724</v>
      </c>
      <c r="Y370" s="179"/>
      <c r="Z370" s="179"/>
      <c r="AA370" s="179"/>
      <c r="AB370" s="179">
        <f t="shared" si="371"/>
        <v>267288250.48016724</v>
      </c>
      <c r="AC370" s="179">
        <f t="shared" si="371"/>
        <v>267288250.48016724</v>
      </c>
      <c r="AD370" s="179"/>
      <c r="AE370" s="179">
        <f t="shared" si="372"/>
        <v>6031184.460524781</v>
      </c>
      <c r="AF370" s="179">
        <f t="shared" si="372"/>
        <v>6031184.460524781</v>
      </c>
      <c r="AG370" s="179"/>
      <c r="AH370" s="179"/>
      <c r="AI370" s="179">
        <f t="shared" si="373"/>
        <v>6031184.460524781</v>
      </c>
      <c r="AJ370" s="179">
        <f t="shared" si="373"/>
        <v>6031184.460524781</v>
      </c>
      <c r="AK370" s="179"/>
      <c r="AL370" s="179">
        <f t="shared" si="374"/>
        <v>21150309.3859769</v>
      </c>
      <c r="AM370" s="179">
        <f t="shared" si="374"/>
        <v>21150309.3859769</v>
      </c>
      <c r="AN370" s="179">
        <f t="shared" si="374"/>
        <v>21150309.3859769</v>
      </c>
    </row>
    <row r="371" spans="1:40" ht="12.75">
      <c r="A371" s="183">
        <f t="shared" si="368"/>
        <v>-7979</v>
      </c>
      <c r="B371" s="179">
        <f t="shared" si="368"/>
        <v>21</v>
      </c>
      <c r="C371" s="179">
        <f t="shared" si="368"/>
        <v>-8</v>
      </c>
      <c r="D371" s="179">
        <f t="shared" si="368"/>
        <v>0.579</v>
      </c>
      <c r="E371" s="187">
        <f t="shared" si="368"/>
        <v>0.579</v>
      </c>
      <c r="F371" s="181" t="str">
        <f t="shared" si="368"/>
        <v>Lunda Norte</v>
      </c>
      <c r="G371" s="181" t="str">
        <f t="shared" si="368"/>
        <v>Province</v>
      </c>
      <c r="H371" s="181">
        <f t="shared" si="368"/>
        <v>17736</v>
      </c>
      <c r="I371" s="179"/>
      <c r="J371" s="185">
        <f aca="true" t="shared" si="376" ref="J371:U371">J168</f>
        <v>15609.188529392586</v>
      </c>
      <c r="K371" s="179">
        <f t="shared" si="376"/>
        <v>7030</v>
      </c>
      <c r="L371" s="179">
        <f t="shared" si="376"/>
        <v>4733.019</v>
      </c>
      <c r="M371" s="179">
        <f t="shared" si="376"/>
        <v>12258.51921</v>
      </c>
      <c r="N371" s="179">
        <f t="shared" si="376"/>
        <v>12305.076909238242</v>
      </c>
      <c r="O371" s="179">
        <f t="shared" si="376"/>
        <v>2.845545524882744</v>
      </c>
      <c r="P371" s="179">
        <f t="shared" si="376"/>
        <v>-7979</v>
      </c>
      <c r="Q371" s="202">
        <f t="shared" si="376"/>
        <v>2</v>
      </c>
      <c r="R371" s="179">
        <f t="shared" si="376"/>
        <v>17736</v>
      </c>
      <c r="S371" s="185">
        <f t="shared" si="376"/>
        <v>15609.188529392586</v>
      </c>
      <c r="T371" s="185">
        <f t="shared" si="376"/>
        <v>0</v>
      </c>
      <c r="U371" s="179">
        <f t="shared" si="376"/>
        <v>192072265.34497514</v>
      </c>
      <c r="V371" s="179"/>
      <c r="W371" s="179">
        <f t="shared" si="370"/>
        <v>177398660.7235807</v>
      </c>
      <c r="X371" s="179">
        <f t="shared" si="370"/>
        <v>177398660.7235807</v>
      </c>
      <c r="Y371" s="179"/>
      <c r="Z371" s="179"/>
      <c r="AA371" s="179"/>
      <c r="AB371" s="179">
        <f t="shared" si="371"/>
        <v>177398660.7235807</v>
      </c>
      <c r="AC371" s="179">
        <f t="shared" si="371"/>
        <v>177398660.7235807</v>
      </c>
      <c r="AD371" s="179"/>
      <c r="AE371" s="179">
        <f t="shared" si="372"/>
        <v>4002884.690785747</v>
      </c>
      <c r="AF371" s="179">
        <f t="shared" si="372"/>
        <v>4002884.690785747</v>
      </c>
      <c r="AG371" s="179"/>
      <c r="AH371" s="179"/>
      <c r="AI371" s="179">
        <f t="shared" si="373"/>
        <v>4002884.690785747</v>
      </c>
      <c r="AJ371" s="179">
        <f t="shared" si="373"/>
        <v>4002884.690785747</v>
      </c>
      <c r="AK371" s="179"/>
      <c r="AL371" s="179">
        <f t="shared" si="374"/>
        <v>14037416.729771594</v>
      </c>
      <c r="AM371" s="179">
        <f t="shared" si="374"/>
        <v>14037416.729771594</v>
      </c>
      <c r="AN371" s="179">
        <f t="shared" si="374"/>
        <v>14037416.729771594</v>
      </c>
    </row>
    <row r="372" spans="1:40" ht="12.75">
      <c r="A372" s="183">
        <f t="shared" si="368"/>
        <v>-6988</v>
      </c>
      <c r="B372" s="179">
        <f t="shared" si="368"/>
        <v>12</v>
      </c>
      <c r="C372" s="179">
        <f t="shared" si="368"/>
        <v>-7</v>
      </c>
      <c r="D372" s="179">
        <f t="shared" si="368"/>
        <v>0.473</v>
      </c>
      <c r="E372" s="187">
        <f t="shared" si="368"/>
        <v>0.473</v>
      </c>
      <c r="F372" s="181" t="str">
        <f t="shared" si="368"/>
        <v>Zaire</v>
      </c>
      <c r="G372" s="181" t="str">
        <f t="shared" si="368"/>
        <v>Province</v>
      </c>
      <c r="H372" s="181">
        <f t="shared" si="368"/>
        <v>25476</v>
      </c>
      <c r="I372" s="179"/>
      <c r="J372" s="185">
        <f aca="true" t="shared" si="377" ref="J372:U372">J169</f>
        <v>22421.046852436037</v>
      </c>
      <c r="K372" s="179">
        <f t="shared" si="377"/>
        <v>5530</v>
      </c>
      <c r="L372" s="179">
        <f t="shared" si="377"/>
        <v>4743.174</v>
      </c>
      <c r="M372" s="179">
        <f t="shared" si="377"/>
        <v>12284.82066</v>
      </c>
      <c r="N372" s="179">
        <f t="shared" si="377"/>
        <v>30898.02152070639</v>
      </c>
      <c r="O372" s="179">
        <f t="shared" si="377"/>
        <v>3.5705904900341907</v>
      </c>
      <c r="P372" s="179">
        <f t="shared" si="377"/>
        <v>-6988</v>
      </c>
      <c r="Q372" s="202">
        <f t="shared" si="377"/>
        <v>2</v>
      </c>
      <c r="R372" s="179">
        <f t="shared" si="377"/>
        <v>25476</v>
      </c>
      <c r="S372" s="185">
        <f t="shared" si="377"/>
        <v>22421.046852436037</v>
      </c>
      <c r="T372" s="185">
        <f t="shared" si="377"/>
        <v>0</v>
      </c>
      <c r="U372" s="179">
        <f t="shared" si="377"/>
        <v>692765988.1633348</v>
      </c>
      <c r="V372" s="179"/>
      <c r="W372" s="179">
        <f t="shared" si="370"/>
        <v>639841250.7620203</v>
      </c>
      <c r="X372" s="179">
        <f t="shared" si="370"/>
        <v>639841250.7620203</v>
      </c>
      <c r="Y372" s="179">
        <f>Y169</f>
        <v>4540159334.04</v>
      </c>
      <c r="Z372" s="179"/>
      <c r="AA372" s="179">
        <f>AA169</f>
        <v>3909151147.158704</v>
      </c>
      <c r="AB372" s="179">
        <f t="shared" si="371"/>
        <v>4548992397.920724</v>
      </c>
      <c r="AC372" s="179">
        <f t="shared" si="371"/>
        <v>4548992397.920724</v>
      </c>
      <c r="AD372" s="179"/>
      <c r="AE372" s="179">
        <f t="shared" si="372"/>
        <v>102645036.63029723</v>
      </c>
      <c r="AF372" s="179">
        <f t="shared" si="372"/>
        <v>102645036.63029723</v>
      </c>
      <c r="AG372" s="179"/>
      <c r="AH372" s="179">
        <f>AH169</f>
        <v>88207437.51448809</v>
      </c>
      <c r="AI372" s="179">
        <f t="shared" si="373"/>
        <v>14437599.115809148</v>
      </c>
      <c r="AJ372" s="179">
        <f t="shared" si="373"/>
        <v>14437599.115809148</v>
      </c>
      <c r="AK372" s="179">
        <f>AK169</f>
        <v>88207437.51448809</v>
      </c>
      <c r="AL372" s="179">
        <f t="shared" si="374"/>
        <v>50630135.769964546</v>
      </c>
      <c r="AM372" s="179">
        <f t="shared" si="374"/>
        <v>138837573.28445262</v>
      </c>
      <c r="AN372" s="179">
        <f t="shared" si="374"/>
        <v>138837573.28445262</v>
      </c>
    </row>
    <row r="373" spans="1:40" ht="12.75">
      <c r="A373" s="183">
        <f t="shared" si="368"/>
        <v>-6987</v>
      </c>
      <c r="B373" s="179">
        <f t="shared" si="368"/>
        <v>13</v>
      </c>
      <c r="C373" s="179">
        <f t="shared" si="368"/>
        <v>-7</v>
      </c>
      <c r="D373" s="179">
        <f t="shared" si="368"/>
        <v>0.989</v>
      </c>
      <c r="E373" s="187">
        <f t="shared" si="368"/>
        <v>0.989</v>
      </c>
      <c r="F373" s="181" t="str">
        <f t="shared" si="368"/>
        <v>Zaire</v>
      </c>
      <c r="G373" s="181" t="str">
        <f t="shared" si="368"/>
        <v>Province</v>
      </c>
      <c r="H373" s="181">
        <f t="shared" si="368"/>
        <v>56647</v>
      </c>
      <c r="I373" s="179"/>
      <c r="J373" s="185">
        <f aca="true" t="shared" si="378" ref="J373:U373">J170</f>
        <v>49854.178091142414</v>
      </c>
      <c r="K373" s="179">
        <f t="shared" si="378"/>
        <v>12096</v>
      </c>
      <c r="L373" s="179">
        <f t="shared" si="378"/>
        <v>4743.174</v>
      </c>
      <c r="M373" s="179">
        <f t="shared" si="378"/>
        <v>12284.82066</v>
      </c>
      <c r="N373" s="179">
        <f t="shared" si="378"/>
        <v>30898.02152070639</v>
      </c>
      <c r="O373" s="179">
        <f t="shared" si="378"/>
        <v>3.5705904900341907</v>
      </c>
      <c r="P373" s="179">
        <f t="shared" si="378"/>
        <v>-6987</v>
      </c>
      <c r="Q373" s="202">
        <f t="shared" si="378"/>
        <v>2</v>
      </c>
      <c r="R373" s="179">
        <f t="shared" si="378"/>
        <v>56647</v>
      </c>
      <c r="S373" s="185">
        <f t="shared" si="378"/>
        <v>49854.178091142414</v>
      </c>
      <c r="T373" s="185">
        <f t="shared" si="378"/>
        <v>0</v>
      </c>
      <c r="U373" s="179">
        <f t="shared" si="378"/>
        <v>1540395467.5572472</v>
      </c>
      <c r="V373" s="179"/>
      <c r="W373" s="179">
        <f t="shared" si="370"/>
        <v>1422714999.6826882</v>
      </c>
      <c r="X373" s="179">
        <f t="shared" si="370"/>
        <v>1422714999.6826882</v>
      </c>
      <c r="Y373" s="179"/>
      <c r="Z373" s="179"/>
      <c r="AA373" s="179"/>
      <c r="AB373" s="179">
        <f t="shared" si="371"/>
        <v>1422714999.6826882</v>
      </c>
      <c r="AC373" s="179">
        <f t="shared" si="371"/>
        <v>1422714999.6826882</v>
      </c>
      <c r="AD373" s="179"/>
      <c r="AE373" s="179">
        <f t="shared" si="372"/>
        <v>32102632.95310256</v>
      </c>
      <c r="AF373" s="179">
        <f t="shared" si="372"/>
        <v>32102632.95310256</v>
      </c>
      <c r="AG373" s="179"/>
      <c r="AH373" s="179"/>
      <c r="AI373" s="179">
        <f t="shared" si="373"/>
        <v>32102632.95310256</v>
      </c>
      <c r="AJ373" s="179">
        <f t="shared" si="373"/>
        <v>32102632.95310256</v>
      </c>
      <c r="AK373" s="179"/>
      <c r="AL373" s="179">
        <f t="shared" si="374"/>
        <v>112578320.81022066</v>
      </c>
      <c r="AM373" s="179">
        <f t="shared" si="374"/>
        <v>112578320.81022066</v>
      </c>
      <c r="AN373" s="179">
        <f t="shared" si="374"/>
        <v>112578320.81022066</v>
      </c>
    </row>
    <row r="374" spans="1:40" ht="12.75">
      <c r="A374" s="183">
        <f t="shared" si="368"/>
        <v>-6985</v>
      </c>
      <c r="B374" s="179">
        <f t="shared" si="368"/>
        <v>15</v>
      </c>
      <c r="C374" s="179">
        <f t="shared" si="368"/>
        <v>-7</v>
      </c>
      <c r="D374" s="179">
        <f t="shared" si="368"/>
        <v>1</v>
      </c>
      <c r="E374" s="187">
        <f t="shared" si="368"/>
        <v>1</v>
      </c>
      <c r="F374" s="181" t="str">
        <f t="shared" si="368"/>
        <v>Uige</v>
      </c>
      <c r="G374" s="181" t="str">
        <f t="shared" si="368"/>
        <v>Province</v>
      </c>
      <c r="H374" s="181">
        <f t="shared" si="368"/>
        <v>146880</v>
      </c>
      <c r="I374" s="179"/>
      <c r="J374" s="185">
        <f aca="true" t="shared" si="379" ref="J374:U374">J171</f>
        <v>129266.89282798732</v>
      </c>
      <c r="K374" s="179">
        <f t="shared" si="379"/>
        <v>12096</v>
      </c>
      <c r="L374" s="179">
        <f t="shared" si="379"/>
        <v>4743.174</v>
      </c>
      <c r="M374" s="179">
        <f t="shared" si="379"/>
        <v>12284.82066</v>
      </c>
      <c r="N374" s="179">
        <f t="shared" si="379"/>
        <v>17682.691267077953</v>
      </c>
      <c r="O374" s="179">
        <f t="shared" si="379"/>
        <v>13.05463276084503</v>
      </c>
      <c r="P374" s="179">
        <f t="shared" si="379"/>
        <v>-6985</v>
      </c>
      <c r="Q374" s="202">
        <f t="shared" si="379"/>
        <v>2</v>
      </c>
      <c r="R374" s="179">
        <f t="shared" si="379"/>
        <v>146880</v>
      </c>
      <c r="S374" s="185">
        <f t="shared" si="379"/>
        <v>129266.89282798732</v>
      </c>
      <c r="T374" s="185">
        <f t="shared" si="379"/>
        <v>0</v>
      </c>
      <c r="U374" s="179">
        <f t="shared" si="379"/>
        <v>2285786556.931753</v>
      </c>
      <c r="V374" s="179"/>
      <c r="W374" s="179">
        <f t="shared" si="370"/>
        <v>2111160990.2208402</v>
      </c>
      <c r="X374" s="179">
        <f t="shared" si="370"/>
        <v>2111160990.2208402</v>
      </c>
      <c r="Y374" s="179"/>
      <c r="Z374" s="179"/>
      <c r="AA374" s="179"/>
      <c r="AB374" s="179">
        <f t="shared" si="371"/>
        <v>2111160990.2208402</v>
      </c>
      <c r="AC374" s="179">
        <f t="shared" si="371"/>
        <v>2111160990.2208402</v>
      </c>
      <c r="AD374" s="179"/>
      <c r="AE374" s="179">
        <f t="shared" si="372"/>
        <v>47636966.21535862</v>
      </c>
      <c r="AF374" s="179">
        <f t="shared" si="372"/>
        <v>47636966.21535862</v>
      </c>
      <c r="AG374" s="179"/>
      <c r="AH374" s="179"/>
      <c r="AI374" s="179">
        <f t="shared" si="373"/>
        <v>47636966.21535862</v>
      </c>
      <c r="AJ374" s="179">
        <f t="shared" si="373"/>
        <v>47636966.21535862</v>
      </c>
      <c r="AK374" s="179"/>
      <c r="AL374" s="179">
        <f t="shared" si="374"/>
        <v>167054511.47426802</v>
      </c>
      <c r="AM374" s="179">
        <f t="shared" si="374"/>
        <v>167054511.47426802</v>
      </c>
      <c r="AN374" s="179">
        <f t="shared" si="374"/>
        <v>167054511.47426802</v>
      </c>
    </row>
    <row r="375" spans="1:40" ht="12.75">
      <c r="A375" s="183">
        <f t="shared" si="368"/>
        <v>-6984</v>
      </c>
      <c r="B375" s="179">
        <f t="shared" si="368"/>
        <v>16</v>
      </c>
      <c r="C375" s="179">
        <f t="shared" si="368"/>
        <v>-7</v>
      </c>
      <c r="D375" s="179">
        <f t="shared" si="368"/>
        <v>0.759</v>
      </c>
      <c r="E375" s="187">
        <f t="shared" si="368"/>
        <v>0.759</v>
      </c>
      <c r="F375" s="181" t="str">
        <f t="shared" si="368"/>
        <v>Uige</v>
      </c>
      <c r="G375" s="181" t="str">
        <f t="shared" si="368"/>
        <v>Province</v>
      </c>
      <c r="H375" s="181">
        <f t="shared" si="368"/>
        <v>112781</v>
      </c>
      <c r="I375" s="179"/>
      <c r="J375" s="185">
        <f aca="true" t="shared" si="380" ref="J375:U375">J172</f>
        <v>99256.8725492459</v>
      </c>
      <c r="K375" s="179">
        <f t="shared" si="380"/>
        <v>9291</v>
      </c>
      <c r="L375" s="179">
        <f t="shared" si="380"/>
        <v>4743.174</v>
      </c>
      <c r="M375" s="179">
        <f t="shared" si="380"/>
        <v>12284.82066</v>
      </c>
      <c r="N375" s="179">
        <f t="shared" si="380"/>
        <v>17682.691267077953</v>
      </c>
      <c r="O375" s="179">
        <f t="shared" si="380"/>
        <v>13.05463276084503</v>
      </c>
      <c r="P375" s="179">
        <f t="shared" si="380"/>
        <v>-6984</v>
      </c>
      <c r="Q375" s="202">
        <f t="shared" si="380"/>
        <v>2</v>
      </c>
      <c r="R375" s="179">
        <f t="shared" si="380"/>
        <v>112781</v>
      </c>
      <c r="S375" s="185">
        <f t="shared" si="380"/>
        <v>99256.8725492459</v>
      </c>
      <c r="T375" s="185">
        <f t="shared" si="380"/>
        <v>0</v>
      </c>
      <c r="U375" s="179">
        <f t="shared" si="380"/>
        <v>1755128633.42402</v>
      </c>
      <c r="V375" s="179"/>
      <c r="W375" s="179">
        <f t="shared" si="370"/>
        <v>1621043352.6558864</v>
      </c>
      <c r="X375" s="179">
        <f t="shared" si="370"/>
        <v>1621043352.6558864</v>
      </c>
      <c r="Y375" s="179"/>
      <c r="Z375" s="179"/>
      <c r="AA375" s="179"/>
      <c r="AB375" s="179">
        <f t="shared" si="371"/>
        <v>1621043352.6558864</v>
      </c>
      <c r="AC375" s="179">
        <f t="shared" si="371"/>
        <v>1621043352.6558864</v>
      </c>
      <c r="AD375" s="179"/>
      <c r="AE375" s="179">
        <f t="shared" si="372"/>
        <v>36577782.453256816</v>
      </c>
      <c r="AF375" s="179">
        <f t="shared" si="372"/>
        <v>36577782.453256816</v>
      </c>
      <c r="AG375" s="179"/>
      <c r="AH375" s="179"/>
      <c r="AI375" s="179">
        <f t="shared" si="373"/>
        <v>36577782.453256816</v>
      </c>
      <c r="AJ375" s="179">
        <f t="shared" si="373"/>
        <v>36577782.453256816</v>
      </c>
      <c r="AK375" s="179"/>
      <c r="AL375" s="179">
        <f t="shared" si="374"/>
        <v>128271887.653727</v>
      </c>
      <c r="AM375" s="179">
        <f t="shared" si="374"/>
        <v>128271887.653727</v>
      </c>
      <c r="AN375" s="179">
        <f t="shared" si="374"/>
        <v>128271887.653727</v>
      </c>
    </row>
    <row r="376" spans="1:40" ht="12.75">
      <c r="A376" s="183">
        <f t="shared" si="368"/>
        <v>-16987</v>
      </c>
      <c r="B376" s="179">
        <f t="shared" si="368"/>
        <v>13</v>
      </c>
      <c r="C376" s="179">
        <f t="shared" si="368"/>
        <v>-17</v>
      </c>
      <c r="D376" s="179">
        <f t="shared" si="368"/>
        <v>0.532</v>
      </c>
      <c r="E376" s="187">
        <f t="shared" si="368"/>
        <v>0.532</v>
      </c>
      <c r="F376" s="181" t="str">
        <f t="shared" si="368"/>
        <v>Cunene</v>
      </c>
      <c r="G376" s="181" t="str">
        <f t="shared" si="368"/>
        <v>Province</v>
      </c>
      <c r="H376" s="181">
        <f t="shared" si="368"/>
        <v>39282</v>
      </c>
      <c r="I376" s="179"/>
      <c r="J376" s="185">
        <f aca="true" t="shared" si="381" ref="J376:U376">J173</f>
        <v>34571.501117027496</v>
      </c>
      <c r="K376" s="179">
        <f t="shared" si="381"/>
        <v>11985</v>
      </c>
      <c r="L376" s="179">
        <f t="shared" si="381"/>
        <v>4577.27</v>
      </c>
      <c r="M376" s="179">
        <f t="shared" si="381"/>
        <v>11855.1293</v>
      </c>
      <c r="N376" s="179">
        <f t="shared" si="381"/>
        <v>8596.160802024468</v>
      </c>
      <c r="O376" s="179">
        <f t="shared" si="381"/>
        <v>2.7201207932739395</v>
      </c>
      <c r="P376" s="179">
        <f t="shared" si="381"/>
        <v>-16987</v>
      </c>
      <c r="Q376" s="202">
        <f t="shared" si="381"/>
        <v>3</v>
      </c>
      <c r="R376" s="179">
        <f t="shared" si="381"/>
        <v>39282</v>
      </c>
      <c r="S376" s="185">
        <f t="shared" si="381"/>
        <v>34571.501117027496</v>
      </c>
      <c r="T376" s="185">
        <f t="shared" si="381"/>
        <v>0</v>
      </c>
      <c r="U376" s="179">
        <f t="shared" si="381"/>
        <v>297182182.7693369</v>
      </c>
      <c r="V376" s="179"/>
      <c r="W376" s="179">
        <f t="shared" si="370"/>
        <v>274478572.52843064</v>
      </c>
      <c r="X376" s="179">
        <f t="shared" si="370"/>
        <v>274478572.52843064</v>
      </c>
      <c r="Y376" s="179"/>
      <c r="Z376" s="179"/>
      <c r="AA376" s="179"/>
      <c r="AB376" s="179">
        <f t="shared" si="371"/>
        <v>274478572.52843064</v>
      </c>
      <c r="AC376" s="179">
        <f t="shared" si="371"/>
        <v>274478572.52843064</v>
      </c>
      <c r="AD376" s="179"/>
      <c r="AE376" s="179">
        <f t="shared" si="372"/>
        <v>6193429.372247425</v>
      </c>
      <c r="AF376" s="179">
        <f t="shared" si="372"/>
        <v>6193429.372247425</v>
      </c>
      <c r="AG376" s="179"/>
      <c r="AH376" s="179"/>
      <c r="AI376" s="179">
        <f t="shared" si="373"/>
        <v>6193429.372247425</v>
      </c>
      <c r="AJ376" s="179">
        <f t="shared" si="373"/>
        <v>6193429.372247425</v>
      </c>
      <c r="AK376" s="179"/>
      <c r="AL376" s="179">
        <f t="shared" si="374"/>
        <v>21719273.923820905</v>
      </c>
      <c r="AM376" s="179">
        <f t="shared" si="374"/>
        <v>21719273.923820905</v>
      </c>
      <c r="AN376" s="179">
        <f t="shared" si="374"/>
        <v>21719273.923820905</v>
      </c>
    </row>
    <row r="377" spans="1:40" ht="12.75">
      <c r="A377" s="183">
        <f t="shared" si="368"/>
        <v>-16986</v>
      </c>
      <c r="B377" s="179">
        <f t="shared" si="368"/>
        <v>14</v>
      </c>
      <c r="C377" s="179">
        <f t="shared" si="368"/>
        <v>-17</v>
      </c>
      <c r="D377" s="179">
        <f t="shared" si="368"/>
        <v>0.038</v>
      </c>
      <c r="E377" s="187">
        <f t="shared" si="368"/>
        <v>1</v>
      </c>
      <c r="F377" s="181" t="str">
        <f t="shared" si="368"/>
        <v>Huila</v>
      </c>
      <c r="G377" s="181" t="str">
        <f t="shared" si="368"/>
        <v>Province</v>
      </c>
      <c r="H377" s="181">
        <f t="shared" si="368"/>
        <v>34890</v>
      </c>
      <c r="I377" s="179"/>
      <c r="J377" s="185">
        <f aca="true" t="shared" si="382" ref="J377:U377">J174</f>
        <v>30706.16755697493</v>
      </c>
      <c r="K377" s="179">
        <f t="shared" si="382"/>
        <v>12096</v>
      </c>
      <c r="L377" s="179">
        <f t="shared" si="382"/>
        <v>4577.27</v>
      </c>
      <c r="M377" s="179">
        <f t="shared" si="382"/>
        <v>11855.1293</v>
      </c>
      <c r="N377" s="179">
        <f t="shared" si="382"/>
        <v>18652.790695639666</v>
      </c>
      <c r="O377" s="179">
        <f t="shared" si="382"/>
        <v>18.386044491021153</v>
      </c>
      <c r="P377" s="179">
        <f t="shared" si="382"/>
        <v>-16986</v>
      </c>
      <c r="Q377" s="202">
        <f t="shared" si="382"/>
        <v>3</v>
      </c>
      <c r="R377" s="179">
        <f t="shared" si="382"/>
        <v>8282.819520751122</v>
      </c>
      <c r="S377" s="185">
        <f t="shared" si="382"/>
        <v>6470.803231809085</v>
      </c>
      <c r="T377" s="185">
        <f t="shared" si="382"/>
        <v>30706.16755697493</v>
      </c>
      <c r="U377" s="179">
        <f t="shared" si="382"/>
        <v>120698538.31560358</v>
      </c>
      <c r="V377" s="179"/>
      <c r="W377" s="179">
        <f t="shared" si="370"/>
        <v>111477620.20729466</v>
      </c>
      <c r="X377" s="179">
        <f t="shared" si="370"/>
        <v>303892990.9532766</v>
      </c>
      <c r="Y377" s="179"/>
      <c r="Z377" s="179"/>
      <c r="AA377" s="179"/>
      <c r="AB377" s="179">
        <f t="shared" si="371"/>
        <v>111477620.20729466</v>
      </c>
      <c r="AC377" s="179">
        <f t="shared" si="371"/>
        <v>303892990.9532766</v>
      </c>
      <c r="AD377" s="179"/>
      <c r="AE377" s="179">
        <f t="shared" si="372"/>
        <v>2515419.549803243</v>
      </c>
      <c r="AF377" s="179">
        <f t="shared" si="372"/>
        <v>6857146.475414547</v>
      </c>
      <c r="AG377" s="179"/>
      <c r="AH377" s="179"/>
      <c r="AI377" s="179">
        <f t="shared" si="373"/>
        <v>2515419.549803243</v>
      </c>
      <c r="AJ377" s="179">
        <f t="shared" si="373"/>
        <v>6857146.475414547</v>
      </c>
      <c r="AK377" s="179"/>
      <c r="AL377" s="179">
        <f t="shared" si="374"/>
        <v>8821136.554865735</v>
      </c>
      <c r="AM377" s="179">
        <f t="shared" si="374"/>
        <v>8821136.554865735</v>
      </c>
      <c r="AN377" s="179">
        <f t="shared" si="374"/>
        <v>24046813.75760134</v>
      </c>
    </row>
    <row r="378" spans="1:40" ht="12.75">
      <c r="A378" s="183">
        <f aca="true" t="shared" si="383" ref="A378:H382">A176</f>
        <v>-16979</v>
      </c>
      <c r="B378" s="179">
        <f t="shared" si="383"/>
        <v>21</v>
      </c>
      <c r="C378" s="179">
        <f t="shared" si="383"/>
        <v>-17</v>
      </c>
      <c r="D378" s="179">
        <f t="shared" si="383"/>
        <v>0.982</v>
      </c>
      <c r="E378" s="187">
        <f t="shared" si="383"/>
        <v>0.982</v>
      </c>
      <c r="F378" s="181" t="str">
        <f t="shared" si="383"/>
        <v>Cuando Cubango</v>
      </c>
      <c r="G378" s="181" t="str">
        <f t="shared" si="383"/>
        <v>Province</v>
      </c>
      <c r="H378" s="181">
        <f t="shared" si="383"/>
        <v>7113</v>
      </c>
      <c r="I378" s="179"/>
      <c r="J378" s="185">
        <f aca="true" t="shared" si="384" ref="J378:U378">J176</f>
        <v>6260.044993773651</v>
      </c>
      <c r="K378" s="179">
        <f t="shared" si="384"/>
        <v>12094</v>
      </c>
      <c r="L378" s="179">
        <f t="shared" si="384"/>
        <v>4577.27</v>
      </c>
      <c r="M378" s="179">
        <f t="shared" si="384"/>
        <v>11855.1293</v>
      </c>
      <c r="N378" s="179">
        <f t="shared" si="384"/>
        <v>8852.096757413643</v>
      </c>
      <c r="O378" s="179">
        <f t="shared" si="384"/>
        <v>0.6806336159242874</v>
      </c>
      <c r="P378" s="179">
        <f t="shared" si="384"/>
        <v>-16979</v>
      </c>
      <c r="Q378" s="202">
        <f t="shared" si="384"/>
        <v>3</v>
      </c>
      <c r="R378" s="179">
        <f t="shared" si="384"/>
        <v>7113</v>
      </c>
      <c r="S378" s="185">
        <f t="shared" si="384"/>
        <v>6260.044993773651</v>
      </c>
      <c r="T378" s="185">
        <f t="shared" si="384"/>
        <v>107937.15144332568</v>
      </c>
      <c r="U378" s="179">
        <f t="shared" si="384"/>
        <v>55414523.99064725</v>
      </c>
      <c r="V378" s="179"/>
      <c r="W378" s="179">
        <f aca="true" t="shared" si="385" ref="W378:X382">W176</f>
        <v>51181061.0601138</v>
      </c>
      <c r="X378" s="179">
        <f t="shared" si="385"/>
        <v>51181061.0601138</v>
      </c>
      <c r="Y378" s="179"/>
      <c r="Z378" s="179"/>
      <c r="AA378" s="179"/>
      <c r="AB378" s="179">
        <f aca="true" t="shared" si="386" ref="AB378:AC382">AB176</f>
        <v>51181061.0601138</v>
      </c>
      <c r="AC378" s="179">
        <f t="shared" si="386"/>
        <v>51181061.0601138</v>
      </c>
      <c r="AD378" s="179"/>
      <c r="AE378" s="179">
        <f aca="true" t="shared" si="387" ref="AE378:AF382">AE176</f>
        <v>1154867.150293359</v>
      </c>
      <c r="AF378" s="179">
        <f t="shared" si="387"/>
        <v>1154867.150293359</v>
      </c>
      <c r="AG378" s="179"/>
      <c r="AH378" s="179"/>
      <c r="AI378" s="179">
        <f aca="true" t="shared" si="388" ref="AI378:AJ382">AI176</f>
        <v>1154867.150293359</v>
      </c>
      <c r="AJ378" s="179">
        <f t="shared" si="388"/>
        <v>1154867.150293359</v>
      </c>
      <c r="AK378" s="179"/>
      <c r="AL378" s="179">
        <f aca="true" t="shared" si="389" ref="AL378:AN382">AL176</f>
        <v>4049917.174358933</v>
      </c>
      <c r="AM378" s="179">
        <f t="shared" si="389"/>
        <v>4049917.174358933</v>
      </c>
      <c r="AN378" s="179">
        <f t="shared" si="389"/>
        <v>4049917.174358933</v>
      </c>
    </row>
    <row r="379" spans="1:40" ht="12.75">
      <c r="A379" s="183">
        <f t="shared" si="383"/>
        <v>-16978</v>
      </c>
      <c r="B379" s="179">
        <f t="shared" si="383"/>
        <v>22</v>
      </c>
      <c r="C379" s="179">
        <f t="shared" si="383"/>
        <v>-17</v>
      </c>
      <c r="D379" s="179">
        <f t="shared" si="383"/>
        <v>0.254</v>
      </c>
      <c r="E379" s="187">
        <f t="shared" si="383"/>
        <v>0.254</v>
      </c>
      <c r="F379" s="181" t="str">
        <f t="shared" si="383"/>
        <v>Cuando Cubango</v>
      </c>
      <c r="G379" s="181" t="str">
        <f t="shared" si="383"/>
        <v>Province</v>
      </c>
      <c r="H379" s="181">
        <f t="shared" si="383"/>
        <v>1633</v>
      </c>
      <c r="I379" s="179"/>
      <c r="J379" s="185">
        <f aca="true" t="shared" si="390" ref="J379:U379">J177</f>
        <v>1437.1788942545159</v>
      </c>
      <c r="K379" s="179">
        <f t="shared" si="390"/>
        <v>2846</v>
      </c>
      <c r="L379" s="179">
        <f t="shared" si="390"/>
        <v>4577.27</v>
      </c>
      <c r="M379" s="179">
        <f t="shared" si="390"/>
        <v>11855.1293</v>
      </c>
      <c r="N379" s="179">
        <f t="shared" si="390"/>
        <v>8852.096757413643</v>
      </c>
      <c r="O379" s="179">
        <f t="shared" si="390"/>
        <v>0.6806336159242874</v>
      </c>
      <c r="P379" s="179">
        <f t="shared" si="390"/>
        <v>-16978</v>
      </c>
      <c r="Q379" s="202">
        <f t="shared" si="390"/>
        <v>3</v>
      </c>
      <c r="R379" s="179">
        <f t="shared" si="390"/>
        <v>1633</v>
      </c>
      <c r="S379" s="185">
        <f t="shared" si="390"/>
        <v>1437.1788942545159</v>
      </c>
      <c r="T379" s="185">
        <f t="shared" si="390"/>
        <v>0</v>
      </c>
      <c r="U379" s="179">
        <f t="shared" si="390"/>
        <v>12722046.629653724</v>
      </c>
      <c r="V379" s="179"/>
      <c r="W379" s="179">
        <f t="shared" si="385"/>
        <v>11750129.72180034</v>
      </c>
      <c r="X379" s="179">
        <f t="shared" si="385"/>
        <v>11750129.72180034</v>
      </c>
      <c r="Y379" s="179"/>
      <c r="Z379" s="179"/>
      <c r="AA379" s="179"/>
      <c r="AB379" s="179">
        <f t="shared" si="386"/>
        <v>11750129.72180034</v>
      </c>
      <c r="AC379" s="179">
        <f t="shared" si="386"/>
        <v>11750129.72180034</v>
      </c>
      <c r="AD379" s="179"/>
      <c r="AE379" s="179">
        <f t="shared" si="387"/>
        <v>265133.9879697814</v>
      </c>
      <c r="AF379" s="179">
        <f t="shared" si="387"/>
        <v>265133.9879697814</v>
      </c>
      <c r="AG379" s="179"/>
      <c r="AH379" s="179"/>
      <c r="AI379" s="179">
        <f t="shared" si="388"/>
        <v>265133.9879697814</v>
      </c>
      <c r="AJ379" s="179">
        <f t="shared" si="388"/>
        <v>265133.9879697814</v>
      </c>
      <c r="AK379" s="179"/>
      <c r="AL379" s="179">
        <f t="shared" si="389"/>
        <v>929778.5386936787</v>
      </c>
      <c r="AM379" s="179">
        <f t="shared" si="389"/>
        <v>929778.5386936787</v>
      </c>
      <c r="AN379" s="179">
        <f t="shared" si="389"/>
        <v>929778.5386936787</v>
      </c>
    </row>
    <row r="380" spans="1:40" ht="12.75">
      <c r="A380" s="183">
        <f t="shared" si="383"/>
        <v>-15989</v>
      </c>
      <c r="B380" s="179">
        <f t="shared" si="383"/>
        <v>11</v>
      </c>
      <c r="C380" s="179">
        <f t="shared" si="383"/>
        <v>-16</v>
      </c>
      <c r="D380" s="179">
        <f t="shared" si="383"/>
        <v>0.062</v>
      </c>
      <c r="E380" s="187">
        <f t="shared" si="383"/>
        <v>0.062</v>
      </c>
      <c r="F380" s="181" t="str">
        <f t="shared" si="383"/>
        <v>Namibe</v>
      </c>
      <c r="G380" s="181" t="str">
        <f t="shared" si="383"/>
        <v>Province</v>
      </c>
      <c r="H380" s="181">
        <f t="shared" si="383"/>
        <v>1322</v>
      </c>
      <c r="I380" s="179"/>
      <c r="J380" s="185">
        <f aca="true" t="shared" si="391" ref="J380:U380">J178</f>
        <v>1163.4724422562585</v>
      </c>
      <c r="K380" s="179">
        <f t="shared" si="391"/>
        <v>767</v>
      </c>
      <c r="L380" s="179">
        <f t="shared" si="391"/>
        <v>4600.239</v>
      </c>
      <c r="M380" s="179">
        <f t="shared" si="391"/>
        <v>11914.619009999999</v>
      </c>
      <c r="N380" s="179">
        <f t="shared" si="391"/>
        <v>37602.447052059244</v>
      </c>
      <c r="O380" s="179">
        <f t="shared" si="391"/>
        <v>2.379019951232039</v>
      </c>
      <c r="P380" s="179">
        <f t="shared" si="391"/>
        <v>-15989</v>
      </c>
      <c r="Q380" s="202">
        <f t="shared" si="391"/>
        <v>3</v>
      </c>
      <c r="R380" s="179">
        <f t="shared" si="391"/>
        <v>1322</v>
      </c>
      <c r="S380" s="185">
        <f t="shared" si="391"/>
        <v>1163.4724422562585</v>
      </c>
      <c r="T380" s="185">
        <f t="shared" si="391"/>
        <v>0</v>
      </c>
      <c r="U380" s="179">
        <f t="shared" si="391"/>
        <v>43749410.90647102</v>
      </c>
      <c r="V380" s="179"/>
      <c r="W380" s="179">
        <f t="shared" si="385"/>
        <v>40407119.10339643</v>
      </c>
      <c r="X380" s="179">
        <f t="shared" si="385"/>
        <v>40407119.10339643</v>
      </c>
      <c r="Y380" s="179"/>
      <c r="Z380" s="179"/>
      <c r="AA380" s="179"/>
      <c r="AB380" s="179">
        <f t="shared" si="386"/>
        <v>40407119.10339643</v>
      </c>
      <c r="AC380" s="179">
        <f t="shared" si="386"/>
        <v>40407119.10339643</v>
      </c>
      <c r="AD380" s="179"/>
      <c r="AE380" s="179">
        <f t="shared" si="387"/>
        <v>911760.2004322343</v>
      </c>
      <c r="AF380" s="179">
        <f t="shared" si="387"/>
        <v>911760.2004322343</v>
      </c>
      <c r="AG380" s="179"/>
      <c r="AH380" s="179"/>
      <c r="AI380" s="179">
        <f t="shared" si="388"/>
        <v>911760.2004322343</v>
      </c>
      <c r="AJ380" s="179">
        <f t="shared" si="388"/>
        <v>911760.2004322343</v>
      </c>
      <c r="AK380" s="179"/>
      <c r="AL380" s="179">
        <f t="shared" si="389"/>
        <v>3197383.6070144237</v>
      </c>
      <c r="AM380" s="179">
        <f t="shared" si="389"/>
        <v>3197383.6070144237</v>
      </c>
      <c r="AN380" s="179">
        <f t="shared" si="389"/>
        <v>3197383.6070144237</v>
      </c>
    </row>
    <row r="381" spans="1:40" ht="12.75">
      <c r="A381" s="183">
        <f t="shared" si="383"/>
        <v>-15986</v>
      </c>
      <c r="B381" s="179">
        <f t="shared" si="383"/>
        <v>14</v>
      </c>
      <c r="C381" s="179">
        <f t="shared" si="383"/>
        <v>-16</v>
      </c>
      <c r="D381" s="179">
        <f t="shared" si="383"/>
        <v>0.068</v>
      </c>
      <c r="E381" s="187">
        <f t="shared" si="383"/>
        <v>0.068</v>
      </c>
      <c r="F381" s="181" t="str">
        <f t="shared" si="383"/>
        <v>Cunene</v>
      </c>
      <c r="G381" s="181" t="str">
        <f t="shared" si="383"/>
        <v>Province</v>
      </c>
      <c r="H381" s="181">
        <f t="shared" si="383"/>
        <v>112576</v>
      </c>
      <c r="I381" s="179"/>
      <c r="J381" s="185">
        <f aca="true" t="shared" si="392" ref="J381:U381">J179</f>
        <v>99076.45511304126</v>
      </c>
      <c r="K381" s="179">
        <f t="shared" si="392"/>
        <v>12096</v>
      </c>
      <c r="L381" s="179">
        <f t="shared" si="392"/>
        <v>4600.239</v>
      </c>
      <c r="M381" s="179">
        <f t="shared" si="392"/>
        <v>11914.619009999999</v>
      </c>
      <c r="N381" s="179">
        <f t="shared" si="392"/>
        <v>8596.160802024468</v>
      </c>
      <c r="O381" s="179">
        <f t="shared" si="392"/>
        <v>2.7201207932739395</v>
      </c>
      <c r="P381" s="179">
        <f t="shared" si="392"/>
        <v>-15986</v>
      </c>
      <c r="Q381" s="202">
        <f t="shared" si="392"/>
        <v>3</v>
      </c>
      <c r="R381" s="179">
        <f t="shared" si="392"/>
        <v>112576</v>
      </c>
      <c r="S381" s="185">
        <f t="shared" si="392"/>
        <v>99076.45511304126</v>
      </c>
      <c r="T381" s="185">
        <f t="shared" si="392"/>
        <v>0</v>
      </c>
      <c r="U381" s="179">
        <f t="shared" si="392"/>
        <v>851677139.8462619</v>
      </c>
      <c r="V381" s="179"/>
      <c r="W381" s="179">
        <f t="shared" si="385"/>
        <v>786612183.2126826</v>
      </c>
      <c r="X381" s="179">
        <f t="shared" si="385"/>
        <v>786612183.2126826</v>
      </c>
      <c r="Y381" s="179"/>
      <c r="Z381" s="179"/>
      <c r="AA381" s="179"/>
      <c r="AB381" s="179">
        <f t="shared" si="386"/>
        <v>786612183.2126826</v>
      </c>
      <c r="AC381" s="179">
        <f t="shared" si="386"/>
        <v>786612183.2126826</v>
      </c>
      <c r="AD381" s="179"/>
      <c r="AE381" s="179">
        <f t="shared" si="387"/>
        <v>17749389.160687488</v>
      </c>
      <c r="AF381" s="179">
        <f t="shared" si="387"/>
        <v>17749389.160687488</v>
      </c>
      <c r="AG381" s="179"/>
      <c r="AH381" s="179"/>
      <c r="AI381" s="179">
        <f t="shared" si="388"/>
        <v>17749389.160687488</v>
      </c>
      <c r="AJ381" s="179">
        <f t="shared" si="388"/>
        <v>17749389.160687488</v>
      </c>
      <c r="AK381" s="179"/>
      <c r="AL381" s="179">
        <f t="shared" si="389"/>
        <v>62244004.41036764</v>
      </c>
      <c r="AM381" s="179">
        <f t="shared" si="389"/>
        <v>62244004.41036764</v>
      </c>
      <c r="AN381" s="179">
        <f t="shared" si="389"/>
        <v>62244004.41036764</v>
      </c>
    </row>
    <row r="382" spans="1:40" ht="12.75">
      <c r="A382" s="183">
        <f t="shared" si="383"/>
        <v>-15985</v>
      </c>
      <c r="B382" s="179">
        <f t="shared" si="383"/>
        <v>15</v>
      </c>
      <c r="C382" s="179">
        <f t="shared" si="383"/>
        <v>-16</v>
      </c>
      <c r="D382" s="179">
        <f t="shared" si="383"/>
        <v>0.631</v>
      </c>
      <c r="E382" s="187">
        <f t="shared" si="383"/>
        <v>1</v>
      </c>
      <c r="F382" s="181" t="str">
        <f t="shared" si="383"/>
        <v>Huila</v>
      </c>
      <c r="G382" s="181" t="str">
        <f t="shared" si="383"/>
        <v>Province</v>
      </c>
      <c r="H382" s="181">
        <f t="shared" si="383"/>
        <v>86820</v>
      </c>
      <c r="I382" s="179"/>
      <c r="J382" s="185">
        <f aca="true" t="shared" si="393" ref="J382:U382">J180</f>
        <v>76408.98444530134</v>
      </c>
      <c r="K382" s="179">
        <f t="shared" si="393"/>
        <v>12096</v>
      </c>
      <c r="L382" s="179">
        <f t="shared" si="393"/>
        <v>4600.239</v>
      </c>
      <c r="M382" s="179">
        <f t="shared" si="393"/>
        <v>11914.619009999999</v>
      </c>
      <c r="N382" s="179">
        <f t="shared" si="393"/>
        <v>18652.790695639666</v>
      </c>
      <c r="O382" s="179">
        <f t="shared" si="393"/>
        <v>18.386044491021153</v>
      </c>
      <c r="P382" s="179">
        <f t="shared" si="393"/>
        <v>-15985</v>
      </c>
      <c r="Q382" s="202">
        <f t="shared" si="393"/>
        <v>3</v>
      </c>
      <c r="R382" s="179">
        <f t="shared" si="393"/>
        <v>138228.57329841005</v>
      </c>
      <c r="S382" s="185">
        <f t="shared" si="393"/>
        <v>70324.76099846618</v>
      </c>
      <c r="T382" s="185">
        <f t="shared" si="393"/>
        <v>76408.98444530135</v>
      </c>
      <c r="U382" s="179">
        <f t="shared" si="393"/>
        <v>1311753047.6252732</v>
      </c>
      <c r="V382" s="179"/>
      <c r="W382" s="179">
        <f t="shared" si="385"/>
        <v>1211540007.771802</v>
      </c>
      <c r="X382" s="179">
        <f t="shared" si="385"/>
        <v>1259845372.383488</v>
      </c>
      <c r="Y382" s="179"/>
      <c r="Z382" s="179"/>
      <c r="AA382" s="179"/>
      <c r="AB382" s="179">
        <f t="shared" si="386"/>
        <v>1211540007.771802</v>
      </c>
      <c r="AC382" s="179">
        <f t="shared" si="386"/>
        <v>1259845372.383488</v>
      </c>
      <c r="AD382" s="179"/>
      <c r="AE382" s="179">
        <f t="shared" si="387"/>
        <v>27337607.452069964</v>
      </c>
      <c r="AF382" s="179">
        <f t="shared" si="387"/>
        <v>28427586.39384018</v>
      </c>
      <c r="AG382" s="179"/>
      <c r="AH382" s="179"/>
      <c r="AI382" s="179">
        <f t="shared" si="388"/>
        <v>27337607.452069964</v>
      </c>
      <c r="AJ382" s="179">
        <f t="shared" si="388"/>
        <v>28427586.39384018</v>
      </c>
      <c r="AK382" s="179"/>
      <c r="AL382" s="179">
        <f t="shared" si="389"/>
        <v>95868209.51474556</v>
      </c>
      <c r="AM382" s="179">
        <f t="shared" si="389"/>
        <v>95868209.51474556</v>
      </c>
      <c r="AN382" s="179">
        <f t="shared" si="389"/>
        <v>99690575.08713494</v>
      </c>
    </row>
    <row r="383" spans="1:40" ht="12.75">
      <c r="A383" s="183">
        <f aca="true" t="shared" si="394" ref="A383:H383">A182</f>
        <v>-15980</v>
      </c>
      <c r="B383" s="179">
        <f t="shared" si="394"/>
        <v>20</v>
      </c>
      <c r="C383" s="179">
        <f t="shared" si="394"/>
        <v>-16</v>
      </c>
      <c r="D383" s="179">
        <f t="shared" si="394"/>
        <v>0.004</v>
      </c>
      <c r="E383" s="187">
        <f t="shared" si="394"/>
        <v>1</v>
      </c>
      <c r="F383" s="181" t="str">
        <f t="shared" si="394"/>
        <v>Moxico</v>
      </c>
      <c r="G383" s="181" t="str">
        <f t="shared" si="394"/>
        <v>Province</v>
      </c>
      <c r="H383" s="181">
        <f t="shared" si="394"/>
        <v>6950</v>
      </c>
      <c r="I383" s="179"/>
      <c r="J383" s="185">
        <f aca="true" t="shared" si="395" ref="J383:U383">J182</f>
        <v>6116.591129864596</v>
      </c>
      <c r="K383" s="179">
        <f t="shared" si="395"/>
        <v>12096</v>
      </c>
      <c r="L383" s="179">
        <f t="shared" si="395"/>
        <v>4600.239</v>
      </c>
      <c r="M383" s="179">
        <f t="shared" si="395"/>
        <v>11914.619009999999</v>
      </c>
      <c r="N383" s="179">
        <f t="shared" si="395"/>
        <v>12450.050436100752</v>
      </c>
      <c r="O383" s="179">
        <f t="shared" si="395"/>
        <v>1.387871284959252</v>
      </c>
      <c r="P383" s="179">
        <f t="shared" si="395"/>
        <v>-15980</v>
      </c>
      <c r="Q383" s="202">
        <f t="shared" si="395"/>
        <v>3</v>
      </c>
      <c r="R383" s="179">
        <f t="shared" si="395"/>
        <v>66.14383038083452</v>
      </c>
      <c r="S383" s="185">
        <f t="shared" si="395"/>
        <v>49.682552378547385</v>
      </c>
      <c r="T383" s="185">
        <f t="shared" si="395"/>
        <v>6116.591129864596</v>
      </c>
      <c r="U383" s="179">
        <f t="shared" si="395"/>
        <v>618550.2829071323</v>
      </c>
      <c r="V383" s="179"/>
      <c r="W383" s="179">
        <f>W182</f>
        <v>571295.3485545376</v>
      </c>
      <c r="X383" s="179">
        <f>X182</f>
        <v>50173305.98254855</v>
      </c>
      <c r="Y383" s="179"/>
      <c r="Z383" s="179"/>
      <c r="AA383" s="179"/>
      <c r="AB383" s="179">
        <f>AB182</f>
        <v>571295.3485545376</v>
      </c>
      <c r="AC383" s="179">
        <f>AC182</f>
        <v>50173305.98254855</v>
      </c>
      <c r="AD383" s="179"/>
      <c r="AE383" s="179">
        <f>AE182</f>
        <v>12890.905688455909</v>
      </c>
      <c r="AF383" s="179">
        <f>AF182</f>
        <v>1132127.8164359678</v>
      </c>
      <c r="AG383" s="179"/>
      <c r="AH383" s="179"/>
      <c r="AI383" s="179">
        <f>AI182</f>
        <v>12890.905688455909</v>
      </c>
      <c r="AJ383" s="179">
        <f>AJ182</f>
        <v>1132127.8164359678</v>
      </c>
      <c r="AK383" s="179"/>
      <c r="AL383" s="179">
        <f>AL182</f>
        <v>45206.152350473574</v>
      </c>
      <c r="AM383" s="179">
        <f>AM182</f>
        <v>45206.152350473574</v>
      </c>
      <c r="AN383" s="179">
        <f>AN182</f>
        <v>3970174.3063596687</v>
      </c>
    </row>
    <row r="384" spans="1:40" ht="12.75">
      <c r="A384" s="183">
        <f aca="true" t="shared" si="396" ref="A384:H384">A184</f>
        <v>-15979</v>
      </c>
      <c r="B384" s="179">
        <f t="shared" si="396"/>
        <v>21</v>
      </c>
      <c r="C384" s="179">
        <f t="shared" si="396"/>
        <v>-16</v>
      </c>
      <c r="D384" s="179">
        <f t="shared" si="396"/>
        <v>0.582</v>
      </c>
      <c r="E384" s="187">
        <f t="shared" si="396"/>
        <v>1</v>
      </c>
      <c r="F384" s="181" t="str">
        <f t="shared" si="396"/>
        <v>Moxico</v>
      </c>
      <c r="G384" s="181" t="str">
        <f t="shared" si="396"/>
        <v>Province</v>
      </c>
      <c r="H384" s="181">
        <f t="shared" si="396"/>
        <v>12600</v>
      </c>
      <c r="I384" s="179"/>
      <c r="J384" s="185">
        <f aca="true" t="shared" si="397" ref="J384:U384">J184</f>
        <v>11089.071688675383</v>
      </c>
      <c r="K384" s="179">
        <f t="shared" si="397"/>
        <v>12096</v>
      </c>
      <c r="L384" s="179">
        <f t="shared" si="397"/>
        <v>4600.239</v>
      </c>
      <c r="M384" s="179">
        <f t="shared" si="397"/>
        <v>11914.619009999999</v>
      </c>
      <c r="N384" s="179">
        <f t="shared" si="397"/>
        <v>12450.050436100752</v>
      </c>
      <c r="O384" s="179">
        <f t="shared" si="397"/>
        <v>1.387871284959252</v>
      </c>
      <c r="P384" s="179">
        <f t="shared" si="397"/>
        <v>-15979</v>
      </c>
      <c r="Q384" s="202">
        <f t="shared" si="397"/>
        <v>3</v>
      </c>
      <c r="R384" s="179">
        <f t="shared" si="397"/>
        <v>9623.927320411422</v>
      </c>
      <c r="S384" s="185">
        <f t="shared" si="397"/>
        <v>8200.624517528448</v>
      </c>
      <c r="T384" s="185">
        <f t="shared" si="397"/>
        <v>11089.071688675383</v>
      </c>
      <c r="U384" s="179">
        <f t="shared" si="397"/>
        <v>102098188.85075356</v>
      </c>
      <c r="V384" s="179"/>
      <c r="W384" s="179">
        <f>W184</f>
        <v>94298268.06018214</v>
      </c>
      <c r="X384" s="179">
        <f>X184</f>
        <v>117913719.89518051</v>
      </c>
      <c r="Y384" s="179"/>
      <c r="Z384" s="179"/>
      <c r="AA384" s="179"/>
      <c r="AB384" s="179">
        <f>AB184</f>
        <v>94298268.06018214</v>
      </c>
      <c r="AC384" s="179">
        <f>AC184</f>
        <v>117913719.89518051</v>
      </c>
      <c r="AD384" s="179"/>
      <c r="AE384" s="179">
        <f>AE184</f>
        <v>2127778.710651445</v>
      </c>
      <c r="AF384" s="179">
        <f>AF184</f>
        <v>2660645.927521802</v>
      </c>
      <c r="AG384" s="179"/>
      <c r="AH384" s="179"/>
      <c r="AI384" s="179">
        <f>AI184</f>
        <v>2127778.710651445</v>
      </c>
      <c r="AJ384" s="179">
        <f>AJ184</f>
        <v>2660645.927521802</v>
      </c>
      <c r="AK384" s="179"/>
      <c r="AL384" s="179">
        <f>AL184</f>
        <v>7461747.908678174</v>
      </c>
      <c r="AM384" s="179">
        <f>AM184</f>
        <v>7461747.908678174</v>
      </c>
      <c r="AN384" s="179">
        <f>AN184</f>
        <v>9330420.069547858</v>
      </c>
    </row>
    <row r="385" spans="1:40" ht="12.75">
      <c r="A385" s="183">
        <f aca="true" t="shared" si="398" ref="A385:H387">A186</f>
        <v>-14988</v>
      </c>
      <c r="B385" s="179">
        <f t="shared" si="398"/>
        <v>12</v>
      </c>
      <c r="C385" s="179">
        <f t="shared" si="398"/>
        <v>-15</v>
      </c>
      <c r="D385" s="179">
        <f t="shared" si="398"/>
        <v>0.708</v>
      </c>
      <c r="E385" s="187">
        <f t="shared" si="398"/>
        <v>0.708</v>
      </c>
      <c r="F385" s="181" t="str">
        <f t="shared" si="398"/>
        <v>Namibe</v>
      </c>
      <c r="G385" s="181" t="str">
        <f t="shared" si="398"/>
        <v>Province</v>
      </c>
      <c r="H385" s="181">
        <f t="shared" si="398"/>
        <v>14469</v>
      </c>
      <c r="I385" s="179"/>
      <c r="J385" s="185">
        <f aca="true" t="shared" si="399" ref="J385:U385">J186</f>
        <v>12733.950655828898</v>
      </c>
      <c r="K385" s="179">
        <f t="shared" si="399"/>
        <v>8357</v>
      </c>
      <c r="L385" s="179">
        <f t="shared" si="399"/>
        <v>4621.803</v>
      </c>
      <c r="M385" s="179">
        <f t="shared" si="399"/>
        <v>11970.46977</v>
      </c>
      <c r="N385" s="179">
        <f t="shared" si="399"/>
        <v>37602.447052059244</v>
      </c>
      <c r="O385" s="179">
        <f t="shared" si="399"/>
        <v>2.379019951232039</v>
      </c>
      <c r="P385" s="179">
        <f t="shared" si="399"/>
        <v>-14988</v>
      </c>
      <c r="Q385" s="202">
        <f t="shared" si="399"/>
        <v>3</v>
      </c>
      <c r="R385" s="179">
        <f t="shared" si="399"/>
        <v>14469</v>
      </c>
      <c r="S385" s="185">
        <f t="shared" si="399"/>
        <v>12733.950655828898</v>
      </c>
      <c r="T385" s="185">
        <f t="shared" si="399"/>
        <v>69695.69564837943</v>
      </c>
      <c r="U385" s="179">
        <f t="shared" si="399"/>
        <v>478827705.2993412</v>
      </c>
      <c r="V385" s="179"/>
      <c r="W385" s="179">
        <f aca="true" t="shared" si="400" ref="W385:X387">W186</f>
        <v>442247054.6951912</v>
      </c>
      <c r="X385" s="179">
        <f t="shared" si="400"/>
        <v>442247054.6951912</v>
      </c>
      <c r="Y385" s="179"/>
      <c r="Z385" s="179"/>
      <c r="AA385" s="179"/>
      <c r="AB385" s="179">
        <f aca="true" t="shared" si="401" ref="AB385:AC387">AB186</f>
        <v>442247054.6951912</v>
      </c>
      <c r="AC385" s="179">
        <f t="shared" si="401"/>
        <v>442247054.6951912</v>
      </c>
      <c r="AD385" s="179"/>
      <c r="AE385" s="179">
        <f aca="true" t="shared" si="402" ref="AE385:AF387">AE186</f>
        <v>9979015.385819966</v>
      </c>
      <c r="AF385" s="179">
        <f t="shared" si="402"/>
        <v>9979015.385819966</v>
      </c>
      <c r="AG385" s="179"/>
      <c r="AH385" s="179"/>
      <c r="AI385" s="179">
        <f aca="true" t="shared" si="403" ref="AI385:AJ387">AI186</f>
        <v>9979015.385819966</v>
      </c>
      <c r="AJ385" s="179">
        <f t="shared" si="403"/>
        <v>9979015.385819966</v>
      </c>
      <c r="AK385" s="179"/>
      <c r="AL385" s="179">
        <f aca="true" t="shared" si="404" ref="AL385:AN387">AL186</f>
        <v>34994662.18599976</v>
      </c>
      <c r="AM385" s="179">
        <f t="shared" si="404"/>
        <v>34994662.18599976</v>
      </c>
      <c r="AN385" s="179">
        <f t="shared" si="404"/>
        <v>34994662.18599976</v>
      </c>
    </row>
    <row r="386" spans="1:40" ht="12.75">
      <c r="A386" s="183">
        <f t="shared" si="398"/>
        <v>-14987</v>
      </c>
      <c r="B386" s="179">
        <f t="shared" si="398"/>
        <v>13</v>
      </c>
      <c r="C386" s="179">
        <f t="shared" si="398"/>
        <v>-15</v>
      </c>
      <c r="D386" s="179">
        <f t="shared" si="398"/>
        <v>0.443</v>
      </c>
      <c r="E386" s="187">
        <f t="shared" si="398"/>
        <v>0.443</v>
      </c>
      <c r="F386" s="181" t="str">
        <f t="shared" si="398"/>
        <v>Huila</v>
      </c>
      <c r="G386" s="181" t="str">
        <f t="shared" si="398"/>
        <v>Province</v>
      </c>
      <c r="H386" s="181">
        <f t="shared" si="398"/>
        <v>64723</v>
      </c>
      <c r="I386" s="179"/>
      <c r="J386" s="185">
        <f aca="true" t="shared" si="405" ref="J386:U386">J187</f>
        <v>56961.74499255054</v>
      </c>
      <c r="K386" s="179">
        <f t="shared" si="405"/>
        <v>12096</v>
      </c>
      <c r="L386" s="179">
        <f t="shared" si="405"/>
        <v>4621.803</v>
      </c>
      <c r="M386" s="179">
        <f t="shared" si="405"/>
        <v>11970.46977</v>
      </c>
      <c r="N386" s="179">
        <f t="shared" si="405"/>
        <v>18652.790695639666</v>
      </c>
      <c r="O386" s="179">
        <f t="shared" si="405"/>
        <v>18.386044491021153</v>
      </c>
      <c r="P386" s="179">
        <f t="shared" si="405"/>
        <v>-14987</v>
      </c>
      <c r="Q386" s="202">
        <f t="shared" si="405"/>
        <v>3</v>
      </c>
      <c r="R386" s="179">
        <f t="shared" si="405"/>
        <v>64723</v>
      </c>
      <c r="S386" s="185">
        <f t="shared" si="405"/>
        <v>56961.74499255054</v>
      </c>
      <c r="T386" s="185">
        <f t="shared" si="405"/>
        <v>0</v>
      </c>
      <c r="U386" s="179">
        <f t="shared" si="405"/>
        <v>1062495507.004446</v>
      </c>
      <c r="V386" s="179"/>
      <c r="W386" s="179">
        <f t="shared" si="400"/>
        <v>981324813.4959927</v>
      </c>
      <c r="X386" s="179">
        <f t="shared" si="400"/>
        <v>981324813.4959927</v>
      </c>
      <c r="Y386" s="179"/>
      <c r="Z386" s="179"/>
      <c r="AA386" s="179"/>
      <c r="AB386" s="179">
        <f t="shared" si="401"/>
        <v>981324813.4959927</v>
      </c>
      <c r="AC386" s="179">
        <f t="shared" si="401"/>
        <v>981324813.4959927</v>
      </c>
      <c r="AD386" s="179"/>
      <c r="AE386" s="179">
        <f t="shared" si="402"/>
        <v>22142952.24444804</v>
      </c>
      <c r="AF386" s="179">
        <f t="shared" si="402"/>
        <v>22142952.24444804</v>
      </c>
      <c r="AG386" s="179"/>
      <c r="AH386" s="179"/>
      <c r="AI386" s="179">
        <f t="shared" si="403"/>
        <v>22142952.24444804</v>
      </c>
      <c r="AJ386" s="179">
        <f t="shared" si="403"/>
        <v>22142952.24444804</v>
      </c>
      <c r="AK386" s="179"/>
      <c r="AL386" s="179">
        <f t="shared" si="404"/>
        <v>77651461.95648567</v>
      </c>
      <c r="AM386" s="179">
        <f t="shared" si="404"/>
        <v>77651461.95648567</v>
      </c>
      <c r="AN386" s="179">
        <f t="shared" si="404"/>
        <v>77651461.95648567</v>
      </c>
    </row>
    <row r="387" spans="1:40" ht="12.75">
      <c r="A387" s="183">
        <f t="shared" si="398"/>
        <v>-14984</v>
      </c>
      <c r="B387" s="179">
        <f t="shared" si="398"/>
        <v>16</v>
      </c>
      <c r="C387" s="179">
        <f t="shared" si="398"/>
        <v>-15</v>
      </c>
      <c r="D387" s="179">
        <f t="shared" si="398"/>
        <v>0.536</v>
      </c>
      <c r="E387" s="187">
        <f t="shared" si="398"/>
        <v>0.996</v>
      </c>
      <c r="F387" s="181" t="str">
        <f t="shared" si="398"/>
        <v>Huila</v>
      </c>
      <c r="G387" s="181" t="str">
        <f t="shared" si="398"/>
        <v>Province</v>
      </c>
      <c r="H387" s="181">
        <f t="shared" si="398"/>
        <v>67623</v>
      </c>
      <c r="I387" s="179"/>
      <c r="J387" s="185">
        <f aca="true" t="shared" si="406" ref="J387:U387">J188</f>
        <v>59513.99165105519</v>
      </c>
      <c r="K387" s="179">
        <f t="shared" si="406"/>
        <v>12096</v>
      </c>
      <c r="L387" s="179">
        <f t="shared" si="406"/>
        <v>4621.803</v>
      </c>
      <c r="M387" s="179">
        <f t="shared" si="406"/>
        <v>11970.46977</v>
      </c>
      <c r="N387" s="179">
        <f t="shared" si="406"/>
        <v>18652.790695639666</v>
      </c>
      <c r="O387" s="179">
        <f t="shared" si="406"/>
        <v>18.386044491021153</v>
      </c>
      <c r="P387" s="179">
        <f t="shared" si="406"/>
        <v>-14984</v>
      </c>
      <c r="Q387" s="202">
        <f t="shared" si="406"/>
        <v>3</v>
      </c>
      <c r="R387" s="179">
        <f t="shared" si="406"/>
        <v>117968.02011652905</v>
      </c>
      <c r="S387" s="185">
        <f t="shared" si="406"/>
        <v>57681.44818062393</v>
      </c>
      <c r="T387" s="185">
        <f t="shared" si="406"/>
        <v>59513.99165105519</v>
      </c>
      <c r="U387" s="179">
        <f t="shared" si="406"/>
        <v>1075919979.9345634</v>
      </c>
      <c r="V387" s="179"/>
      <c r="W387" s="179">
        <f t="shared" si="400"/>
        <v>993723706.7690297</v>
      </c>
      <c r="X387" s="179">
        <f t="shared" si="400"/>
        <v>1008706269.8893814</v>
      </c>
      <c r="Y387" s="179"/>
      <c r="Z387" s="179"/>
      <c r="AA387" s="179"/>
      <c r="AB387" s="179">
        <f t="shared" si="401"/>
        <v>993723706.7690297</v>
      </c>
      <c r="AC387" s="179">
        <f t="shared" si="401"/>
        <v>1008706269.8893814</v>
      </c>
      <c r="AD387" s="179"/>
      <c r="AE387" s="179">
        <f t="shared" si="402"/>
        <v>22422725.157405153</v>
      </c>
      <c r="AF387" s="179">
        <f t="shared" si="402"/>
        <v>22760796.889731456</v>
      </c>
      <c r="AG387" s="179"/>
      <c r="AH387" s="179"/>
      <c r="AI387" s="179">
        <f t="shared" si="403"/>
        <v>22422725.157405153</v>
      </c>
      <c r="AJ387" s="179">
        <f t="shared" si="403"/>
        <v>22760796.889731456</v>
      </c>
      <c r="AK387" s="179"/>
      <c r="AL387" s="179">
        <f t="shared" si="404"/>
        <v>78632576.64558011</v>
      </c>
      <c r="AM387" s="179">
        <f t="shared" si="404"/>
        <v>78632576.64558011</v>
      </c>
      <c r="AN387" s="179">
        <f t="shared" si="404"/>
        <v>79818135.10099706</v>
      </c>
    </row>
    <row r="388" spans="1:40" ht="12.75">
      <c r="A388" s="183">
        <f aca="true" t="shared" si="407" ref="A388:H388">A190</f>
        <v>-14983</v>
      </c>
      <c r="B388" s="179">
        <f t="shared" si="407"/>
        <v>17</v>
      </c>
      <c r="C388" s="179">
        <f t="shared" si="407"/>
        <v>-15</v>
      </c>
      <c r="D388" s="179">
        <f t="shared" si="407"/>
        <v>0.098</v>
      </c>
      <c r="E388" s="187">
        <f t="shared" si="407"/>
        <v>1</v>
      </c>
      <c r="F388" s="181" t="str">
        <f t="shared" si="407"/>
        <v>Bie</v>
      </c>
      <c r="G388" s="181" t="str">
        <f t="shared" si="407"/>
        <v>Province</v>
      </c>
      <c r="H388" s="181">
        <f t="shared" si="407"/>
        <v>22169</v>
      </c>
      <c r="I388" s="179"/>
      <c r="J388" s="185">
        <f aca="true" t="shared" si="408" ref="J388:U388">J190</f>
        <v>19510.605576686077</v>
      </c>
      <c r="K388" s="179">
        <f t="shared" si="408"/>
        <v>12096</v>
      </c>
      <c r="L388" s="179">
        <f t="shared" si="408"/>
        <v>4621.803</v>
      </c>
      <c r="M388" s="179">
        <f t="shared" si="408"/>
        <v>11970.46977</v>
      </c>
      <c r="N388" s="179">
        <f t="shared" si="408"/>
        <v>14556.244603364805</v>
      </c>
      <c r="O388" s="179">
        <f t="shared" si="408"/>
        <v>15.310299313913404</v>
      </c>
      <c r="P388" s="179">
        <f t="shared" si="408"/>
        <v>-14983</v>
      </c>
      <c r="Q388" s="202">
        <f t="shared" si="408"/>
        <v>3</v>
      </c>
      <c r="R388" s="179">
        <f t="shared" si="408"/>
        <v>17960.60456047151</v>
      </c>
      <c r="S388" s="185">
        <f t="shared" si="408"/>
        <v>13845.399919892548</v>
      </c>
      <c r="T388" s="185">
        <f t="shared" si="408"/>
        <v>19510.605576686077</v>
      </c>
      <c r="U388" s="179">
        <f t="shared" si="408"/>
        <v>201537027.86536342</v>
      </c>
      <c r="V388" s="179"/>
      <c r="W388" s="179">
        <f>W190</f>
        <v>186140350.6920306</v>
      </c>
      <c r="X388" s="179">
        <f>X190</f>
        <v>232458106.70286477</v>
      </c>
      <c r="Y388" s="179"/>
      <c r="Z388" s="179"/>
      <c r="AA388" s="179"/>
      <c r="AB388" s="179">
        <f>AB190</f>
        <v>186140350.6920306</v>
      </c>
      <c r="AC388" s="179">
        <f>AC190</f>
        <v>232458106.70286477</v>
      </c>
      <c r="AD388" s="179"/>
      <c r="AE388" s="179">
        <f>AE190</f>
        <v>4200135.204423093</v>
      </c>
      <c r="AF388" s="179">
        <f>AF190</f>
        <v>5245265.05879224</v>
      </c>
      <c r="AG388" s="179"/>
      <c r="AH388" s="179"/>
      <c r="AI388" s="179">
        <f>AI190</f>
        <v>4200135.204423093</v>
      </c>
      <c r="AJ388" s="179">
        <f>AJ190</f>
        <v>5245265.05879224</v>
      </c>
      <c r="AK388" s="179"/>
      <c r="AL388" s="179">
        <f>AL190</f>
        <v>14729139.793007124</v>
      </c>
      <c r="AM388" s="179">
        <f>AM190</f>
        <v>14729139.793007124</v>
      </c>
      <c r="AN388" s="179">
        <f>AN190</f>
        <v>18394227.45747976</v>
      </c>
    </row>
    <row r="389" spans="1:40" ht="12.75">
      <c r="A389" s="183">
        <f aca="true" t="shared" si="409" ref="A389:H389">A192</f>
        <v>-14982</v>
      </c>
      <c r="B389" s="179">
        <f t="shared" si="409"/>
        <v>18</v>
      </c>
      <c r="C389" s="179">
        <f t="shared" si="409"/>
        <v>-15</v>
      </c>
      <c r="D389" s="179">
        <f t="shared" si="409"/>
        <v>0.073</v>
      </c>
      <c r="E389" s="187">
        <f t="shared" si="409"/>
        <v>1</v>
      </c>
      <c r="F389" s="181" t="str">
        <f t="shared" si="409"/>
        <v>Moxico</v>
      </c>
      <c r="G389" s="181" t="str">
        <f t="shared" si="409"/>
        <v>Province</v>
      </c>
      <c r="H389" s="181">
        <f t="shared" si="409"/>
        <v>7625</v>
      </c>
      <c r="I389" s="179"/>
      <c r="J389" s="185">
        <f aca="true" t="shared" si="410" ref="J389:U389">J192</f>
        <v>6710.648541757921</v>
      </c>
      <c r="K389" s="179">
        <f t="shared" si="410"/>
        <v>12096</v>
      </c>
      <c r="L389" s="179">
        <f t="shared" si="410"/>
        <v>4621.803</v>
      </c>
      <c r="M389" s="179">
        <f t="shared" si="410"/>
        <v>11970.46977</v>
      </c>
      <c r="N389" s="179">
        <f t="shared" si="410"/>
        <v>12450.050436100752</v>
      </c>
      <c r="O389" s="179">
        <f t="shared" si="410"/>
        <v>1.387871284959252</v>
      </c>
      <c r="P389" s="179">
        <f t="shared" si="410"/>
        <v>-14982</v>
      </c>
      <c r="Q389" s="202">
        <f t="shared" si="410"/>
        <v>3</v>
      </c>
      <c r="R389" s="179">
        <f t="shared" si="410"/>
        <v>1212.783402071672</v>
      </c>
      <c r="S389" s="185">
        <f t="shared" si="410"/>
        <v>928.4746853588623</v>
      </c>
      <c r="T389" s="185">
        <f t="shared" si="410"/>
        <v>6710.648541757921</v>
      </c>
      <c r="U389" s="179">
        <f t="shared" si="410"/>
        <v>11559556.661360612</v>
      </c>
      <c r="V389" s="179"/>
      <c r="W389" s="179">
        <f>W192</f>
        <v>10676449.650867648</v>
      </c>
      <c r="X389" s="179">
        <f>X192</f>
        <v>57950517.72847711</v>
      </c>
      <c r="Y389" s="179"/>
      <c r="Z389" s="179"/>
      <c r="AA389" s="179"/>
      <c r="AB389" s="179">
        <f>AB192</f>
        <v>10676449.650867648</v>
      </c>
      <c r="AC389" s="179">
        <f>AC192</f>
        <v>57950517.72847711</v>
      </c>
      <c r="AD389" s="179"/>
      <c r="AE389" s="179">
        <f>AE192</f>
        <v>240907.09977790824</v>
      </c>
      <c r="AF389" s="179">
        <f>AF192</f>
        <v>1307615.5101299172</v>
      </c>
      <c r="AG389" s="179"/>
      <c r="AH389" s="179"/>
      <c r="AI389" s="179">
        <f>AI192</f>
        <v>240907.09977790824</v>
      </c>
      <c r="AJ389" s="179">
        <f>AJ192</f>
        <v>1307615.5101299172</v>
      </c>
      <c r="AK389" s="179"/>
      <c r="AL389" s="179">
        <f>AL192</f>
        <v>844819.0777335006</v>
      </c>
      <c r="AM389" s="179">
        <f>AM192</f>
        <v>844819.0777335006</v>
      </c>
      <c r="AN389" s="179">
        <f>AN192</f>
        <v>4585578.965154605</v>
      </c>
    </row>
    <row r="390" spans="1:40" ht="12.75">
      <c r="A390" s="183">
        <f aca="true" t="shared" si="411" ref="A390:H390">A194</f>
        <v>-13986</v>
      </c>
      <c r="B390" s="179">
        <f t="shared" si="411"/>
        <v>14</v>
      </c>
      <c r="C390" s="179">
        <f t="shared" si="411"/>
        <v>-14</v>
      </c>
      <c r="D390" s="179">
        <f t="shared" si="411"/>
        <v>0.023</v>
      </c>
      <c r="E390" s="187">
        <f t="shared" si="411"/>
        <v>1.002</v>
      </c>
      <c r="F390" s="181" t="str">
        <f t="shared" si="411"/>
        <v>Huambo</v>
      </c>
      <c r="G390" s="181" t="str">
        <f t="shared" si="411"/>
        <v>Province</v>
      </c>
      <c r="H390" s="181">
        <f t="shared" si="411"/>
        <v>167378</v>
      </c>
      <c r="I390" s="179"/>
      <c r="J390" s="185">
        <f aca="true" t="shared" si="412" ref="J390:U390">J194</f>
        <v>147306.87627834192</v>
      </c>
      <c r="K390" s="179">
        <f t="shared" si="412"/>
        <v>12096</v>
      </c>
      <c r="L390" s="179">
        <f t="shared" si="412"/>
        <v>4641.958</v>
      </c>
      <c r="M390" s="179">
        <f t="shared" si="412"/>
        <v>12022.671219999998</v>
      </c>
      <c r="N390" s="179">
        <f t="shared" si="412"/>
        <v>13059.738345649956</v>
      </c>
      <c r="O390" s="179">
        <f t="shared" si="412"/>
        <v>43.11544420435016</v>
      </c>
      <c r="P390" s="179">
        <f t="shared" si="412"/>
        <v>-13986</v>
      </c>
      <c r="Q390" s="202">
        <f t="shared" si="412"/>
        <v>3</v>
      </c>
      <c r="R390" s="179">
        <f t="shared" si="412"/>
        <v>11922.344633982599</v>
      </c>
      <c r="S390" s="185">
        <f t="shared" si="412"/>
        <v>7791.957545558082</v>
      </c>
      <c r="T390" s="185">
        <f t="shared" si="412"/>
        <v>147306.87627834192</v>
      </c>
      <c r="U390" s="179">
        <f t="shared" si="412"/>
        <v>101760926.74540138</v>
      </c>
      <c r="V390" s="179"/>
      <c r="W390" s="179">
        <f>W194</f>
        <v>93986771.52165362</v>
      </c>
      <c r="X390" s="179">
        <f>X194</f>
        <v>3191009060.5100155</v>
      </c>
      <c r="Y390" s="179"/>
      <c r="Z390" s="179"/>
      <c r="AA390" s="179"/>
      <c r="AB390" s="179">
        <f>AB194</f>
        <v>93986771.52165362</v>
      </c>
      <c r="AC390" s="179">
        <f>AC194</f>
        <v>3191009060.5100155</v>
      </c>
      <c r="AD390" s="179"/>
      <c r="AE390" s="179">
        <f>AE194</f>
        <v>2120749.9951007036</v>
      </c>
      <c r="AF390" s="179">
        <f>AF194</f>
        <v>72003031.27641521</v>
      </c>
      <c r="AG390" s="179"/>
      <c r="AH390" s="179"/>
      <c r="AI390" s="179">
        <f>AI194</f>
        <v>2120749.9951007036</v>
      </c>
      <c r="AJ390" s="179">
        <f>AJ194</f>
        <v>72003031.27641521</v>
      </c>
      <c r="AK390" s="179"/>
      <c r="AL390" s="179">
        <f>AL194</f>
        <v>7437099.432171243</v>
      </c>
      <c r="AM390" s="179">
        <f>AM194</f>
        <v>7437099.432171243</v>
      </c>
      <c r="AN390" s="179">
        <f>AN194</f>
        <v>252502041.38041645</v>
      </c>
    </row>
    <row r="391" spans="1:40" ht="12.75">
      <c r="A391" s="183">
        <f aca="true" t="shared" si="413" ref="A391:H392">A196</f>
        <v>-13986</v>
      </c>
      <c r="B391" s="179">
        <f t="shared" si="413"/>
        <v>14</v>
      </c>
      <c r="C391" s="179">
        <f t="shared" si="413"/>
        <v>-14</v>
      </c>
      <c r="D391" s="179">
        <f t="shared" si="413"/>
        <v>0.29</v>
      </c>
      <c r="E391" s="187">
        <f t="shared" si="413"/>
        <v>0</v>
      </c>
      <c r="F391" s="181" t="str">
        <f t="shared" si="413"/>
        <v>Huila</v>
      </c>
      <c r="G391" s="181" t="str">
        <f t="shared" si="413"/>
        <v>Province</v>
      </c>
      <c r="H391" s="181">
        <f t="shared" si="413"/>
        <v>167378</v>
      </c>
      <c r="I391" s="179"/>
      <c r="J391" s="185">
        <f aca="true" t="shared" si="414" ref="J391:U391">J196</f>
        <v>147306.87627834192</v>
      </c>
      <c r="K391" s="179">
        <f t="shared" si="414"/>
        <v>12096</v>
      </c>
      <c r="L391" s="179">
        <f t="shared" si="414"/>
        <v>4641.958</v>
      </c>
      <c r="M391" s="179">
        <f t="shared" si="414"/>
        <v>12022.671219999998</v>
      </c>
      <c r="N391" s="179">
        <f t="shared" si="414"/>
        <v>18652.790695639666</v>
      </c>
      <c r="O391" s="179">
        <f t="shared" si="414"/>
        <v>18.386044491021153</v>
      </c>
      <c r="P391" s="179">
        <f t="shared" si="414"/>
        <v>-13986</v>
      </c>
      <c r="Q391" s="202">
        <f t="shared" si="414"/>
        <v>3</v>
      </c>
      <c r="R391" s="179">
        <f t="shared" si="414"/>
        <v>64104.31670603346</v>
      </c>
      <c r="S391" s="185">
        <f t="shared" si="414"/>
        <v>41895.96338598439</v>
      </c>
      <c r="T391" s="185">
        <f t="shared" si="414"/>
        <v>0</v>
      </c>
      <c r="U391" s="179">
        <f t="shared" si="414"/>
        <v>781476636.0309497</v>
      </c>
      <c r="V391" s="179"/>
      <c r="W391" s="179">
        <f>W196</f>
        <v>721774736.0331553</v>
      </c>
      <c r="X391" s="179">
        <f>X196</f>
        <v>0</v>
      </c>
      <c r="Y391" s="179"/>
      <c r="Z391" s="179"/>
      <c r="AA391" s="179"/>
      <c r="AB391" s="179">
        <f>AB196</f>
        <v>721774736.0331553</v>
      </c>
      <c r="AC391" s="179">
        <f>AC196</f>
        <v>0</v>
      </c>
      <c r="AD391" s="179"/>
      <c r="AE391" s="179">
        <f>AE196</f>
        <v>16286374.594253052</v>
      </c>
      <c r="AF391" s="179">
        <f>AF196</f>
        <v>0</v>
      </c>
      <c r="AG391" s="179"/>
      <c r="AH391" s="179"/>
      <c r="AI391" s="179">
        <f>AI196</f>
        <v>16286374.594253052</v>
      </c>
      <c r="AJ391" s="179">
        <f>AJ196</f>
        <v>0</v>
      </c>
      <c r="AK391" s="179"/>
      <c r="AL391" s="179">
        <f aca="true" t="shared" si="415" ref="AL391:AN392">AL196</f>
        <v>57113468.12536289</v>
      </c>
      <c r="AM391" s="179">
        <f t="shared" si="415"/>
        <v>57113468.12536289</v>
      </c>
      <c r="AN391" s="179">
        <f t="shared" si="415"/>
        <v>0</v>
      </c>
    </row>
    <row r="392" spans="1:40" ht="12.75">
      <c r="A392" s="183">
        <f t="shared" si="413"/>
        <v>-13985</v>
      </c>
      <c r="B392" s="179">
        <f t="shared" si="413"/>
        <v>15</v>
      </c>
      <c r="C392" s="179">
        <f t="shared" si="413"/>
        <v>-14</v>
      </c>
      <c r="D392" s="179">
        <f t="shared" si="413"/>
        <v>0.529</v>
      </c>
      <c r="E392" s="187">
        <f t="shared" si="413"/>
        <v>0.9990000000000001</v>
      </c>
      <c r="F392" s="181" t="str">
        <f t="shared" si="413"/>
        <v>Huambo</v>
      </c>
      <c r="G392" s="181" t="str">
        <f t="shared" si="413"/>
        <v>Province</v>
      </c>
      <c r="H392" s="181">
        <f t="shared" si="413"/>
        <v>317017</v>
      </c>
      <c r="I392" s="179"/>
      <c r="J392" s="185">
        <f aca="true" t="shared" si="416" ref="J392:U392">J197</f>
        <v>279001.9237721273</v>
      </c>
      <c r="K392" s="179">
        <f t="shared" si="416"/>
        <v>12096</v>
      </c>
      <c r="L392" s="179">
        <f t="shared" si="416"/>
        <v>4641.958</v>
      </c>
      <c r="M392" s="179">
        <f t="shared" si="416"/>
        <v>12022.671219999998</v>
      </c>
      <c r="N392" s="179">
        <f t="shared" si="416"/>
        <v>13059.738345649956</v>
      </c>
      <c r="O392" s="179">
        <f t="shared" si="416"/>
        <v>43.11544420435016</v>
      </c>
      <c r="P392" s="179">
        <f t="shared" si="416"/>
        <v>-13985</v>
      </c>
      <c r="Q392" s="202">
        <f t="shared" si="416"/>
        <v>3</v>
      </c>
      <c r="R392" s="179">
        <f t="shared" si="416"/>
        <v>274213.92658159975</v>
      </c>
      <c r="S392" s="185">
        <f t="shared" si="416"/>
        <v>202367.42904099016</v>
      </c>
      <c r="T392" s="185">
        <f t="shared" si="416"/>
        <v>279001.92377212737</v>
      </c>
      <c r="U392" s="179">
        <f t="shared" si="416"/>
        <v>2642865672.957216</v>
      </c>
      <c r="V392" s="179"/>
      <c r="W392" s="179">
        <f>W197</f>
        <v>2440960593.7268667</v>
      </c>
      <c r="X392" s="179">
        <f>X197</f>
        <v>3774841887.6977625</v>
      </c>
      <c r="Y392" s="179"/>
      <c r="Z392" s="179"/>
      <c r="AA392" s="179"/>
      <c r="AB392" s="179">
        <f>AB197</f>
        <v>2440960593.7268667</v>
      </c>
      <c r="AC392" s="179">
        <f>AC197</f>
        <v>3774841887.6977625</v>
      </c>
      <c r="AD392" s="179"/>
      <c r="AE392" s="179">
        <f>AE197</f>
        <v>55078678.44992005</v>
      </c>
      <c r="AF392" s="179">
        <f>AF197</f>
        <v>85176836.96579121</v>
      </c>
      <c r="AG392" s="179"/>
      <c r="AH392" s="179"/>
      <c r="AI392" s="179">
        <f>AI197</f>
        <v>55078678.44992005</v>
      </c>
      <c r="AJ392" s="179">
        <f>AJ197</f>
        <v>85176836.96579121</v>
      </c>
      <c r="AK392" s="179"/>
      <c r="AL392" s="179">
        <f t="shared" si="415"/>
        <v>193151295.14131716</v>
      </c>
      <c r="AM392" s="179">
        <f t="shared" si="415"/>
        <v>193151295.14131716</v>
      </c>
      <c r="AN392" s="179">
        <f t="shared" si="415"/>
        <v>298700274.57071775</v>
      </c>
    </row>
    <row r="393" spans="1:40" ht="12.75">
      <c r="A393" s="183">
        <f aca="true" t="shared" si="417" ref="A393:H393">A200</f>
        <v>-13984</v>
      </c>
      <c r="B393" s="179">
        <f t="shared" si="417"/>
        <v>16</v>
      </c>
      <c r="C393" s="179">
        <f t="shared" si="417"/>
        <v>-14</v>
      </c>
      <c r="D393" s="179">
        <f t="shared" si="417"/>
        <v>0.315</v>
      </c>
      <c r="E393" s="187">
        <f t="shared" si="417"/>
        <v>0.318</v>
      </c>
      <c r="F393" s="181" t="str">
        <f t="shared" si="417"/>
        <v>Huila</v>
      </c>
      <c r="G393" s="181" t="str">
        <f t="shared" si="417"/>
        <v>Province</v>
      </c>
      <c r="H393" s="181">
        <f t="shared" si="417"/>
        <v>218189</v>
      </c>
      <c r="I393" s="179"/>
      <c r="J393" s="185">
        <f aca="true" t="shared" si="418" ref="J393:U393">J200</f>
        <v>192024.8779905074</v>
      </c>
      <c r="K393" s="179">
        <f t="shared" si="418"/>
        <v>12096</v>
      </c>
      <c r="L393" s="179">
        <f t="shared" si="418"/>
        <v>4641.958</v>
      </c>
      <c r="M393" s="179">
        <f t="shared" si="418"/>
        <v>12022.671219999998</v>
      </c>
      <c r="N393" s="179">
        <f t="shared" si="418"/>
        <v>18652.790695639666</v>
      </c>
      <c r="O393" s="179">
        <f t="shared" si="418"/>
        <v>18.386044491021153</v>
      </c>
      <c r="P393" s="179">
        <f t="shared" si="418"/>
        <v>-13984</v>
      </c>
      <c r="Q393" s="202">
        <f t="shared" si="418"/>
        <v>3</v>
      </c>
      <c r="R393" s="179">
        <f t="shared" si="418"/>
        <v>69630.55090482946</v>
      </c>
      <c r="S393" s="185">
        <f t="shared" si="418"/>
        <v>191957.20113091334</v>
      </c>
      <c r="T393" s="185">
        <f t="shared" si="418"/>
        <v>192024.8779905074</v>
      </c>
      <c r="U393" s="179">
        <f t="shared" si="418"/>
        <v>3580537495.215732</v>
      </c>
      <c r="V393" s="179"/>
      <c r="W393" s="179">
        <f>W200</f>
        <v>3306997786.3852596</v>
      </c>
      <c r="X393" s="179">
        <f>X200</f>
        <v>3307551100.8561115</v>
      </c>
      <c r="Y393" s="179"/>
      <c r="Z393" s="179"/>
      <c r="AA393" s="179"/>
      <c r="AB393" s="179">
        <f>AB200</f>
        <v>3306997786.3852596</v>
      </c>
      <c r="AC393" s="179">
        <f>AC200</f>
        <v>3307551100.8561115</v>
      </c>
      <c r="AD393" s="179"/>
      <c r="AE393" s="179">
        <f>AE200</f>
        <v>74620240.97357976</v>
      </c>
      <c r="AF393" s="179">
        <f>AF200</f>
        <v>74632726.15252942</v>
      </c>
      <c r="AG393" s="179"/>
      <c r="AH393" s="179"/>
      <c r="AI393" s="179">
        <f>AI200</f>
        <v>74620240.97357976</v>
      </c>
      <c r="AJ393" s="179">
        <f>AJ200</f>
        <v>74632726.15252942</v>
      </c>
      <c r="AK393" s="179"/>
      <c r="AL393" s="179">
        <f>AL200</f>
        <v>261680138.1846705</v>
      </c>
      <c r="AM393" s="179">
        <f>AM200</f>
        <v>261680138.1846705</v>
      </c>
      <c r="AN393" s="179">
        <f>AN200</f>
        <v>261723921.52428696</v>
      </c>
    </row>
    <row r="394" spans="1:40" ht="12.75">
      <c r="A394" s="183">
        <f aca="true" t="shared" si="419" ref="A394:H394">A202</f>
        <v>-13983</v>
      </c>
      <c r="B394" s="179">
        <f t="shared" si="419"/>
        <v>17</v>
      </c>
      <c r="C394" s="179">
        <f t="shared" si="419"/>
        <v>-14</v>
      </c>
      <c r="D394" s="179">
        <f t="shared" si="419"/>
        <v>0.911</v>
      </c>
      <c r="E394" s="187">
        <f t="shared" si="419"/>
        <v>1</v>
      </c>
      <c r="F394" s="181" t="str">
        <f t="shared" si="419"/>
        <v>Bie</v>
      </c>
      <c r="G394" s="181" t="str">
        <f t="shared" si="419"/>
        <v>Province</v>
      </c>
      <c r="H394" s="181">
        <f t="shared" si="419"/>
        <v>153258</v>
      </c>
      <c r="I394" s="179"/>
      <c r="J394" s="185">
        <f aca="true" t="shared" si="420" ref="J394:U394">J202</f>
        <v>134880.07530658823</v>
      </c>
      <c r="K394" s="179">
        <f t="shared" si="420"/>
        <v>12096</v>
      </c>
      <c r="L394" s="179">
        <f t="shared" si="420"/>
        <v>4641.958</v>
      </c>
      <c r="M394" s="179">
        <f t="shared" si="420"/>
        <v>12022.671219999998</v>
      </c>
      <c r="N394" s="179">
        <f t="shared" si="420"/>
        <v>14556.244603364805</v>
      </c>
      <c r="O394" s="179">
        <f t="shared" si="420"/>
        <v>15.310299313913404</v>
      </c>
      <c r="P394" s="179">
        <f t="shared" si="420"/>
        <v>-13983</v>
      </c>
      <c r="Q394" s="202">
        <f t="shared" si="420"/>
        <v>3</v>
      </c>
      <c r="R394" s="179">
        <f t="shared" si="420"/>
        <v>167688.40308211587</v>
      </c>
      <c r="S394" s="185">
        <f t="shared" si="420"/>
        <v>134215.49484085297</v>
      </c>
      <c r="T394" s="185">
        <f t="shared" si="420"/>
        <v>134880.07530658823</v>
      </c>
      <c r="U394" s="179">
        <f t="shared" si="420"/>
        <v>1953673572.465103</v>
      </c>
      <c r="V394" s="179"/>
      <c r="W394" s="179">
        <f>W202</f>
        <v>1804420198.9489865</v>
      </c>
      <c r="X394" s="179">
        <f>X202</f>
        <v>1810386260.1648126</v>
      </c>
      <c r="Y394" s="179"/>
      <c r="Z394" s="179"/>
      <c r="AA394" s="179"/>
      <c r="AB394" s="179">
        <f>AB202</f>
        <v>1804420198.9489865</v>
      </c>
      <c r="AC394" s="179">
        <f>AC202</f>
        <v>1810386260.1648126</v>
      </c>
      <c r="AD394" s="179"/>
      <c r="AE394" s="179">
        <f>AE202</f>
        <v>40715560.98933598</v>
      </c>
      <c r="AF394" s="179">
        <f>AF202</f>
        <v>40850181.2565224</v>
      </c>
      <c r="AG394" s="179"/>
      <c r="AH394" s="179"/>
      <c r="AI394" s="179">
        <f>AI202</f>
        <v>40715560.98933598</v>
      </c>
      <c r="AJ394" s="179">
        <f>AJ202</f>
        <v>40850181.2565224</v>
      </c>
      <c r="AK394" s="179"/>
      <c r="AL394" s="179">
        <f>AL202</f>
        <v>142782353.51354817</v>
      </c>
      <c r="AM394" s="179">
        <f>AM202</f>
        <v>142782353.51354817</v>
      </c>
      <c r="AN394" s="179">
        <f>AN202</f>
        <v>143254443.25301003</v>
      </c>
    </row>
    <row r="395" spans="1:40" ht="12.75">
      <c r="A395" s="183">
        <f aca="true" t="shared" si="421" ref="A395:H395">A205</f>
        <v>-13982</v>
      </c>
      <c r="B395" s="179">
        <f t="shared" si="421"/>
        <v>18</v>
      </c>
      <c r="C395" s="179">
        <f t="shared" si="421"/>
        <v>-14</v>
      </c>
      <c r="D395" s="179">
        <f t="shared" si="421"/>
        <v>0.026</v>
      </c>
      <c r="E395" s="187">
        <f t="shared" si="421"/>
        <v>1</v>
      </c>
      <c r="F395" s="181" t="str">
        <f t="shared" si="421"/>
        <v>Bie</v>
      </c>
      <c r="G395" s="181" t="str">
        <f t="shared" si="421"/>
        <v>Province</v>
      </c>
      <c r="H395" s="181">
        <f t="shared" si="421"/>
        <v>19090</v>
      </c>
      <c r="I395" s="179"/>
      <c r="J395" s="185">
        <f aca="true" t="shared" si="422" ref="J395:U395">J205</f>
        <v>16800.823693397862</v>
      </c>
      <c r="K395" s="179">
        <f t="shared" si="422"/>
        <v>12096</v>
      </c>
      <c r="L395" s="179">
        <f t="shared" si="422"/>
        <v>4641.958</v>
      </c>
      <c r="M395" s="179">
        <f t="shared" si="422"/>
        <v>12022.671219999998</v>
      </c>
      <c r="N395" s="179">
        <f t="shared" si="422"/>
        <v>14556.244603364805</v>
      </c>
      <c r="O395" s="179">
        <f t="shared" si="422"/>
        <v>15.310299313913404</v>
      </c>
      <c r="P395" s="179">
        <f t="shared" si="422"/>
        <v>-13982</v>
      </c>
      <c r="Q395" s="202">
        <f t="shared" si="422"/>
        <v>3</v>
      </c>
      <c r="R395" s="179">
        <f t="shared" si="422"/>
        <v>4785.838068205282</v>
      </c>
      <c r="S395" s="185">
        <f t="shared" si="422"/>
        <v>4134.435347034189</v>
      </c>
      <c r="T395" s="185">
        <f t="shared" si="422"/>
        <v>16800.823693397862</v>
      </c>
      <c r="U395" s="179">
        <f t="shared" si="422"/>
        <v>60181852.20822711</v>
      </c>
      <c r="V395" s="179"/>
      <c r="W395" s="179">
        <f>W205</f>
        <v>55584183.18453627</v>
      </c>
      <c r="X395" s="179">
        <f>X205</f>
        <v>196840939.56072032</v>
      </c>
      <c r="Y395" s="179"/>
      <c r="Z395" s="179"/>
      <c r="AA395" s="179"/>
      <c r="AB395" s="179">
        <f>AB205</f>
        <v>55584183.18453627</v>
      </c>
      <c r="AC395" s="179">
        <f>AC205</f>
        <v>196840939.56072032</v>
      </c>
      <c r="AD395" s="179"/>
      <c r="AE395" s="179">
        <f>AE205</f>
        <v>1254220.7196586542</v>
      </c>
      <c r="AF395" s="179">
        <f>AF205</f>
        <v>4441586.989854622</v>
      </c>
      <c r="AG395" s="179"/>
      <c r="AH395" s="179"/>
      <c r="AI395" s="179">
        <f>AI205</f>
        <v>1254220.7196586542</v>
      </c>
      <c r="AJ395" s="179">
        <f>AJ205</f>
        <v>4441586.989854622</v>
      </c>
      <c r="AK395" s="179"/>
      <c r="AL395" s="179">
        <f>AL205</f>
        <v>4398332.770736542</v>
      </c>
      <c r="AM395" s="179">
        <f>AM205</f>
        <v>4398332.770736542</v>
      </c>
      <c r="AN395" s="179">
        <f>AN205</f>
        <v>15575868.988092791</v>
      </c>
    </row>
    <row r="396" spans="1:40" ht="12.75">
      <c r="A396" s="183">
        <f aca="true" t="shared" si="423" ref="A396:H400">A208</f>
        <v>-13981</v>
      </c>
      <c r="B396" s="179">
        <f t="shared" si="423"/>
        <v>19</v>
      </c>
      <c r="C396" s="179">
        <f t="shared" si="423"/>
        <v>-14</v>
      </c>
      <c r="D396" s="179">
        <f t="shared" si="423"/>
        <v>1</v>
      </c>
      <c r="E396" s="187">
        <f t="shared" si="423"/>
        <v>1</v>
      </c>
      <c r="F396" s="181" t="str">
        <f t="shared" si="423"/>
        <v>Moxico</v>
      </c>
      <c r="G396" s="181" t="str">
        <f t="shared" si="423"/>
        <v>Province</v>
      </c>
      <c r="H396" s="181">
        <f t="shared" si="423"/>
        <v>17208</v>
      </c>
      <c r="I396" s="179"/>
      <c r="J396" s="185">
        <f aca="true" t="shared" si="424" ref="J396:U396">J208</f>
        <v>15144.50362053381</v>
      </c>
      <c r="K396" s="179">
        <f t="shared" si="424"/>
        <v>12096</v>
      </c>
      <c r="L396" s="179">
        <f t="shared" si="424"/>
        <v>4641.958</v>
      </c>
      <c r="M396" s="179">
        <f t="shared" si="424"/>
        <v>12022.671219999998</v>
      </c>
      <c r="N396" s="179">
        <f t="shared" si="424"/>
        <v>12450.050436100752</v>
      </c>
      <c r="O396" s="179">
        <f t="shared" si="424"/>
        <v>1.387871284959252</v>
      </c>
      <c r="P396" s="179">
        <f t="shared" si="424"/>
        <v>-13981</v>
      </c>
      <c r="Q396" s="202">
        <f t="shared" si="424"/>
        <v>3</v>
      </c>
      <c r="R396" s="179">
        <f t="shared" si="424"/>
        <v>17208</v>
      </c>
      <c r="S396" s="185">
        <f t="shared" si="424"/>
        <v>15144.50362053381</v>
      </c>
      <c r="T396" s="185">
        <f t="shared" si="424"/>
        <v>123086.05548913278</v>
      </c>
      <c r="U396" s="179">
        <f t="shared" si="424"/>
        <v>188549833.90535635</v>
      </c>
      <c r="V396" s="179"/>
      <c r="W396" s="179">
        <f aca="true" t="shared" si="425" ref="W396:X400">W208</f>
        <v>174145329.90688682</v>
      </c>
      <c r="X396" s="179">
        <f t="shared" si="425"/>
        <v>174145329.90688682</v>
      </c>
      <c r="Y396" s="179"/>
      <c r="Z396" s="179"/>
      <c r="AA396" s="179"/>
      <c r="AB396" s="179">
        <f aca="true" t="shared" si="426" ref="AB396:AC400">AB208</f>
        <v>174145329.90688682</v>
      </c>
      <c r="AC396" s="179">
        <f t="shared" si="426"/>
        <v>174145329.90688682</v>
      </c>
      <c r="AD396" s="179"/>
      <c r="AE396" s="179">
        <f aca="true" t="shared" si="427" ref="AE396:AF400">AE208</f>
        <v>3929475.409863964</v>
      </c>
      <c r="AF396" s="179">
        <f t="shared" si="427"/>
        <v>3929475.409863964</v>
      </c>
      <c r="AG396" s="179"/>
      <c r="AH396" s="179"/>
      <c r="AI396" s="179">
        <f aca="true" t="shared" si="428" ref="AI396:AJ400">AI208</f>
        <v>3929475.409863964</v>
      </c>
      <c r="AJ396" s="179">
        <f t="shared" si="428"/>
        <v>3929475.409863964</v>
      </c>
      <c r="AK396" s="179"/>
      <c r="AL396" s="179">
        <f aca="true" t="shared" si="429" ref="AL396:AN400">AL208</f>
        <v>13779983.216759343</v>
      </c>
      <c r="AM396" s="179">
        <f t="shared" si="429"/>
        <v>13779983.216759343</v>
      </c>
      <c r="AN396" s="179">
        <f t="shared" si="429"/>
        <v>13779983.216759343</v>
      </c>
    </row>
    <row r="397" spans="1:40" ht="12.75">
      <c r="A397" s="183">
        <f t="shared" si="423"/>
        <v>-12982</v>
      </c>
      <c r="B397" s="179">
        <f t="shared" si="423"/>
        <v>18</v>
      </c>
      <c r="C397" s="179">
        <f t="shared" si="423"/>
        <v>-13</v>
      </c>
      <c r="D397" s="179">
        <f t="shared" si="423"/>
        <v>0.525</v>
      </c>
      <c r="E397" s="187">
        <f t="shared" si="423"/>
        <v>0.525</v>
      </c>
      <c r="F397" s="181" t="str">
        <f t="shared" si="423"/>
        <v>Moxico</v>
      </c>
      <c r="G397" s="181" t="str">
        <f t="shared" si="423"/>
        <v>Province</v>
      </c>
      <c r="H397" s="181">
        <f t="shared" si="423"/>
        <v>88089</v>
      </c>
      <c r="I397" s="179"/>
      <c r="J397" s="185">
        <f aca="true" t="shared" si="430" ref="J397:U397">J209</f>
        <v>77525.81237966078</v>
      </c>
      <c r="K397" s="179">
        <f t="shared" si="430"/>
        <v>12096</v>
      </c>
      <c r="L397" s="179">
        <f t="shared" si="430"/>
        <v>4660.703</v>
      </c>
      <c r="M397" s="179">
        <f t="shared" si="430"/>
        <v>12071.22077</v>
      </c>
      <c r="N397" s="179">
        <f t="shared" si="430"/>
        <v>12450.050436100752</v>
      </c>
      <c r="O397" s="179">
        <f t="shared" si="430"/>
        <v>1.387871284959252</v>
      </c>
      <c r="P397" s="179">
        <f t="shared" si="430"/>
        <v>-12982</v>
      </c>
      <c r="Q397" s="202">
        <f t="shared" si="430"/>
        <v>3</v>
      </c>
      <c r="R397" s="179">
        <f t="shared" si="430"/>
        <v>88089</v>
      </c>
      <c r="S397" s="185">
        <f t="shared" si="430"/>
        <v>77525.81237966078</v>
      </c>
      <c r="T397" s="185">
        <f t="shared" si="430"/>
        <v>0</v>
      </c>
      <c r="U397" s="179">
        <f t="shared" si="430"/>
        <v>965200274.2264608</v>
      </c>
      <c r="V397" s="179"/>
      <c r="W397" s="179">
        <f t="shared" si="425"/>
        <v>891462573.580181</v>
      </c>
      <c r="X397" s="179">
        <f t="shared" si="425"/>
        <v>891462573.580181</v>
      </c>
      <c r="Y397" s="179"/>
      <c r="Z397" s="179"/>
      <c r="AA397" s="179"/>
      <c r="AB397" s="179">
        <f t="shared" si="426"/>
        <v>891462573.580181</v>
      </c>
      <c r="AC397" s="179">
        <f t="shared" si="426"/>
        <v>891462573.580181</v>
      </c>
      <c r="AD397" s="179"/>
      <c r="AE397" s="179">
        <f t="shared" si="427"/>
        <v>20115269.60596855</v>
      </c>
      <c r="AF397" s="179">
        <f t="shared" si="427"/>
        <v>20115269.60596855</v>
      </c>
      <c r="AG397" s="179"/>
      <c r="AH397" s="179"/>
      <c r="AI397" s="179">
        <f t="shared" si="428"/>
        <v>20115269.60596855</v>
      </c>
      <c r="AJ397" s="179">
        <f t="shared" si="428"/>
        <v>20115269.60596855</v>
      </c>
      <c r="AK397" s="179"/>
      <c r="AL397" s="179">
        <f t="shared" si="429"/>
        <v>70540733.47170582</v>
      </c>
      <c r="AM397" s="179">
        <f t="shared" si="429"/>
        <v>70540733.47170582</v>
      </c>
      <c r="AN397" s="179">
        <f t="shared" si="429"/>
        <v>70540733.47170582</v>
      </c>
    </row>
    <row r="398" spans="1:40" ht="12.75">
      <c r="A398" s="183">
        <f t="shared" si="423"/>
        <v>-12981</v>
      </c>
      <c r="B398" s="179">
        <f t="shared" si="423"/>
        <v>19</v>
      </c>
      <c r="C398" s="179">
        <f t="shared" si="423"/>
        <v>-13</v>
      </c>
      <c r="D398" s="179">
        <f t="shared" si="423"/>
        <v>1</v>
      </c>
      <c r="E398" s="187">
        <f t="shared" si="423"/>
        <v>1</v>
      </c>
      <c r="F398" s="181" t="str">
        <f t="shared" si="423"/>
        <v>Moxico</v>
      </c>
      <c r="G398" s="181" t="str">
        <f t="shared" si="423"/>
        <v>Province</v>
      </c>
      <c r="H398" s="181">
        <f t="shared" si="423"/>
        <v>17280</v>
      </c>
      <c r="I398" s="179"/>
      <c r="J398" s="185">
        <f aca="true" t="shared" si="431" ref="J398:U398">J210</f>
        <v>15207.869744469097</v>
      </c>
      <c r="K398" s="179">
        <f t="shared" si="431"/>
        <v>12096</v>
      </c>
      <c r="L398" s="179">
        <f t="shared" si="431"/>
        <v>4660.703</v>
      </c>
      <c r="M398" s="179">
        <f t="shared" si="431"/>
        <v>12071.22077</v>
      </c>
      <c r="N398" s="179">
        <f t="shared" si="431"/>
        <v>12450.050436100752</v>
      </c>
      <c r="O398" s="179">
        <f t="shared" si="431"/>
        <v>1.387871284959252</v>
      </c>
      <c r="P398" s="179">
        <f t="shared" si="431"/>
        <v>-12981</v>
      </c>
      <c r="Q398" s="202">
        <f t="shared" si="431"/>
        <v>3</v>
      </c>
      <c r="R398" s="179">
        <f t="shared" si="431"/>
        <v>17280</v>
      </c>
      <c r="S398" s="185">
        <f t="shared" si="431"/>
        <v>15207.869744469097</v>
      </c>
      <c r="T398" s="185">
        <f t="shared" si="431"/>
        <v>0</v>
      </c>
      <c r="U398" s="179">
        <f t="shared" si="431"/>
        <v>189338745.3442909</v>
      </c>
      <c r="V398" s="179"/>
      <c r="W398" s="179">
        <f t="shared" si="425"/>
        <v>174873971.4546144</v>
      </c>
      <c r="X398" s="179">
        <f t="shared" si="425"/>
        <v>174873971.4546144</v>
      </c>
      <c r="Y398" s="179"/>
      <c r="Z398" s="179"/>
      <c r="AA398" s="179"/>
      <c r="AB398" s="179">
        <f t="shared" si="426"/>
        <v>174873971.4546144</v>
      </c>
      <c r="AC398" s="179">
        <f t="shared" si="426"/>
        <v>174873971.4546144</v>
      </c>
      <c r="AD398" s="179"/>
      <c r="AE398" s="179">
        <f t="shared" si="427"/>
        <v>3945916.7295705085</v>
      </c>
      <c r="AF398" s="179">
        <f t="shared" si="427"/>
        <v>3945916.7295705085</v>
      </c>
      <c r="AG398" s="179"/>
      <c r="AH398" s="179"/>
      <c r="AI398" s="179">
        <f t="shared" si="428"/>
        <v>3945916.7295705085</v>
      </c>
      <c r="AJ398" s="179">
        <f t="shared" si="428"/>
        <v>3945916.7295705085</v>
      </c>
      <c r="AK398" s="179"/>
      <c r="AL398" s="179">
        <f t="shared" si="429"/>
        <v>13837640.050302269</v>
      </c>
      <c r="AM398" s="179">
        <f t="shared" si="429"/>
        <v>13837640.050302269</v>
      </c>
      <c r="AN398" s="179">
        <f t="shared" si="429"/>
        <v>13837640.050302269</v>
      </c>
    </row>
    <row r="399" spans="1:40" ht="12.75">
      <c r="A399" s="183">
        <f t="shared" si="423"/>
        <v>-12980</v>
      </c>
      <c r="B399" s="179">
        <f t="shared" si="423"/>
        <v>20</v>
      </c>
      <c r="C399" s="179">
        <f t="shared" si="423"/>
        <v>-13</v>
      </c>
      <c r="D399" s="179">
        <f t="shared" si="423"/>
        <v>1</v>
      </c>
      <c r="E399" s="187">
        <f t="shared" si="423"/>
        <v>1</v>
      </c>
      <c r="F399" s="181" t="str">
        <f t="shared" si="423"/>
        <v>Moxico</v>
      </c>
      <c r="G399" s="181" t="str">
        <f t="shared" si="423"/>
        <v>Province</v>
      </c>
      <c r="H399" s="181">
        <f t="shared" si="423"/>
        <v>17280</v>
      </c>
      <c r="I399" s="179"/>
      <c r="J399" s="185">
        <f aca="true" t="shared" si="432" ref="J399:U399">J211</f>
        <v>15207.869744469097</v>
      </c>
      <c r="K399" s="179">
        <f t="shared" si="432"/>
        <v>12096</v>
      </c>
      <c r="L399" s="179">
        <f t="shared" si="432"/>
        <v>4660.703</v>
      </c>
      <c r="M399" s="179">
        <f t="shared" si="432"/>
        <v>12071.22077</v>
      </c>
      <c r="N399" s="179">
        <f t="shared" si="432"/>
        <v>12450.050436100752</v>
      </c>
      <c r="O399" s="179">
        <f t="shared" si="432"/>
        <v>1.387871284959252</v>
      </c>
      <c r="P399" s="179">
        <f t="shared" si="432"/>
        <v>-12980</v>
      </c>
      <c r="Q399" s="202">
        <f t="shared" si="432"/>
        <v>3</v>
      </c>
      <c r="R399" s="179">
        <f t="shared" si="432"/>
        <v>17280</v>
      </c>
      <c r="S399" s="185">
        <f t="shared" si="432"/>
        <v>15207.869744469097</v>
      </c>
      <c r="T399" s="185">
        <f t="shared" si="432"/>
        <v>0</v>
      </c>
      <c r="U399" s="179">
        <f t="shared" si="432"/>
        <v>189338745.3442909</v>
      </c>
      <c r="V399" s="179"/>
      <c r="W399" s="179">
        <f t="shared" si="425"/>
        <v>174873971.4546144</v>
      </c>
      <c r="X399" s="179">
        <f t="shared" si="425"/>
        <v>174873971.4546144</v>
      </c>
      <c r="Y399" s="179"/>
      <c r="Z399" s="179"/>
      <c r="AA399" s="179"/>
      <c r="AB399" s="179">
        <f t="shared" si="426"/>
        <v>174873971.4546144</v>
      </c>
      <c r="AC399" s="179">
        <f t="shared" si="426"/>
        <v>174873971.4546144</v>
      </c>
      <c r="AD399" s="179"/>
      <c r="AE399" s="179">
        <f t="shared" si="427"/>
        <v>3945916.7295705085</v>
      </c>
      <c r="AF399" s="179">
        <f t="shared" si="427"/>
        <v>3945916.7295705085</v>
      </c>
      <c r="AG399" s="179"/>
      <c r="AH399" s="179"/>
      <c r="AI399" s="179">
        <f t="shared" si="428"/>
        <v>3945916.7295705085</v>
      </c>
      <c r="AJ399" s="179">
        <f t="shared" si="428"/>
        <v>3945916.7295705085</v>
      </c>
      <c r="AK399" s="179"/>
      <c r="AL399" s="179">
        <f t="shared" si="429"/>
        <v>13837640.050302269</v>
      </c>
      <c r="AM399" s="179">
        <f t="shared" si="429"/>
        <v>13837640.050302269</v>
      </c>
      <c r="AN399" s="179">
        <f t="shared" si="429"/>
        <v>13837640.050302269</v>
      </c>
    </row>
    <row r="400" spans="1:40" ht="12.75">
      <c r="A400" s="183">
        <f t="shared" si="423"/>
        <v>-11985</v>
      </c>
      <c r="B400" s="179">
        <f t="shared" si="423"/>
        <v>15</v>
      </c>
      <c r="C400" s="179">
        <f t="shared" si="423"/>
        <v>-12</v>
      </c>
      <c r="D400" s="179">
        <f t="shared" si="423"/>
        <v>0.607</v>
      </c>
      <c r="E400" s="187">
        <f t="shared" si="423"/>
        <v>1.002</v>
      </c>
      <c r="F400" s="181" t="str">
        <f t="shared" si="423"/>
        <v>Cuanza Sul</v>
      </c>
      <c r="G400" s="181" t="str">
        <f t="shared" si="423"/>
        <v>Province</v>
      </c>
      <c r="H400" s="181">
        <f t="shared" si="423"/>
        <v>249783</v>
      </c>
      <c r="I400" s="179"/>
      <c r="J400" s="185">
        <f aca="true" t="shared" si="433" ref="J400:U400">J212</f>
        <v>219830.2852073336</v>
      </c>
      <c r="K400" s="179">
        <f t="shared" si="433"/>
        <v>12096</v>
      </c>
      <c r="L400" s="179">
        <f t="shared" si="433"/>
        <v>4678.023</v>
      </c>
      <c r="M400" s="179">
        <f t="shared" si="433"/>
        <v>12116.07957</v>
      </c>
      <c r="N400" s="179">
        <f t="shared" si="433"/>
        <v>10705.936884771063</v>
      </c>
      <c r="O400" s="179">
        <f t="shared" si="433"/>
        <v>12.015839797252662</v>
      </c>
      <c r="P400" s="179">
        <f t="shared" si="433"/>
        <v>-11985</v>
      </c>
      <c r="Q400" s="202">
        <f t="shared" si="433"/>
        <v>3</v>
      </c>
      <c r="R400" s="179">
        <f t="shared" si="433"/>
        <v>88370.01674791875</v>
      </c>
      <c r="S400" s="185">
        <f t="shared" si="433"/>
        <v>72368.65076290593</v>
      </c>
      <c r="T400" s="185">
        <f t="shared" si="433"/>
        <v>219830.28520733357</v>
      </c>
      <c r="U400" s="179">
        <f t="shared" si="433"/>
        <v>774774207.5037102</v>
      </c>
      <c r="V400" s="179"/>
      <c r="W400" s="179">
        <f t="shared" si="425"/>
        <v>715584348.0445912</v>
      </c>
      <c r="X400" s="179">
        <f t="shared" si="425"/>
        <v>2510647577.7789073</v>
      </c>
      <c r="Y400" s="179"/>
      <c r="Z400" s="179"/>
      <c r="AA400" s="179"/>
      <c r="AB400" s="179">
        <f t="shared" si="426"/>
        <v>715584348.0445912</v>
      </c>
      <c r="AC400" s="179">
        <f t="shared" si="426"/>
        <v>2510647577.7789073</v>
      </c>
      <c r="AD400" s="179"/>
      <c r="AE400" s="179">
        <f t="shared" si="427"/>
        <v>16146692.54023767</v>
      </c>
      <c r="AF400" s="179">
        <f t="shared" si="427"/>
        <v>56651119.64237976</v>
      </c>
      <c r="AG400" s="179"/>
      <c r="AH400" s="179"/>
      <c r="AI400" s="179">
        <f t="shared" si="428"/>
        <v>16146692.54023767</v>
      </c>
      <c r="AJ400" s="179">
        <f t="shared" si="428"/>
        <v>56651119.64237976</v>
      </c>
      <c r="AK400" s="179"/>
      <c r="AL400" s="179">
        <f t="shared" si="429"/>
        <v>56623627.58451546</v>
      </c>
      <c r="AM400" s="179">
        <f t="shared" si="429"/>
        <v>56623627.58451546</v>
      </c>
      <c r="AN400" s="179">
        <f t="shared" si="429"/>
        <v>198665571.47119144</v>
      </c>
    </row>
    <row r="401" spans="1:40" ht="12.75">
      <c r="A401" s="183">
        <f aca="true" t="shared" si="434" ref="A401:H401">A215</f>
        <v>-11984</v>
      </c>
      <c r="B401" s="179">
        <f t="shared" si="434"/>
        <v>16</v>
      </c>
      <c r="C401" s="179">
        <f t="shared" si="434"/>
        <v>-12</v>
      </c>
      <c r="D401" s="179">
        <f t="shared" si="434"/>
        <v>0.77</v>
      </c>
      <c r="E401" s="187">
        <f t="shared" si="434"/>
        <v>1</v>
      </c>
      <c r="F401" s="181" t="str">
        <f t="shared" si="434"/>
        <v>Bie</v>
      </c>
      <c r="G401" s="181" t="str">
        <f t="shared" si="434"/>
        <v>Province</v>
      </c>
      <c r="H401" s="181">
        <f t="shared" si="434"/>
        <v>244151</v>
      </c>
      <c r="I401" s="179"/>
      <c r="J401" s="185">
        <f aca="true" t="shared" si="435" ref="J401:U401">J215</f>
        <v>214873.6461795066</v>
      </c>
      <c r="K401" s="179">
        <f t="shared" si="435"/>
        <v>12096</v>
      </c>
      <c r="L401" s="179">
        <f t="shared" si="435"/>
        <v>4678.023</v>
      </c>
      <c r="M401" s="179">
        <f t="shared" si="435"/>
        <v>12116.07957</v>
      </c>
      <c r="N401" s="179">
        <f t="shared" si="435"/>
        <v>14556.244603364805</v>
      </c>
      <c r="O401" s="179">
        <f t="shared" si="435"/>
        <v>15.310299313913404</v>
      </c>
      <c r="P401" s="179">
        <f t="shared" si="435"/>
        <v>-11984</v>
      </c>
      <c r="Q401" s="202">
        <f t="shared" si="435"/>
        <v>3</v>
      </c>
      <c r="R401" s="179">
        <f t="shared" si="435"/>
        <v>142835.61964047624</v>
      </c>
      <c r="S401" s="185">
        <f t="shared" si="435"/>
        <v>116704.63712682645</v>
      </c>
      <c r="T401" s="185">
        <f t="shared" si="435"/>
        <v>214873.6461795066</v>
      </c>
      <c r="U401" s="179">
        <f t="shared" si="435"/>
        <v>1698781244.3650153</v>
      </c>
      <c r="V401" s="179"/>
      <c r="W401" s="179">
        <f>W215</f>
        <v>1569000693.938947</v>
      </c>
      <c r="X401" s="179">
        <f>X215</f>
        <v>2753117543.9596643</v>
      </c>
      <c r="Y401" s="179"/>
      <c r="Z401" s="179"/>
      <c r="AA401" s="179"/>
      <c r="AB401" s="179">
        <f>AB215</f>
        <v>1569000693.938947</v>
      </c>
      <c r="AC401" s="179">
        <f>AC215</f>
        <v>2753117543.9596643</v>
      </c>
      <c r="AD401" s="179"/>
      <c r="AE401" s="179">
        <f>AE215</f>
        <v>35403473.915660664</v>
      </c>
      <c r="AF401" s="179">
        <f>AF215</f>
        <v>62122295.75859989</v>
      </c>
      <c r="AG401" s="179"/>
      <c r="AH401" s="179"/>
      <c r="AI401" s="179">
        <f>AI215</f>
        <v>35403473.915660664</v>
      </c>
      <c r="AJ401" s="179">
        <f>AJ215</f>
        <v>62122295.75859989</v>
      </c>
      <c r="AK401" s="179"/>
      <c r="AL401" s="179">
        <f>AL215</f>
        <v>124153792.93330924</v>
      </c>
      <c r="AM401" s="179">
        <f>AM215</f>
        <v>124153792.93330924</v>
      </c>
      <c r="AN401" s="179">
        <f>AN215</f>
        <v>217852029.50785285</v>
      </c>
    </row>
    <row r="402" spans="1:40" ht="12.75">
      <c r="A402" s="183">
        <f aca="true" t="shared" si="436" ref="A402:H407">A217</f>
        <v>-11983</v>
      </c>
      <c r="B402" s="179">
        <f t="shared" si="436"/>
        <v>17</v>
      </c>
      <c r="C402" s="179">
        <f t="shared" si="436"/>
        <v>-12</v>
      </c>
      <c r="D402" s="179">
        <f t="shared" si="436"/>
        <v>0.329</v>
      </c>
      <c r="E402" s="187">
        <f t="shared" si="436"/>
        <v>0.329</v>
      </c>
      <c r="F402" s="181" t="str">
        <f t="shared" si="436"/>
        <v>Malanje</v>
      </c>
      <c r="G402" s="181" t="str">
        <f t="shared" si="436"/>
        <v>Province</v>
      </c>
      <c r="H402" s="181">
        <f t="shared" si="436"/>
        <v>151209</v>
      </c>
      <c r="I402" s="179"/>
      <c r="J402" s="185">
        <f aca="true" t="shared" si="437" ref="J402:U402">J217</f>
        <v>133076.78102959652</v>
      </c>
      <c r="K402" s="179">
        <f t="shared" si="437"/>
        <v>12096</v>
      </c>
      <c r="L402" s="179">
        <f t="shared" si="437"/>
        <v>4678.023</v>
      </c>
      <c r="M402" s="179">
        <f t="shared" si="437"/>
        <v>12116.07957</v>
      </c>
      <c r="N402" s="179">
        <f t="shared" si="437"/>
        <v>15309.28735712308</v>
      </c>
      <c r="O402" s="179">
        <f t="shared" si="437"/>
        <v>8.582681380722903</v>
      </c>
      <c r="P402" s="179">
        <f t="shared" si="437"/>
        <v>-11983</v>
      </c>
      <c r="Q402" s="202">
        <f t="shared" si="437"/>
        <v>3</v>
      </c>
      <c r="R402" s="179">
        <f t="shared" si="437"/>
        <v>151209</v>
      </c>
      <c r="S402" s="185">
        <f t="shared" si="437"/>
        <v>133076.78102959652</v>
      </c>
      <c r="T402" s="185">
        <f t="shared" si="437"/>
        <v>179876.18389602526</v>
      </c>
      <c r="U402" s="179">
        <f t="shared" si="437"/>
        <v>2037310681.3430383</v>
      </c>
      <c r="V402" s="179"/>
      <c r="W402" s="179">
        <f aca="true" t="shared" si="438" ref="W402:X407">W217</f>
        <v>1881667744.6843877</v>
      </c>
      <c r="X402" s="179">
        <f t="shared" si="438"/>
        <v>1881667744.6843877</v>
      </c>
      <c r="Y402" s="179"/>
      <c r="Z402" s="179"/>
      <c r="AA402" s="179"/>
      <c r="AB402" s="179">
        <f aca="true" t="shared" si="439" ref="AB402:AC407">AB217</f>
        <v>1881667744.6843877</v>
      </c>
      <c r="AC402" s="179">
        <f t="shared" si="439"/>
        <v>1881667744.6843877</v>
      </c>
      <c r="AD402" s="179"/>
      <c r="AE402" s="179">
        <f aca="true" t="shared" si="440" ref="AE402:AF407">AE217</f>
        <v>42458601.30860208</v>
      </c>
      <c r="AF402" s="179">
        <f t="shared" si="440"/>
        <v>42458601.30860208</v>
      </c>
      <c r="AG402" s="179"/>
      <c r="AH402" s="179"/>
      <c r="AI402" s="179">
        <f aca="true" t="shared" si="441" ref="AI402:AJ407">AI217</f>
        <v>42458601.30860208</v>
      </c>
      <c r="AJ402" s="179">
        <f t="shared" si="441"/>
        <v>42458601.30860208</v>
      </c>
      <c r="AK402" s="179"/>
      <c r="AL402" s="179">
        <f aca="true" t="shared" si="442" ref="AL402:AN407">AL217</f>
        <v>148894891.15287986</v>
      </c>
      <c r="AM402" s="179">
        <f t="shared" si="442"/>
        <v>148894891.15287986</v>
      </c>
      <c r="AN402" s="179">
        <f t="shared" si="442"/>
        <v>148894891.15287986</v>
      </c>
    </row>
    <row r="403" spans="1:40" ht="12.75">
      <c r="A403" s="183">
        <f t="shared" si="436"/>
        <v>-11977</v>
      </c>
      <c r="B403" s="179">
        <f t="shared" si="436"/>
        <v>23</v>
      </c>
      <c r="C403" s="179">
        <f t="shared" si="436"/>
        <v>-12</v>
      </c>
      <c r="D403" s="179">
        <f t="shared" si="436"/>
        <v>0.967</v>
      </c>
      <c r="E403" s="187">
        <f t="shared" si="436"/>
        <v>0.967</v>
      </c>
      <c r="F403" s="181" t="str">
        <f t="shared" si="436"/>
        <v>Moxico</v>
      </c>
      <c r="G403" s="181" t="str">
        <f t="shared" si="436"/>
        <v>Province</v>
      </c>
      <c r="H403" s="181">
        <f t="shared" si="436"/>
        <v>16682</v>
      </c>
      <c r="I403" s="179"/>
      <c r="J403" s="185">
        <f aca="true" t="shared" si="443" ref="J403:U403">J218</f>
        <v>14681.578881784344</v>
      </c>
      <c r="K403" s="179">
        <f t="shared" si="443"/>
        <v>11681</v>
      </c>
      <c r="L403" s="179">
        <f t="shared" si="443"/>
        <v>4678.023</v>
      </c>
      <c r="M403" s="179">
        <f t="shared" si="443"/>
        <v>12116.07957</v>
      </c>
      <c r="N403" s="179">
        <f t="shared" si="443"/>
        <v>12450.050436100752</v>
      </c>
      <c r="O403" s="179">
        <f t="shared" si="443"/>
        <v>1.387871284959252</v>
      </c>
      <c r="P403" s="179">
        <f t="shared" si="443"/>
        <v>-11977</v>
      </c>
      <c r="Q403" s="202">
        <f t="shared" si="443"/>
        <v>3</v>
      </c>
      <c r="R403" s="179">
        <f t="shared" si="443"/>
        <v>16682</v>
      </c>
      <c r="S403" s="185">
        <f t="shared" si="443"/>
        <v>14681.578881784344</v>
      </c>
      <c r="T403" s="185">
        <f t="shared" si="443"/>
        <v>0</v>
      </c>
      <c r="U403" s="179">
        <f t="shared" si="443"/>
        <v>182786397.55980676</v>
      </c>
      <c r="V403" s="179"/>
      <c r="W403" s="179">
        <f t="shared" si="438"/>
        <v>168822198.59987715</v>
      </c>
      <c r="X403" s="179">
        <f t="shared" si="438"/>
        <v>168822198.59987715</v>
      </c>
      <c r="Y403" s="179"/>
      <c r="Z403" s="179"/>
      <c r="AA403" s="179"/>
      <c r="AB403" s="179">
        <f t="shared" si="439"/>
        <v>168822198.59987715</v>
      </c>
      <c r="AC403" s="179">
        <f t="shared" si="439"/>
        <v>168822198.59987715</v>
      </c>
      <c r="AD403" s="179"/>
      <c r="AE403" s="179">
        <f t="shared" si="440"/>
        <v>3809362.4353411584</v>
      </c>
      <c r="AF403" s="179">
        <f t="shared" si="440"/>
        <v>3809362.4353411584</v>
      </c>
      <c r="AG403" s="179"/>
      <c r="AH403" s="179"/>
      <c r="AI403" s="179">
        <f t="shared" si="441"/>
        <v>3809362.4353411584</v>
      </c>
      <c r="AJ403" s="179">
        <f t="shared" si="441"/>
        <v>3809362.4353411584</v>
      </c>
      <c r="AK403" s="179"/>
      <c r="AL403" s="179">
        <f t="shared" si="442"/>
        <v>13358768.016154077</v>
      </c>
      <c r="AM403" s="179">
        <f t="shared" si="442"/>
        <v>13358768.016154077</v>
      </c>
      <c r="AN403" s="179">
        <f t="shared" si="442"/>
        <v>13358768.016154077</v>
      </c>
    </row>
    <row r="404" spans="1:40" ht="12.75">
      <c r="A404" s="183">
        <f t="shared" si="436"/>
        <v>-11976</v>
      </c>
      <c r="B404" s="179">
        <f t="shared" si="436"/>
        <v>24</v>
      </c>
      <c r="C404" s="179">
        <f t="shared" si="436"/>
        <v>-12</v>
      </c>
      <c r="D404" s="179">
        <f t="shared" si="436"/>
        <v>0.015</v>
      </c>
      <c r="E404" s="187">
        <f t="shared" si="436"/>
        <v>0.015</v>
      </c>
      <c r="F404" s="181" t="str">
        <f t="shared" si="436"/>
        <v>Moxico</v>
      </c>
      <c r="G404" s="181" t="str">
        <f t="shared" si="436"/>
        <v>Province</v>
      </c>
      <c r="H404" s="181">
        <f t="shared" si="436"/>
        <v>392</v>
      </c>
      <c r="I404" s="179"/>
      <c r="J404" s="185">
        <f aca="true" t="shared" si="444" ref="J404:U404">J219</f>
        <v>344.9933414254564</v>
      </c>
      <c r="K404" s="179">
        <f t="shared" si="444"/>
        <v>275</v>
      </c>
      <c r="L404" s="179">
        <f t="shared" si="444"/>
        <v>4678.023</v>
      </c>
      <c r="M404" s="179">
        <f t="shared" si="444"/>
        <v>12116.07957</v>
      </c>
      <c r="N404" s="179">
        <f t="shared" si="444"/>
        <v>12450.050436100752</v>
      </c>
      <c r="O404" s="179">
        <f t="shared" si="444"/>
        <v>1.387871284959252</v>
      </c>
      <c r="P404" s="179">
        <f t="shared" si="444"/>
        <v>-11976</v>
      </c>
      <c r="Q404" s="202">
        <f t="shared" si="444"/>
        <v>3</v>
      </c>
      <c r="R404" s="179">
        <f t="shared" si="444"/>
        <v>392</v>
      </c>
      <c r="S404" s="185">
        <f t="shared" si="444"/>
        <v>344.9933414254564</v>
      </c>
      <c r="T404" s="185">
        <f t="shared" si="444"/>
        <v>0</v>
      </c>
      <c r="U404" s="179">
        <f t="shared" si="444"/>
        <v>4295184.500865859</v>
      </c>
      <c r="V404" s="179"/>
      <c r="W404" s="179">
        <f t="shared" si="438"/>
        <v>3967048.4265167154</v>
      </c>
      <c r="X404" s="179">
        <f t="shared" si="438"/>
        <v>3967048.4265167154</v>
      </c>
      <c r="Y404" s="179"/>
      <c r="Z404" s="179"/>
      <c r="AA404" s="179"/>
      <c r="AB404" s="179">
        <f t="shared" si="439"/>
        <v>3967048.4265167154</v>
      </c>
      <c r="AC404" s="179">
        <f t="shared" si="439"/>
        <v>3967048.4265167154</v>
      </c>
      <c r="AD404" s="179"/>
      <c r="AE404" s="179">
        <f t="shared" si="440"/>
        <v>89513.85173562728</v>
      </c>
      <c r="AF404" s="179">
        <f t="shared" si="440"/>
        <v>89513.85173562728</v>
      </c>
      <c r="AG404" s="179"/>
      <c r="AH404" s="179"/>
      <c r="AI404" s="179">
        <f t="shared" si="441"/>
        <v>89513.85173562728</v>
      </c>
      <c r="AJ404" s="179">
        <f t="shared" si="441"/>
        <v>89513.85173562728</v>
      </c>
      <c r="AK404" s="179"/>
      <c r="AL404" s="179">
        <f t="shared" si="442"/>
        <v>313909.42706704227</v>
      </c>
      <c r="AM404" s="179">
        <f t="shared" si="442"/>
        <v>313909.42706704227</v>
      </c>
      <c r="AN404" s="179">
        <f t="shared" si="442"/>
        <v>313909.42706704227</v>
      </c>
    </row>
    <row r="405" spans="1:40" ht="12.75">
      <c r="A405" s="183">
        <f t="shared" si="436"/>
        <v>-10987</v>
      </c>
      <c r="B405" s="179">
        <f t="shared" si="436"/>
        <v>13</v>
      </c>
      <c r="C405" s="179">
        <f t="shared" si="436"/>
        <v>-11</v>
      </c>
      <c r="D405" s="179">
        <f t="shared" si="436"/>
        <v>0.185</v>
      </c>
      <c r="E405" s="187">
        <f t="shared" si="436"/>
        <v>0.185</v>
      </c>
      <c r="F405" s="181" t="str">
        <f t="shared" si="436"/>
        <v>Bengo</v>
      </c>
      <c r="G405" s="181" t="str">
        <f t="shared" si="436"/>
        <v>Province</v>
      </c>
      <c r="H405" s="181">
        <f t="shared" si="436"/>
        <v>34573</v>
      </c>
      <c r="I405" s="179"/>
      <c r="J405" s="185">
        <f aca="true" t="shared" si="445" ref="J405:U405">J220</f>
        <v>30427.180594648733</v>
      </c>
      <c r="K405" s="179">
        <f t="shared" si="445"/>
        <v>4510</v>
      </c>
      <c r="L405" s="179">
        <f t="shared" si="445"/>
        <v>4693.923</v>
      </c>
      <c r="M405" s="179">
        <f t="shared" si="445"/>
        <v>12157.260569999999</v>
      </c>
      <c r="N405" s="179">
        <f t="shared" si="445"/>
        <v>11949.659824599661</v>
      </c>
      <c r="O405" s="179">
        <f t="shared" si="445"/>
        <v>5.235205691350383</v>
      </c>
      <c r="P405" s="179">
        <f t="shared" si="445"/>
        <v>-10987</v>
      </c>
      <c r="Q405" s="202">
        <f t="shared" si="445"/>
        <v>3</v>
      </c>
      <c r="R405" s="179">
        <f t="shared" si="445"/>
        <v>34573</v>
      </c>
      <c r="S405" s="185">
        <f t="shared" si="445"/>
        <v>30427.180594648733</v>
      </c>
      <c r="T405" s="185">
        <f t="shared" si="445"/>
        <v>0</v>
      </c>
      <c r="U405" s="179">
        <f t="shared" si="445"/>
        <v>363594457.5277124</v>
      </c>
      <c r="V405" s="179"/>
      <c r="W405" s="179">
        <f t="shared" si="438"/>
        <v>335817197.22045463</v>
      </c>
      <c r="X405" s="179">
        <f t="shared" si="438"/>
        <v>335817197.22045463</v>
      </c>
      <c r="Y405" s="179"/>
      <c r="Z405" s="179"/>
      <c r="AA405" s="179"/>
      <c r="AB405" s="179">
        <f t="shared" si="439"/>
        <v>335817197.22045463</v>
      </c>
      <c r="AC405" s="179">
        <f t="shared" si="439"/>
        <v>335817197.22045463</v>
      </c>
      <c r="AD405" s="179"/>
      <c r="AE405" s="179">
        <f t="shared" si="440"/>
        <v>7577495.298856297</v>
      </c>
      <c r="AF405" s="179">
        <f t="shared" si="440"/>
        <v>7577495.298856297</v>
      </c>
      <c r="AG405" s="179"/>
      <c r="AH405" s="179"/>
      <c r="AI405" s="179">
        <f t="shared" si="441"/>
        <v>7577495.298856297</v>
      </c>
      <c r="AJ405" s="179">
        <f t="shared" si="441"/>
        <v>7577495.298856297</v>
      </c>
      <c r="AK405" s="179"/>
      <c r="AL405" s="179">
        <f t="shared" si="442"/>
        <v>26572951.13266212</v>
      </c>
      <c r="AM405" s="179">
        <f t="shared" si="442"/>
        <v>26572951.13266212</v>
      </c>
      <c r="AN405" s="179">
        <f t="shared" si="442"/>
        <v>26572951.13266212</v>
      </c>
    </row>
    <row r="406" spans="1:40" ht="12.75">
      <c r="A406" s="183">
        <f t="shared" si="436"/>
        <v>-9988</v>
      </c>
      <c r="B406" s="179">
        <f t="shared" si="436"/>
        <v>12</v>
      </c>
      <c r="C406" s="179">
        <f t="shared" si="436"/>
        <v>-10</v>
      </c>
      <c r="D406" s="179">
        <f t="shared" si="436"/>
        <v>0</v>
      </c>
      <c r="E406" s="187">
        <f t="shared" si="436"/>
        <v>0</v>
      </c>
      <c r="F406" s="181" t="str">
        <f t="shared" si="436"/>
        <v>Luanda</v>
      </c>
      <c r="G406" s="181" t="str">
        <f t="shared" si="436"/>
        <v>Province</v>
      </c>
      <c r="H406" s="181">
        <f t="shared" si="436"/>
        <v>1529</v>
      </c>
      <c r="I406" s="179"/>
      <c r="J406" s="185">
        <f aca="true" t="shared" si="446" ref="J406:U406">J221</f>
        <v>1345.650048570211</v>
      </c>
      <c r="K406" s="179">
        <f t="shared" si="446"/>
        <v>2</v>
      </c>
      <c r="L406" s="179">
        <f t="shared" si="446"/>
        <v>4708.39</v>
      </c>
      <c r="M406" s="179">
        <f t="shared" si="446"/>
        <v>12194.7301</v>
      </c>
      <c r="N406" s="179">
        <f t="shared" si="446"/>
        <v>51699.291336064016</v>
      </c>
      <c r="O406" s="179">
        <f t="shared" si="446"/>
        <v>193.25955703626929</v>
      </c>
      <c r="P406" s="179">
        <f t="shared" si="446"/>
        <v>-9988</v>
      </c>
      <c r="Q406" s="202">
        <f t="shared" si="446"/>
        <v>3</v>
      </c>
      <c r="R406" s="179">
        <f t="shared" si="446"/>
        <v>1529</v>
      </c>
      <c r="S406" s="185">
        <f t="shared" si="446"/>
        <v>1345.650048570211</v>
      </c>
      <c r="T406" s="185">
        <f t="shared" si="446"/>
        <v>0</v>
      </c>
      <c r="U406" s="179">
        <f t="shared" si="446"/>
        <v>69569153.89742003</v>
      </c>
      <c r="V406" s="179"/>
      <c r="W406" s="179">
        <f t="shared" si="438"/>
        <v>64254330.040356636</v>
      </c>
      <c r="X406" s="179">
        <f t="shared" si="438"/>
        <v>64254330.040356636</v>
      </c>
      <c r="Y406" s="179"/>
      <c r="Z406" s="179"/>
      <c r="AA406" s="179"/>
      <c r="AB406" s="179">
        <f t="shared" si="439"/>
        <v>64254330.040356636</v>
      </c>
      <c r="AC406" s="179">
        <f t="shared" si="439"/>
        <v>64254330.040356636</v>
      </c>
      <c r="AD406" s="179"/>
      <c r="AE406" s="179">
        <f t="shared" si="440"/>
        <v>1449856.9097768262</v>
      </c>
      <c r="AF406" s="179">
        <f t="shared" si="440"/>
        <v>1449856.9097768262</v>
      </c>
      <c r="AG406" s="179"/>
      <c r="AH406" s="179"/>
      <c r="AI406" s="179">
        <f t="shared" si="441"/>
        <v>1449856.9097768262</v>
      </c>
      <c r="AJ406" s="179">
        <f t="shared" si="441"/>
        <v>1449856.9097768262</v>
      </c>
      <c r="AK406" s="179"/>
      <c r="AL406" s="179">
        <f t="shared" si="442"/>
        <v>5084394.6836452875</v>
      </c>
      <c r="AM406" s="179">
        <f t="shared" si="442"/>
        <v>5084394.6836452875</v>
      </c>
      <c r="AN406" s="179">
        <f t="shared" si="442"/>
        <v>5084394.6836452875</v>
      </c>
    </row>
    <row r="407" spans="1:40" ht="12.75">
      <c r="A407" s="183">
        <f t="shared" si="436"/>
        <v>-9987</v>
      </c>
      <c r="B407" s="179">
        <f t="shared" si="436"/>
        <v>13</v>
      </c>
      <c r="C407" s="179">
        <f t="shared" si="436"/>
        <v>-10</v>
      </c>
      <c r="D407" s="179">
        <f t="shared" si="436"/>
        <v>0.723</v>
      </c>
      <c r="E407" s="187">
        <f t="shared" si="436"/>
        <v>0.822</v>
      </c>
      <c r="F407" s="181" t="str">
        <f t="shared" si="436"/>
        <v>Bengo</v>
      </c>
      <c r="G407" s="181" t="str">
        <f t="shared" si="436"/>
        <v>Province</v>
      </c>
      <c r="H407" s="181">
        <f t="shared" si="436"/>
        <v>650304</v>
      </c>
      <c r="I407" s="179"/>
      <c r="J407" s="185">
        <f aca="true" t="shared" si="447" ref="J407:U407">J222</f>
        <v>572322.8313835204</v>
      </c>
      <c r="K407" s="179">
        <f t="shared" si="447"/>
        <v>9887</v>
      </c>
      <c r="L407" s="179">
        <f t="shared" si="447"/>
        <v>4708.39</v>
      </c>
      <c r="M407" s="179">
        <f t="shared" si="447"/>
        <v>12194.7301</v>
      </c>
      <c r="N407" s="179">
        <f t="shared" si="447"/>
        <v>11949.659824599661</v>
      </c>
      <c r="O407" s="179">
        <f t="shared" si="447"/>
        <v>5.235205691350383</v>
      </c>
      <c r="P407" s="179">
        <f t="shared" si="447"/>
        <v>-9987</v>
      </c>
      <c r="Q407" s="202">
        <f t="shared" si="447"/>
        <v>3</v>
      </c>
      <c r="R407" s="179">
        <f t="shared" si="447"/>
        <v>46157.70846655332</v>
      </c>
      <c r="S407" s="185">
        <f t="shared" si="447"/>
        <v>94523.79365849891</v>
      </c>
      <c r="T407" s="185">
        <f t="shared" si="447"/>
        <v>572322.8313835205</v>
      </c>
      <c r="U407" s="179">
        <f t="shared" si="447"/>
        <v>1129527179.5497127</v>
      </c>
      <c r="V407" s="179"/>
      <c r="W407" s="179">
        <f t="shared" si="438"/>
        <v>1043235516.2944121</v>
      </c>
      <c r="X407" s="179">
        <f t="shared" si="438"/>
        <v>23857976314.296543</v>
      </c>
      <c r="Y407" s="179">
        <f>Y222</f>
        <v>15450747.84</v>
      </c>
      <c r="Z407" s="179"/>
      <c r="AA407" s="179">
        <f>AA222</f>
        <v>13303345.587532574</v>
      </c>
      <c r="AB407" s="179">
        <f t="shared" si="439"/>
        <v>1056538861.8819447</v>
      </c>
      <c r="AC407" s="179">
        <f t="shared" si="439"/>
        <v>23871279659.88408</v>
      </c>
      <c r="AD407" s="179"/>
      <c r="AE407" s="179">
        <f t="shared" si="440"/>
        <v>23840108.026730254</v>
      </c>
      <c r="AF407" s="179">
        <f t="shared" si="440"/>
        <v>538639804.3269651</v>
      </c>
      <c r="AG407" s="179"/>
      <c r="AH407" s="179">
        <f>AH222</f>
        <v>300181.28756643867</v>
      </c>
      <c r="AI407" s="179">
        <f t="shared" si="441"/>
        <v>23539926.739163816</v>
      </c>
      <c r="AJ407" s="179">
        <f t="shared" si="441"/>
        <v>538339623.0393987</v>
      </c>
      <c r="AK407" s="179">
        <f>AK222</f>
        <v>300181.28756643867</v>
      </c>
      <c r="AL407" s="179">
        <f t="shared" si="442"/>
        <v>82550407.2566907</v>
      </c>
      <c r="AM407" s="179">
        <f t="shared" si="442"/>
        <v>82850588.54425713</v>
      </c>
      <c r="AN407" s="179">
        <f t="shared" si="442"/>
        <v>1888163113.774089</v>
      </c>
    </row>
    <row r="408" spans="1:40" ht="12.75">
      <c r="A408" s="183">
        <f aca="true" t="shared" si="448" ref="A408:H409">A224</f>
        <v>-9982</v>
      </c>
      <c r="B408" s="179">
        <f t="shared" si="448"/>
        <v>18</v>
      </c>
      <c r="C408" s="179">
        <f t="shared" si="448"/>
        <v>-10</v>
      </c>
      <c r="D408" s="179">
        <f t="shared" si="448"/>
        <v>0.008</v>
      </c>
      <c r="E408" s="187">
        <f t="shared" si="448"/>
        <v>0.008</v>
      </c>
      <c r="F408" s="181" t="str">
        <f t="shared" si="448"/>
        <v>Malanje</v>
      </c>
      <c r="G408" s="181" t="str">
        <f t="shared" si="448"/>
        <v>Province</v>
      </c>
      <c r="H408" s="181">
        <f t="shared" si="448"/>
        <v>31242</v>
      </c>
      <c r="I408" s="179"/>
      <c r="J408" s="185">
        <f aca="true" t="shared" si="449" ref="J408:U408">J224</f>
        <v>27495.61727758701</v>
      </c>
      <c r="K408" s="179">
        <f t="shared" si="449"/>
        <v>12096</v>
      </c>
      <c r="L408" s="179">
        <f t="shared" si="449"/>
        <v>4708.39</v>
      </c>
      <c r="M408" s="179">
        <f t="shared" si="449"/>
        <v>12194.7301</v>
      </c>
      <c r="N408" s="179">
        <f t="shared" si="449"/>
        <v>15309.28735712308</v>
      </c>
      <c r="O408" s="179">
        <f t="shared" si="449"/>
        <v>8.582681380722903</v>
      </c>
      <c r="P408" s="179">
        <f t="shared" si="449"/>
        <v>-9982</v>
      </c>
      <c r="Q408" s="202">
        <f t="shared" si="449"/>
        <v>3</v>
      </c>
      <c r="R408" s="179">
        <f t="shared" si="449"/>
        <v>31242</v>
      </c>
      <c r="S408" s="185">
        <f t="shared" si="449"/>
        <v>27495.61727758701</v>
      </c>
      <c r="T408" s="185">
        <f t="shared" si="449"/>
        <v>27495.61727758701</v>
      </c>
      <c r="U408" s="179">
        <f t="shared" si="449"/>
        <v>420938305.96405774</v>
      </c>
      <c r="V408" s="179"/>
      <c r="W408" s="179">
        <f>W224</f>
        <v>388780189.5352105</v>
      </c>
      <c r="X408" s="179">
        <f>X224</f>
        <v>388780189.5352105</v>
      </c>
      <c r="Y408" s="179"/>
      <c r="Z408" s="179"/>
      <c r="AA408" s="179"/>
      <c r="AB408" s="179">
        <f>AB224</f>
        <v>388780189.5352105</v>
      </c>
      <c r="AC408" s="179">
        <f>AC224</f>
        <v>388780189.5352105</v>
      </c>
      <c r="AD408" s="179"/>
      <c r="AE408" s="179">
        <f>AE224</f>
        <v>8772570.561827313</v>
      </c>
      <c r="AF408" s="179">
        <f>AF224</f>
        <v>8772570.561827313</v>
      </c>
      <c r="AG408" s="179"/>
      <c r="AH408" s="179"/>
      <c r="AI408" s="179">
        <f>AI224</f>
        <v>8772570.561827313</v>
      </c>
      <c r="AJ408" s="179">
        <f>AJ224</f>
        <v>8772570.561827313</v>
      </c>
      <c r="AK408" s="179"/>
      <c r="AL408" s="179">
        <f aca="true" t="shared" si="450" ref="AL408:AN409">AL224</f>
        <v>30763871.128029894</v>
      </c>
      <c r="AM408" s="179">
        <f t="shared" si="450"/>
        <v>30763871.128029894</v>
      </c>
      <c r="AN408" s="179">
        <f t="shared" si="450"/>
        <v>30763871.128029894</v>
      </c>
    </row>
    <row r="409" spans="1:40" ht="12.75">
      <c r="A409" s="183">
        <f t="shared" si="448"/>
        <v>-9981</v>
      </c>
      <c r="B409" s="179">
        <f t="shared" si="448"/>
        <v>19</v>
      </c>
      <c r="C409" s="179">
        <f t="shared" si="448"/>
        <v>-10</v>
      </c>
      <c r="D409" s="179">
        <f t="shared" si="448"/>
        <v>0.934</v>
      </c>
      <c r="E409" s="187">
        <f t="shared" si="448"/>
        <v>1</v>
      </c>
      <c r="F409" s="181" t="str">
        <f t="shared" si="448"/>
        <v>Lunda Norte</v>
      </c>
      <c r="G409" s="181" t="str">
        <f t="shared" si="448"/>
        <v>Province</v>
      </c>
      <c r="H409" s="181">
        <f t="shared" si="448"/>
        <v>29957</v>
      </c>
      <c r="I409" s="179"/>
      <c r="J409" s="185">
        <f aca="true" t="shared" si="451" ref="J409:U409">J225</f>
        <v>26364.70798235305</v>
      </c>
      <c r="K409" s="179">
        <f t="shared" si="451"/>
        <v>12096</v>
      </c>
      <c r="L409" s="179">
        <f t="shared" si="451"/>
        <v>4708.39</v>
      </c>
      <c r="M409" s="179">
        <f t="shared" si="451"/>
        <v>12194.7301</v>
      </c>
      <c r="N409" s="179">
        <f t="shared" si="451"/>
        <v>12305.076909238242</v>
      </c>
      <c r="O409" s="179">
        <f t="shared" si="451"/>
        <v>2.845545524882744</v>
      </c>
      <c r="P409" s="179">
        <f t="shared" si="451"/>
        <v>-9981</v>
      </c>
      <c r="Q409" s="202">
        <f t="shared" si="451"/>
        <v>3</v>
      </c>
      <c r="R409" s="179">
        <f t="shared" si="451"/>
        <v>32410.41612543618</v>
      </c>
      <c r="S409" s="185">
        <f t="shared" si="451"/>
        <v>25223.553859429085</v>
      </c>
      <c r="T409" s="185">
        <f t="shared" si="451"/>
        <v>26364.707982353048</v>
      </c>
      <c r="U409" s="179">
        <f t="shared" si="451"/>
        <v>310377770.164588</v>
      </c>
      <c r="V409" s="179"/>
      <c r="W409" s="179">
        <f>W225</f>
        <v>286666066.26769656</v>
      </c>
      <c r="X409" s="179">
        <f>X225</f>
        <v>316161997.2273761</v>
      </c>
      <c r="Y409" s="179"/>
      <c r="Z409" s="179"/>
      <c r="AA409" s="179"/>
      <c r="AB409" s="179">
        <f>AB225</f>
        <v>286666066.26769656</v>
      </c>
      <c r="AC409" s="179">
        <f>AC225</f>
        <v>316161997.2273761</v>
      </c>
      <c r="AD409" s="179"/>
      <c r="AE409" s="179">
        <f>AE225</f>
        <v>6468432.193063366</v>
      </c>
      <c r="AF409" s="179">
        <f>AF225</f>
        <v>7133988.573237776</v>
      </c>
      <c r="AG409" s="179"/>
      <c r="AH409" s="179"/>
      <c r="AI409" s="179">
        <f>AI225</f>
        <v>6468432.193063366</v>
      </c>
      <c r="AJ409" s="179">
        <f>AJ225</f>
        <v>7133988.573237776</v>
      </c>
      <c r="AK409" s="179"/>
      <c r="AL409" s="179">
        <f t="shared" si="450"/>
        <v>22683660.733798765</v>
      </c>
      <c r="AM409" s="179">
        <f t="shared" si="450"/>
        <v>22683660.733798765</v>
      </c>
      <c r="AN409" s="179">
        <f t="shared" si="450"/>
        <v>25017650.590457004</v>
      </c>
    </row>
    <row r="410" spans="1:40" ht="12.75">
      <c r="A410" s="183">
        <f aca="true" t="shared" si="452" ref="A410:H410">A227</f>
        <v>-11987</v>
      </c>
      <c r="B410" s="179">
        <f t="shared" si="452"/>
        <v>13</v>
      </c>
      <c r="C410" s="179">
        <f t="shared" si="452"/>
        <v>-12</v>
      </c>
      <c r="D410" s="179">
        <f t="shared" si="452"/>
        <v>0.151</v>
      </c>
      <c r="E410" s="187">
        <f t="shared" si="452"/>
        <v>0.20199999999999999</v>
      </c>
      <c r="F410" s="181" t="str">
        <f t="shared" si="452"/>
        <v>Cuanza Sul</v>
      </c>
      <c r="G410" s="181" t="str">
        <f t="shared" si="452"/>
        <v>Province</v>
      </c>
      <c r="H410" s="181">
        <f t="shared" si="452"/>
        <v>28151</v>
      </c>
      <c r="I410" s="179"/>
      <c r="J410" s="185">
        <f aca="true" t="shared" si="453" ref="J410:U410">J227</f>
        <v>24775.274373642915</v>
      </c>
      <c r="K410" s="179">
        <f t="shared" si="453"/>
        <v>2395</v>
      </c>
      <c r="L410" s="179">
        <f t="shared" si="453"/>
        <v>4678.023</v>
      </c>
      <c r="M410" s="179">
        <f t="shared" si="453"/>
        <v>12116.07957</v>
      </c>
      <c r="N410" s="179">
        <f t="shared" si="453"/>
        <v>10705.936884771063</v>
      </c>
      <c r="O410" s="179">
        <f t="shared" si="453"/>
        <v>12.015839797252662</v>
      </c>
      <c r="P410" s="179">
        <f t="shared" si="453"/>
        <v>-11987</v>
      </c>
      <c r="Q410" s="202">
        <f t="shared" si="453"/>
        <v>4</v>
      </c>
      <c r="R410" s="179">
        <f t="shared" si="453"/>
        <v>21983.315533666773</v>
      </c>
      <c r="S410" s="185">
        <f t="shared" si="453"/>
        <v>16441.909343578485</v>
      </c>
      <c r="T410" s="185">
        <f t="shared" si="453"/>
        <v>24775.27437364291</v>
      </c>
      <c r="U410" s="179">
        <f t="shared" si="453"/>
        <v>176026043.6974789</v>
      </c>
      <c r="V410" s="179"/>
      <c r="W410" s="179">
        <f>W227</f>
        <v>162578310.55575758</v>
      </c>
      <c r="X410" s="179">
        <f>X227</f>
        <v>365344308.4628637</v>
      </c>
      <c r="Y410" s="179"/>
      <c r="Z410" s="179"/>
      <c r="AA410" s="179"/>
      <c r="AB410" s="179">
        <f>AB227</f>
        <v>162578310.55575758</v>
      </c>
      <c r="AC410" s="179">
        <f>AC227</f>
        <v>365344308.4628637</v>
      </c>
      <c r="AD410" s="179"/>
      <c r="AE410" s="179">
        <f>AE227</f>
        <v>3668473.1875822316</v>
      </c>
      <c r="AF410" s="179">
        <f>AF227</f>
        <v>8243755.24170634</v>
      </c>
      <c r="AG410" s="179"/>
      <c r="AH410" s="179"/>
      <c r="AI410" s="179">
        <f>AI227</f>
        <v>3668473.1875822316</v>
      </c>
      <c r="AJ410" s="179">
        <f>AJ227</f>
        <v>8243755.24170634</v>
      </c>
      <c r="AK410" s="179"/>
      <c r="AL410" s="179">
        <f>AL227</f>
        <v>12864694.057918753</v>
      </c>
      <c r="AM410" s="179">
        <f>AM227</f>
        <v>12864694.057918753</v>
      </c>
      <c r="AN410" s="179">
        <f>AN227</f>
        <v>28909408.260610014</v>
      </c>
    </row>
    <row r="411" spans="1:40" ht="12.75">
      <c r="A411" s="183">
        <f aca="true" t="shared" si="454" ref="A411:H411">A229</f>
        <v>-11986</v>
      </c>
      <c r="B411" s="179">
        <f t="shared" si="454"/>
        <v>14</v>
      </c>
      <c r="C411" s="179">
        <f t="shared" si="454"/>
        <v>-12</v>
      </c>
      <c r="D411" s="179">
        <f t="shared" si="454"/>
        <v>0.933</v>
      </c>
      <c r="E411" s="187">
        <f t="shared" si="454"/>
        <v>1</v>
      </c>
      <c r="F411" s="181" t="str">
        <f t="shared" si="454"/>
        <v>Cuanza Sul</v>
      </c>
      <c r="G411" s="181" t="str">
        <f t="shared" si="454"/>
        <v>Province</v>
      </c>
      <c r="H411" s="181">
        <f t="shared" si="454"/>
        <v>132923</v>
      </c>
      <c r="I411" s="179"/>
      <c r="J411" s="185">
        <f aca="true" t="shared" si="455" ref="J411:U411">J229</f>
        <v>116983.54572014269</v>
      </c>
      <c r="K411" s="179">
        <f t="shared" si="455"/>
        <v>12096</v>
      </c>
      <c r="L411" s="179">
        <f t="shared" si="455"/>
        <v>4678.023</v>
      </c>
      <c r="M411" s="179">
        <f t="shared" si="455"/>
        <v>12116.07957</v>
      </c>
      <c r="N411" s="179">
        <f t="shared" si="455"/>
        <v>10705.936884771063</v>
      </c>
      <c r="O411" s="179">
        <f t="shared" si="455"/>
        <v>12.015839797252662</v>
      </c>
      <c r="P411" s="179">
        <f t="shared" si="455"/>
        <v>-11986</v>
      </c>
      <c r="Q411" s="202">
        <f t="shared" si="455"/>
        <v>4</v>
      </c>
      <c r="R411" s="179">
        <f t="shared" si="455"/>
        <v>135830.68472126557</v>
      </c>
      <c r="S411" s="185">
        <f t="shared" si="455"/>
        <v>105603.443418057</v>
      </c>
      <c r="T411" s="185">
        <f t="shared" si="455"/>
        <v>116983.54572014268</v>
      </c>
      <c r="U411" s="179">
        <f t="shared" si="455"/>
        <v>1130583800.0482104</v>
      </c>
      <c r="V411" s="179"/>
      <c r="W411" s="179">
        <f>W229</f>
        <v>1044211414.928137</v>
      </c>
      <c r="X411" s="179">
        <f>X229</f>
        <v>1321110097.6622496</v>
      </c>
      <c r="Y411" s="179"/>
      <c r="Z411" s="179"/>
      <c r="AA411" s="179"/>
      <c r="AB411" s="179">
        <f>AB229</f>
        <v>1044211414.928137</v>
      </c>
      <c r="AC411" s="179">
        <f>AC229</f>
        <v>1321110097.6622496</v>
      </c>
      <c r="AD411" s="179"/>
      <c r="AE411" s="179">
        <f>AE229</f>
        <v>23561947.253212582</v>
      </c>
      <c r="AF411" s="179">
        <f>AF229</f>
        <v>29809984.828548044</v>
      </c>
      <c r="AG411" s="179"/>
      <c r="AH411" s="179"/>
      <c r="AI411" s="179">
        <f>AI229</f>
        <v>23561947.253212582</v>
      </c>
      <c r="AJ411" s="179">
        <f>AJ229</f>
        <v>29809984.828548044</v>
      </c>
      <c r="AK411" s="179"/>
      <c r="AL411" s="179">
        <f>AL229</f>
        <v>82627629.34930253</v>
      </c>
      <c r="AM411" s="179">
        <f>AM229</f>
        <v>82627629.34930253</v>
      </c>
      <c r="AN411" s="179">
        <f>AN229</f>
        <v>104538404.69343047</v>
      </c>
    </row>
    <row r="412" spans="1:40" ht="12.75">
      <c r="A412" s="183">
        <f aca="true" t="shared" si="456" ref="A412:H412">A231</f>
        <v>-10982</v>
      </c>
      <c r="B412" s="179">
        <f t="shared" si="456"/>
        <v>18</v>
      </c>
      <c r="C412" s="179">
        <f t="shared" si="456"/>
        <v>-11</v>
      </c>
      <c r="D412" s="179">
        <f t="shared" si="456"/>
        <v>0.248</v>
      </c>
      <c r="E412" s="187">
        <f t="shared" si="456"/>
        <v>0.249</v>
      </c>
      <c r="F412" s="181" t="str">
        <f t="shared" si="456"/>
        <v>Lunda Sul</v>
      </c>
      <c r="G412" s="181" t="str">
        <f t="shared" si="456"/>
        <v>Province</v>
      </c>
      <c r="H412" s="181">
        <f t="shared" si="456"/>
        <v>68320</v>
      </c>
      <c r="I412" s="179"/>
      <c r="J412" s="185">
        <f aca="true" t="shared" si="457" ref="J412:U412">J231</f>
        <v>60127.41093415097</v>
      </c>
      <c r="K412" s="179">
        <f t="shared" si="457"/>
        <v>12096</v>
      </c>
      <c r="L412" s="179">
        <f t="shared" si="457"/>
        <v>4693.923</v>
      </c>
      <c r="M412" s="179">
        <f t="shared" si="457"/>
        <v>12157.260569999999</v>
      </c>
      <c r="N412" s="179">
        <f t="shared" si="457"/>
        <v>27985.439142566665</v>
      </c>
      <c r="O412" s="179">
        <f t="shared" si="457"/>
        <v>1.8218243659866538</v>
      </c>
      <c r="P412" s="179">
        <f t="shared" si="457"/>
        <v>-10982</v>
      </c>
      <c r="Q412" s="202">
        <f t="shared" si="457"/>
        <v>4</v>
      </c>
      <c r="R412" s="179">
        <f t="shared" si="457"/>
        <v>5492.801595458548</v>
      </c>
      <c r="S412" s="185">
        <f t="shared" si="457"/>
        <v>58156.68980360577</v>
      </c>
      <c r="T412" s="185">
        <f t="shared" si="457"/>
        <v>60127.41093415097</v>
      </c>
      <c r="U412" s="179">
        <f t="shared" si="457"/>
        <v>1627540503.2319365</v>
      </c>
      <c r="V412" s="179"/>
      <c r="W412" s="179">
        <f>W231</f>
        <v>1503202479.692529</v>
      </c>
      <c r="X412" s="179">
        <f>X231</f>
        <v>1529697252.2869146</v>
      </c>
      <c r="Y412" s="179"/>
      <c r="Z412" s="179"/>
      <c r="AA412" s="179"/>
      <c r="AB412" s="179">
        <f>AB231</f>
        <v>1503202479.692529</v>
      </c>
      <c r="AC412" s="179">
        <f>AC231</f>
        <v>1529697252.2869146</v>
      </c>
      <c r="AD412" s="179"/>
      <c r="AE412" s="179">
        <f>AE231</f>
        <v>33918780.26908108</v>
      </c>
      <c r="AF412" s="179">
        <f>AF231</f>
        <v>34516617.474679664</v>
      </c>
      <c r="AG412" s="179"/>
      <c r="AH412" s="179"/>
      <c r="AI412" s="179">
        <f>AI231</f>
        <v>33918780.26908108</v>
      </c>
      <c r="AJ412" s="179">
        <f>AJ231</f>
        <v>34516617.474679664</v>
      </c>
      <c r="AK412" s="179"/>
      <c r="AL412" s="179">
        <f>AL231</f>
        <v>118947231.90469494</v>
      </c>
      <c r="AM412" s="179">
        <f>AM231</f>
        <v>118947231.90469494</v>
      </c>
      <c r="AN412" s="179">
        <f>AN231</f>
        <v>121043742.45641461</v>
      </c>
    </row>
    <row r="413" spans="1:40" ht="12.75">
      <c r="A413" s="183">
        <f aca="true" t="shared" si="458" ref="A413:H413">A233</f>
        <v>-10981</v>
      </c>
      <c r="B413" s="179">
        <f t="shared" si="458"/>
        <v>19</v>
      </c>
      <c r="C413" s="179">
        <f t="shared" si="458"/>
        <v>-11</v>
      </c>
      <c r="D413" s="179">
        <f t="shared" si="458"/>
        <v>0.062</v>
      </c>
      <c r="E413" s="187">
        <f t="shared" si="458"/>
        <v>1</v>
      </c>
      <c r="F413" s="181" t="str">
        <f t="shared" si="458"/>
        <v>Lunda Norte</v>
      </c>
      <c r="G413" s="181" t="str">
        <f t="shared" si="458"/>
        <v>Province</v>
      </c>
      <c r="H413" s="181">
        <f t="shared" si="458"/>
        <v>22423</v>
      </c>
      <c r="I413" s="179"/>
      <c r="J413" s="185">
        <f aca="true" t="shared" si="459" ref="J413:U413">J233</f>
        <v>19734.1471805689</v>
      </c>
      <c r="K413" s="179">
        <f t="shared" si="459"/>
        <v>12096</v>
      </c>
      <c r="L413" s="179">
        <f t="shared" si="459"/>
        <v>4693.923</v>
      </c>
      <c r="M413" s="179">
        <f t="shared" si="459"/>
        <v>12157.260569999999</v>
      </c>
      <c r="N413" s="179">
        <f t="shared" si="459"/>
        <v>12305.076909238242</v>
      </c>
      <c r="O413" s="179">
        <f t="shared" si="459"/>
        <v>2.845545524882744</v>
      </c>
      <c r="P413" s="179">
        <f t="shared" si="459"/>
        <v>-10981</v>
      </c>
      <c r="Q413" s="202">
        <f t="shared" si="459"/>
        <v>4</v>
      </c>
      <c r="R413" s="179">
        <f t="shared" si="459"/>
        <v>2144.8303814074097</v>
      </c>
      <c r="S413" s="185">
        <f t="shared" si="459"/>
        <v>1846.6996074741678</v>
      </c>
      <c r="T413" s="185">
        <f t="shared" si="459"/>
        <v>19734.147180568903</v>
      </c>
      <c r="U413" s="179">
        <f t="shared" si="459"/>
        <v>22723780.698229708</v>
      </c>
      <c r="V413" s="179"/>
      <c r="W413" s="179">
        <f>W233</f>
        <v>20987768.615120173</v>
      </c>
      <c r="X413" s="179">
        <f>X233</f>
        <v>483332782.371027</v>
      </c>
      <c r="Y413" s="179"/>
      <c r="Z413" s="179"/>
      <c r="AA413" s="179"/>
      <c r="AB413" s="179">
        <f>AB233</f>
        <v>20987768.615120173</v>
      </c>
      <c r="AC413" s="179">
        <f>AC233</f>
        <v>483332782.371027</v>
      </c>
      <c r="AD413" s="179"/>
      <c r="AE413" s="179">
        <f>AE233</f>
        <v>473575.26455131173</v>
      </c>
      <c r="AF413" s="179">
        <f>AF233</f>
        <v>10906087.944612594</v>
      </c>
      <c r="AG413" s="179"/>
      <c r="AH413" s="179"/>
      <c r="AI413" s="179">
        <f>AI233</f>
        <v>473575.26455131173</v>
      </c>
      <c r="AJ413" s="179">
        <f>AJ233</f>
        <v>10906087.944612594</v>
      </c>
      <c r="AK413" s="179"/>
      <c r="AL413" s="179">
        <f>AL233</f>
        <v>1660745.650935467</v>
      </c>
      <c r="AM413" s="179">
        <f>AM233</f>
        <v>1660745.650935467</v>
      </c>
      <c r="AN413" s="179">
        <f>AN233</f>
        <v>38245743.5565084</v>
      </c>
    </row>
    <row r="414" spans="1:40" ht="12.75">
      <c r="A414" s="183">
        <f aca="true" t="shared" si="460" ref="A414:H415">A235</f>
        <v>-10980</v>
      </c>
      <c r="B414" s="179">
        <f t="shared" si="460"/>
        <v>20</v>
      </c>
      <c r="C414" s="179">
        <f t="shared" si="460"/>
        <v>-11</v>
      </c>
      <c r="D414" s="179">
        <f t="shared" si="460"/>
        <v>1</v>
      </c>
      <c r="E414" s="187">
        <f t="shared" si="460"/>
        <v>1</v>
      </c>
      <c r="F414" s="181" t="str">
        <f t="shared" si="460"/>
        <v>Lunda Sul</v>
      </c>
      <c r="G414" s="181" t="str">
        <f t="shared" si="460"/>
        <v>Province</v>
      </c>
      <c r="H414" s="181">
        <f t="shared" si="460"/>
        <v>21888</v>
      </c>
      <c r="I414" s="179"/>
      <c r="J414" s="185">
        <f aca="true" t="shared" si="461" ref="J414:U414">J235</f>
        <v>19263.301676327523</v>
      </c>
      <c r="K414" s="179">
        <f t="shared" si="461"/>
        <v>12096</v>
      </c>
      <c r="L414" s="179">
        <f t="shared" si="461"/>
        <v>4693.923</v>
      </c>
      <c r="M414" s="179">
        <f t="shared" si="461"/>
        <v>12157.260569999999</v>
      </c>
      <c r="N414" s="179">
        <f t="shared" si="461"/>
        <v>27985.439142566665</v>
      </c>
      <c r="O414" s="179">
        <f t="shared" si="461"/>
        <v>1.8218243659866538</v>
      </c>
      <c r="P414" s="179">
        <f t="shared" si="461"/>
        <v>-10980</v>
      </c>
      <c r="Q414" s="202">
        <f t="shared" si="461"/>
        <v>4</v>
      </c>
      <c r="R414" s="179">
        <f t="shared" si="461"/>
        <v>21888</v>
      </c>
      <c r="S414" s="185">
        <f t="shared" si="461"/>
        <v>19263.301676327523</v>
      </c>
      <c r="T414" s="185">
        <f t="shared" si="461"/>
        <v>19263.301676327523</v>
      </c>
      <c r="U414" s="179">
        <f t="shared" si="461"/>
        <v>539091956.7477663</v>
      </c>
      <c r="V414" s="179"/>
      <c r="W414" s="179">
        <f>W235</f>
        <v>497907342.12533265</v>
      </c>
      <c r="X414" s="179">
        <f>X235</f>
        <v>497907342.12533265</v>
      </c>
      <c r="Y414" s="179"/>
      <c r="Z414" s="179"/>
      <c r="AA414" s="179"/>
      <c r="AB414" s="179">
        <f>AB235</f>
        <v>497907342.12533265</v>
      </c>
      <c r="AC414" s="179">
        <f>AC235</f>
        <v>497907342.12533265</v>
      </c>
      <c r="AD414" s="179"/>
      <c r="AE414" s="179">
        <f>AE235</f>
        <v>11234953.347978616</v>
      </c>
      <c r="AF414" s="179">
        <f>AF235</f>
        <v>11234953.347978616</v>
      </c>
      <c r="AG414" s="179"/>
      <c r="AH414" s="179"/>
      <c r="AI414" s="179">
        <f>AI235</f>
        <v>11234953.347978616</v>
      </c>
      <c r="AJ414" s="179">
        <f>AJ235</f>
        <v>11234953.347978616</v>
      </c>
      <c r="AK414" s="179"/>
      <c r="AL414" s="179">
        <f aca="true" t="shared" si="462" ref="AL414:AN415">AL235</f>
        <v>39399017.02593405</v>
      </c>
      <c r="AM414" s="179">
        <f t="shared" si="462"/>
        <v>39399017.02593405</v>
      </c>
      <c r="AN414" s="179">
        <f t="shared" si="462"/>
        <v>39399017.02593405</v>
      </c>
    </row>
    <row r="415" spans="1:40" ht="12.75">
      <c r="A415" s="183">
        <f t="shared" si="460"/>
        <v>-10979</v>
      </c>
      <c r="B415" s="179">
        <f t="shared" si="460"/>
        <v>21</v>
      </c>
      <c r="C415" s="179">
        <f t="shared" si="460"/>
        <v>-11</v>
      </c>
      <c r="D415" s="179">
        <f t="shared" si="460"/>
        <v>0.893</v>
      </c>
      <c r="E415" s="187">
        <f t="shared" si="460"/>
        <v>1</v>
      </c>
      <c r="F415" s="181" t="str">
        <f t="shared" si="460"/>
        <v>Lunda Sul</v>
      </c>
      <c r="G415" s="181" t="str">
        <f t="shared" si="460"/>
        <v>Province</v>
      </c>
      <c r="H415" s="181">
        <f t="shared" si="460"/>
        <v>21402</v>
      </c>
      <c r="I415" s="179"/>
      <c r="J415" s="185">
        <f aca="true" t="shared" si="463" ref="J415:U415">J236</f>
        <v>18835.58033976433</v>
      </c>
      <c r="K415" s="179">
        <f t="shared" si="463"/>
        <v>12096</v>
      </c>
      <c r="L415" s="179">
        <f t="shared" si="463"/>
        <v>4693.923</v>
      </c>
      <c r="M415" s="179">
        <f t="shared" si="463"/>
        <v>12157.260569999999</v>
      </c>
      <c r="N415" s="179">
        <f t="shared" si="463"/>
        <v>27985.439142566665</v>
      </c>
      <c r="O415" s="179">
        <f t="shared" si="463"/>
        <v>1.8218243659866538</v>
      </c>
      <c r="P415" s="179">
        <f t="shared" si="463"/>
        <v>-10979</v>
      </c>
      <c r="Q415" s="202">
        <f t="shared" si="463"/>
        <v>4</v>
      </c>
      <c r="R415" s="179">
        <f t="shared" si="463"/>
        <v>19778.515422356788</v>
      </c>
      <c r="S415" s="185">
        <f t="shared" si="463"/>
        <v>17260.082306997083</v>
      </c>
      <c r="T415" s="185">
        <f t="shared" si="463"/>
        <v>18835.58033976433</v>
      </c>
      <c r="U415" s="179">
        <f t="shared" si="463"/>
        <v>483030982.9981585</v>
      </c>
      <c r="V415" s="179"/>
      <c r="W415" s="179">
        <f>W236</f>
        <v>446129217.6565133</v>
      </c>
      <c r="X415" s="179">
        <f>X236</f>
        <v>464245732.5029888</v>
      </c>
      <c r="Y415" s="179"/>
      <c r="Z415" s="179"/>
      <c r="AA415" s="179"/>
      <c r="AB415" s="179">
        <f>AB236</f>
        <v>446129217.6565133</v>
      </c>
      <c r="AC415" s="179">
        <f>AC236</f>
        <v>464245732.5029888</v>
      </c>
      <c r="AD415" s="179"/>
      <c r="AE415" s="179">
        <f>AE236</f>
        <v>10066613.852581931</v>
      </c>
      <c r="AF415" s="179">
        <f>AF236</f>
        <v>10475401.154772146</v>
      </c>
      <c r="AG415" s="179"/>
      <c r="AH415" s="179"/>
      <c r="AI415" s="179">
        <f>AI236</f>
        <v>10066613.852581931</v>
      </c>
      <c r="AJ415" s="179">
        <f>AJ236</f>
        <v>10475401.154772146</v>
      </c>
      <c r="AK415" s="179"/>
      <c r="AL415" s="179">
        <f t="shared" si="462"/>
        <v>35301854.69285795</v>
      </c>
      <c r="AM415" s="179">
        <f t="shared" si="462"/>
        <v>35301854.69285795</v>
      </c>
      <c r="AN415" s="179">
        <f t="shared" si="462"/>
        <v>36735400.28758671</v>
      </c>
    </row>
    <row r="416" spans="1:40" ht="12.75">
      <c r="A416" s="183">
        <f aca="true" t="shared" si="464" ref="A416:H416">A238</f>
        <v>-10978</v>
      </c>
      <c r="B416" s="179">
        <f t="shared" si="464"/>
        <v>22</v>
      </c>
      <c r="C416" s="179">
        <f t="shared" si="464"/>
        <v>-11</v>
      </c>
      <c r="D416" s="179">
        <f t="shared" si="464"/>
        <v>0.156</v>
      </c>
      <c r="E416" s="187">
        <f t="shared" si="464"/>
        <v>0.156</v>
      </c>
      <c r="F416" s="181" t="str">
        <f t="shared" si="464"/>
        <v>Lunda Sul</v>
      </c>
      <c r="G416" s="181" t="str">
        <f t="shared" si="464"/>
        <v>Province</v>
      </c>
      <c r="H416" s="181">
        <f t="shared" si="464"/>
        <v>5392</v>
      </c>
      <c r="I416" s="179"/>
      <c r="J416" s="185">
        <f aca="true" t="shared" si="465" ref="J416:U416">J238</f>
        <v>4745.418614709339</v>
      </c>
      <c r="K416" s="179">
        <f t="shared" si="465"/>
        <v>3238</v>
      </c>
      <c r="L416" s="179">
        <f t="shared" si="465"/>
        <v>4693.923</v>
      </c>
      <c r="M416" s="179">
        <f t="shared" si="465"/>
        <v>12157.260569999999</v>
      </c>
      <c r="N416" s="179">
        <f t="shared" si="465"/>
        <v>27985.439142566665</v>
      </c>
      <c r="O416" s="179">
        <f t="shared" si="465"/>
        <v>1.8218243659866538</v>
      </c>
      <c r="P416" s="179">
        <f t="shared" si="465"/>
        <v>-10978</v>
      </c>
      <c r="Q416" s="202">
        <f t="shared" si="465"/>
        <v>4</v>
      </c>
      <c r="R416" s="179">
        <f t="shared" si="465"/>
        <v>3455.1493906916676</v>
      </c>
      <c r="S416" s="185">
        <f t="shared" si="465"/>
        <v>4745.418614709339</v>
      </c>
      <c r="T416" s="185">
        <f t="shared" si="465"/>
        <v>4745.418614709339</v>
      </c>
      <c r="U416" s="179">
        <f t="shared" si="465"/>
        <v>132802623.8479512</v>
      </c>
      <c r="V416" s="179"/>
      <c r="W416" s="179">
        <f>W238</f>
        <v>122656998.7545593</v>
      </c>
      <c r="X416" s="179">
        <f>X238</f>
        <v>122656998.7545593</v>
      </c>
      <c r="Y416" s="179"/>
      <c r="Z416" s="179"/>
      <c r="AA416" s="179"/>
      <c r="AB416" s="179">
        <f>AB238</f>
        <v>122656998.7545593</v>
      </c>
      <c r="AC416" s="179">
        <f>AC238</f>
        <v>122656998.7545593</v>
      </c>
      <c r="AD416" s="179"/>
      <c r="AE416" s="179">
        <f>AE238</f>
        <v>2767674.9110152</v>
      </c>
      <c r="AF416" s="179">
        <f>AF238</f>
        <v>2767674.9110152</v>
      </c>
      <c r="AG416" s="179"/>
      <c r="AH416" s="179"/>
      <c r="AI416" s="179">
        <f>AI238</f>
        <v>2767674.9110152</v>
      </c>
      <c r="AJ416" s="179">
        <f>AJ238</f>
        <v>2767674.9110152</v>
      </c>
      <c r="AK416" s="179"/>
      <c r="AL416" s="179">
        <f aca="true" t="shared" si="466" ref="AL416:AN417">AL238</f>
        <v>9705752.001271766</v>
      </c>
      <c r="AM416" s="179">
        <f t="shared" si="466"/>
        <v>9705752.001271766</v>
      </c>
      <c r="AN416" s="179">
        <f t="shared" si="466"/>
        <v>9705752.001271766</v>
      </c>
    </row>
    <row r="417" spans="1:40" ht="12.75">
      <c r="A417" s="183"/>
      <c r="B417" s="179"/>
      <c r="C417" s="179"/>
      <c r="D417" s="179"/>
      <c r="E417" s="179"/>
      <c r="F417" s="179"/>
      <c r="G417" s="179"/>
      <c r="H417" s="178">
        <f>H239</f>
        <v>10873949</v>
      </c>
      <c r="I417" s="179" t="s">
        <v>104</v>
      </c>
      <c r="J417" s="178">
        <f>J239</f>
        <v>10330947.940807894</v>
      </c>
      <c r="K417" s="179"/>
      <c r="L417" s="179"/>
      <c r="M417" s="179"/>
      <c r="N417" s="179"/>
      <c r="O417" s="179"/>
      <c r="P417" s="179"/>
      <c r="Q417" s="179"/>
      <c r="R417" s="179"/>
      <c r="S417" s="178">
        <f>S239</f>
        <v>10330947.940807894</v>
      </c>
      <c r="T417" s="178">
        <f>T239</f>
        <v>10330947.94080789</v>
      </c>
      <c r="U417" s="178">
        <f>U239</f>
        <v>202792598052.18958</v>
      </c>
      <c r="V417" s="189" t="s">
        <v>233</v>
      </c>
      <c r="W417" s="178">
        <f>W239</f>
        <v>187300000000.0001</v>
      </c>
      <c r="X417" s="178">
        <f>X239</f>
        <v>187300000000.00012</v>
      </c>
      <c r="Y417" s="178">
        <f>Y239</f>
        <v>101043384405.48</v>
      </c>
      <c r="Z417" s="189" t="s">
        <v>231</v>
      </c>
      <c r="AA417" s="178">
        <f>AA239</f>
        <v>87000000000.00002</v>
      </c>
      <c r="AB417" s="178">
        <f>AB239</f>
        <v>274300000000.00006</v>
      </c>
      <c r="AC417" s="178">
        <f>AC239</f>
        <v>274299999999.99997</v>
      </c>
      <c r="AD417" s="203" t="s">
        <v>230</v>
      </c>
      <c r="AE417" s="178">
        <f>AE239</f>
        <v>6189400000.000001</v>
      </c>
      <c r="AF417" s="178">
        <f>AF239</f>
        <v>6189400000.000001</v>
      </c>
      <c r="AG417" s="179"/>
      <c r="AH417" s="178">
        <f>AH239</f>
        <v>1963098067.8089685</v>
      </c>
      <c r="AI417" s="178">
        <f>AI239</f>
        <v>4226301932.1910305</v>
      </c>
      <c r="AJ417" s="178">
        <f>AJ239</f>
        <v>4226301932.191032</v>
      </c>
      <c r="AK417" s="178">
        <f>AK239</f>
        <v>1963098067.8089685</v>
      </c>
      <c r="AL417" s="187">
        <f t="shared" si="466"/>
        <v>14820901932.191032</v>
      </c>
      <c r="AM417" s="65">
        <f t="shared" si="466"/>
        <v>16784000000</v>
      </c>
      <c r="AN417" s="178">
        <f t="shared" si="466"/>
        <v>16784000000.000013</v>
      </c>
    </row>
    <row r="418" spans="1:40" ht="42.75">
      <c r="A418" s="183"/>
      <c r="B418" s="179"/>
      <c r="C418" s="179"/>
      <c r="D418" s="179"/>
      <c r="E418" s="179"/>
      <c r="F418" s="179"/>
      <c r="G418" s="179"/>
      <c r="H418" s="178">
        <f>H240</f>
        <v>9570000</v>
      </c>
      <c r="I418" s="179" t="s">
        <v>187</v>
      </c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8">
        <f>U240</f>
        <v>187300000000</v>
      </c>
      <c r="V418" s="189" t="s">
        <v>223</v>
      </c>
      <c r="W418" s="204">
        <f>W240</f>
        <v>6260026737.967913</v>
      </c>
      <c r="X418" s="189" t="s">
        <v>130</v>
      </c>
      <c r="Y418" s="178">
        <f>Y240</f>
        <v>87000000000</v>
      </c>
      <c r="Z418" s="189" t="s">
        <v>232</v>
      </c>
      <c r="AA418" s="179"/>
      <c r="AB418" s="179"/>
      <c r="AC418" s="65">
        <f>AC240</f>
        <v>6189400000</v>
      </c>
      <c r="AD418" s="205" t="s">
        <v>116</v>
      </c>
      <c r="AE418" s="179"/>
      <c r="AF418" s="179"/>
      <c r="AG418" s="179"/>
      <c r="AH418" s="179"/>
      <c r="AI418" s="179"/>
      <c r="AJ418" s="179"/>
      <c r="AK418" s="179"/>
      <c r="AL418" s="187">
        <f>AL240</f>
        <v>14820901932.191051</v>
      </c>
      <c r="AM418" s="65">
        <f>AM240</f>
        <v>16784000000.000013</v>
      </c>
      <c r="AN418" s="179"/>
    </row>
    <row r="419" spans="1:30" ht="12.75">
      <c r="A419" s="71"/>
      <c r="H419">
        <f>H418/H417</f>
        <v>0.8800850546567764</v>
      </c>
      <c r="I419" t="s">
        <v>105</v>
      </c>
      <c r="U419">
        <f>U418/U417</f>
        <v>0.9236037301114783</v>
      </c>
      <c r="V419" s="82" t="s">
        <v>105</v>
      </c>
      <c r="W419">
        <f>W418/W417</f>
        <v>0.0334224598930481</v>
      </c>
      <c r="X419" s="82" t="s">
        <v>105</v>
      </c>
      <c r="Y419">
        <f>Y418/Y417</f>
        <v>0.8610162902983843</v>
      </c>
      <c r="Z419" s="82" t="s">
        <v>105</v>
      </c>
      <c r="AC419">
        <f>AC418/AC417</f>
        <v>0.022564345606999638</v>
      </c>
      <c r="AD419" s="200" t="s">
        <v>105</v>
      </c>
    </row>
    <row r="420" ht="12.75">
      <c r="A420" s="71"/>
    </row>
    <row r="421" spans="1:9" ht="12.75">
      <c r="A421" s="71"/>
      <c r="H421" s="8">
        <f>H243</f>
        <v>9300000</v>
      </c>
      <c r="I421" t="s">
        <v>166</v>
      </c>
    </row>
    <row r="422" ht="12.75">
      <c r="A422" s="71"/>
    </row>
    <row r="423" ht="12.75">
      <c r="A423" s="71"/>
    </row>
    <row r="424" ht="12.75">
      <c r="A424" s="71"/>
    </row>
    <row r="425" ht="12.75">
      <c r="A425" s="71"/>
    </row>
    <row r="426" ht="12.75">
      <c r="A426" s="71"/>
    </row>
    <row r="427" ht="12.75">
      <c r="A427" s="71"/>
    </row>
    <row r="428" ht="12.75">
      <c r="A428" s="71"/>
    </row>
    <row r="429" ht="12.75">
      <c r="A429" s="71"/>
    </row>
    <row r="430" ht="12.75">
      <c r="A430" s="71"/>
    </row>
    <row r="431" ht="12.75">
      <c r="A431" s="71"/>
    </row>
    <row r="432" ht="12.75">
      <c r="A432" s="71"/>
    </row>
    <row r="433" ht="12.75">
      <c r="A433" s="71"/>
    </row>
    <row r="434" ht="12.75">
      <c r="A434" s="71"/>
    </row>
    <row r="435" ht="12.75">
      <c r="A435" s="71"/>
    </row>
    <row r="436" ht="12.75">
      <c r="A436" s="71"/>
    </row>
    <row r="437" ht="12.75">
      <c r="A437" s="71"/>
    </row>
    <row r="438" ht="12.75">
      <c r="A438" s="71"/>
    </row>
    <row r="439" ht="12.75">
      <c r="A439" s="71"/>
    </row>
    <row r="440" ht="12.75">
      <c r="A440" s="71"/>
    </row>
    <row r="441" ht="12.75">
      <c r="A441" s="71"/>
    </row>
    <row r="442" ht="12.75">
      <c r="A442" s="71"/>
    </row>
    <row r="443" ht="12.75">
      <c r="A443" s="71"/>
    </row>
    <row r="444" ht="12.75">
      <c r="A444" s="71"/>
    </row>
    <row r="445" ht="12.75">
      <c r="A445" s="71"/>
    </row>
    <row r="446" ht="12.75">
      <c r="A446" s="71"/>
    </row>
    <row r="447" ht="12.75">
      <c r="A447" s="71"/>
    </row>
    <row r="448" ht="12.75">
      <c r="A448" s="71"/>
    </row>
    <row r="449" ht="12.75">
      <c r="A449" s="71"/>
    </row>
    <row r="450" ht="12.75">
      <c r="A450" s="71"/>
    </row>
    <row r="451" ht="12.75">
      <c r="A451" s="71"/>
    </row>
    <row r="452" ht="12.75">
      <c r="A452" s="71"/>
    </row>
    <row r="453" ht="12.75">
      <c r="A453" s="71"/>
    </row>
    <row r="454" ht="12.75">
      <c r="A454" s="71"/>
    </row>
    <row r="455" ht="12.75">
      <c r="A455" s="71"/>
    </row>
    <row r="456" ht="12.75">
      <c r="A456" s="71"/>
    </row>
    <row r="457" ht="12.75">
      <c r="A457" s="71"/>
    </row>
    <row r="458" ht="12.75">
      <c r="A458" s="71"/>
    </row>
    <row r="459" ht="12.75">
      <c r="A459" s="71"/>
    </row>
    <row r="460" ht="12.75">
      <c r="A460" s="71"/>
    </row>
    <row r="461" ht="12.75">
      <c r="A461" s="71"/>
    </row>
    <row r="462" ht="12.75">
      <c r="A462" s="71"/>
    </row>
    <row r="463" ht="12.75">
      <c r="A463" s="71"/>
    </row>
    <row r="464" ht="12.75">
      <c r="A464" s="71"/>
    </row>
    <row r="465" ht="12.75">
      <c r="A465" s="71"/>
    </row>
    <row r="466" ht="12.75">
      <c r="A466" s="71"/>
    </row>
    <row r="467" ht="12.75">
      <c r="A467" s="71"/>
    </row>
    <row r="468" ht="12.75">
      <c r="A468" s="71"/>
    </row>
    <row r="469" ht="12.75">
      <c r="A469" s="71"/>
    </row>
    <row r="470" ht="12.75">
      <c r="A470" s="71"/>
    </row>
    <row r="471" ht="12.75">
      <c r="A471" s="71"/>
    </row>
    <row r="472" ht="12.75">
      <c r="A472" s="71"/>
    </row>
    <row r="473" ht="12.75">
      <c r="A473" s="71"/>
    </row>
    <row r="474" ht="12.75">
      <c r="A474" s="71"/>
    </row>
    <row r="475" ht="12.75">
      <c r="A475" s="71"/>
    </row>
    <row r="476" ht="12.75">
      <c r="A476" s="71"/>
    </row>
    <row r="477" ht="12.75">
      <c r="A477" s="71"/>
    </row>
    <row r="478" ht="12.75">
      <c r="A478" s="71"/>
    </row>
    <row r="479" ht="12.75">
      <c r="A479" s="71"/>
    </row>
    <row r="480" ht="12.75">
      <c r="A480" s="71"/>
    </row>
    <row r="481" ht="12.75">
      <c r="A481" s="71"/>
    </row>
    <row r="482" ht="12.75">
      <c r="A482" s="71"/>
    </row>
    <row r="483" ht="12.75">
      <c r="A483" s="71"/>
    </row>
    <row r="484" ht="12.75">
      <c r="A484" s="71"/>
    </row>
    <row r="485" ht="12.75">
      <c r="A485" s="71"/>
    </row>
    <row r="486" ht="12.75">
      <c r="A486" s="71"/>
    </row>
    <row r="487" ht="12.75">
      <c r="A487" s="71"/>
    </row>
    <row r="488" ht="12.75">
      <c r="A488" s="71"/>
    </row>
    <row r="489" ht="12.75">
      <c r="A489" s="71"/>
    </row>
    <row r="490" ht="12.75">
      <c r="A490" s="71"/>
    </row>
    <row r="491" ht="12.75">
      <c r="A491" s="71"/>
    </row>
    <row r="492" ht="12.75">
      <c r="A492" s="71"/>
    </row>
    <row r="493" ht="12.75">
      <c r="A493" s="71"/>
    </row>
    <row r="494" ht="12.75">
      <c r="A494" s="71"/>
    </row>
    <row r="495" ht="12.75">
      <c r="A495" s="71"/>
    </row>
    <row r="496" ht="12.75">
      <c r="A496" s="71"/>
    </row>
    <row r="497" ht="12.75">
      <c r="A497" s="71"/>
    </row>
    <row r="498" ht="12.75">
      <c r="A498" s="71"/>
    </row>
    <row r="499" ht="12.75">
      <c r="A499" s="71"/>
    </row>
    <row r="500" ht="12.75">
      <c r="A500" s="71"/>
    </row>
    <row r="501" ht="12.75">
      <c r="A501" s="71"/>
    </row>
    <row r="502" ht="12.75">
      <c r="A502" s="71"/>
    </row>
    <row r="503" ht="12.75">
      <c r="A503" s="71"/>
    </row>
    <row r="504" ht="12.75">
      <c r="A504" s="71"/>
    </row>
    <row r="505" ht="12.75">
      <c r="A505" s="71"/>
    </row>
    <row r="506" ht="12.75">
      <c r="A506" s="71"/>
    </row>
    <row r="507" ht="12.75">
      <c r="A507" s="71"/>
    </row>
    <row r="508" ht="12.75">
      <c r="A508" s="71"/>
    </row>
    <row r="509" ht="12.75">
      <c r="A509" s="71"/>
    </row>
    <row r="510" ht="12.75">
      <c r="A510" s="71"/>
    </row>
    <row r="511" ht="12.75">
      <c r="A511" s="71"/>
    </row>
    <row r="512" ht="12.75">
      <c r="A512" s="71"/>
    </row>
    <row r="513" ht="12.75">
      <c r="A513" s="71"/>
    </row>
    <row r="514" ht="12.75">
      <c r="A514" s="71"/>
    </row>
    <row r="515" ht="12.75">
      <c r="A515" s="71"/>
    </row>
    <row r="516" ht="12.75">
      <c r="A516" s="71"/>
    </row>
    <row r="517" ht="12.75">
      <c r="A517" s="71"/>
    </row>
    <row r="518" ht="12.75">
      <c r="A518" s="71"/>
    </row>
    <row r="519" ht="12.75">
      <c r="A519" s="71"/>
    </row>
    <row r="520" ht="12.75">
      <c r="A520" s="71"/>
    </row>
    <row r="521" ht="12.75">
      <c r="A521" s="71"/>
    </row>
    <row r="522" ht="12.75">
      <c r="A522" s="71"/>
    </row>
    <row r="523" ht="12.75">
      <c r="A523" s="71"/>
    </row>
    <row r="524" ht="12.75">
      <c r="A524" s="71"/>
    </row>
    <row r="525" ht="12.75">
      <c r="A525" s="71"/>
    </row>
    <row r="526" ht="12.75">
      <c r="A526" s="71"/>
    </row>
    <row r="527" ht="12.75">
      <c r="A527" s="71"/>
    </row>
    <row r="528" ht="12.75">
      <c r="A528" s="71"/>
    </row>
    <row r="529" ht="12.75">
      <c r="A529" s="71"/>
    </row>
    <row r="530" ht="12.75">
      <c r="A530" s="71"/>
    </row>
    <row r="531" ht="12.75">
      <c r="A531" s="71"/>
    </row>
    <row r="532" ht="12.75">
      <c r="A532" s="71"/>
    </row>
    <row r="533" ht="12.75">
      <c r="A533" s="71"/>
    </row>
    <row r="534" ht="12.75">
      <c r="A534" s="71"/>
    </row>
    <row r="535" ht="12.75">
      <c r="A535" s="71"/>
    </row>
    <row r="536" ht="12.75">
      <c r="A536" s="71"/>
    </row>
    <row r="537" ht="12.75">
      <c r="A537" s="71"/>
    </row>
    <row r="538" ht="12.75">
      <c r="A538" s="71"/>
    </row>
    <row r="539" ht="12.75">
      <c r="A539" s="71"/>
    </row>
    <row r="540" ht="12.75">
      <c r="A540" s="71"/>
    </row>
    <row r="541" ht="12.75">
      <c r="A541" s="71"/>
    </row>
    <row r="542" ht="12.75">
      <c r="A542" s="71"/>
    </row>
    <row r="543" ht="12.75">
      <c r="A543" s="71"/>
    </row>
    <row r="544" ht="12.75">
      <c r="A544" s="71"/>
    </row>
    <row r="545" ht="12.75">
      <c r="A545" s="71"/>
    </row>
    <row r="546" ht="12.75">
      <c r="A546" s="71"/>
    </row>
    <row r="547" ht="12.75">
      <c r="A547" s="71"/>
    </row>
    <row r="548" ht="12.75">
      <c r="A548" s="71"/>
    </row>
    <row r="549" ht="12.75">
      <c r="A549" s="71"/>
    </row>
    <row r="550" ht="12.75">
      <c r="A550" s="71"/>
    </row>
    <row r="551" ht="12.75">
      <c r="A551" s="71"/>
    </row>
    <row r="552" ht="12.75">
      <c r="A552" s="71"/>
    </row>
    <row r="553" ht="12.75">
      <c r="A553" s="71"/>
    </row>
    <row r="554" ht="12.75">
      <c r="A554" s="71"/>
    </row>
    <row r="555" ht="12.75">
      <c r="A555" s="71"/>
    </row>
    <row r="556" ht="12.75">
      <c r="A556" s="71"/>
    </row>
    <row r="557" ht="12.75">
      <c r="A557" s="71"/>
    </row>
    <row r="558" ht="12.75">
      <c r="A558" s="71"/>
    </row>
    <row r="559" ht="12.75">
      <c r="A559" s="71"/>
    </row>
    <row r="560" ht="12.75">
      <c r="A560" s="71"/>
    </row>
    <row r="561" ht="12.75">
      <c r="A561" s="71"/>
    </row>
    <row r="562" ht="12.75">
      <c r="A562" s="71"/>
    </row>
    <row r="563" ht="12.75">
      <c r="A563" s="71"/>
    </row>
    <row r="564" ht="12.75">
      <c r="A564" s="71"/>
    </row>
    <row r="565" ht="12.75">
      <c r="A565" s="71"/>
    </row>
    <row r="566" ht="12.75">
      <c r="A566" s="71"/>
    </row>
    <row r="567" ht="12.75">
      <c r="A567" s="71"/>
    </row>
    <row r="568" ht="12.75">
      <c r="A568" s="71"/>
    </row>
    <row r="569" ht="12.75">
      <c r="A569" s="71"/>
    </row>
    <row r="570" ht="12.75">
      <c r="A570" s="71"/>
    </row>
    <row r="571" ht="12.75">
      <c r="A571" s="71"/>
    </row>
    <row r="572" ht="12.75">
      <c r="A572" s="71"/>
    </row>
    <row r="573" ht="12.75">
      <c r="A573" s="71"/>
    </row>
    <row r="574" ht="12.75">
      <c r="A574" s="71"/>
    </row>
    <row r="575" ht="12.75">
      <c r="A575" s="71"/>
    </row>
    <row r="576" ht="12.75">
      <c r="A576" s="71"/>
    </row>
    <row r="577" ht="12.75">
      <c r="A577" s="71"/>
    </row>
    <row r="578" ht="12.75">
      <c r="A578" s="71"/>
    </row>
    <row r="579" ht="12.75">
      <c r="A579" s="71"/>
    </row>
    <row r="580" ht="12.75">
      <c r="A580" s="71"/>
    </row>
    <row r="581" ht="12.75">
      <c r="A581" s="71"/>
    </row>
    <row r="582" ht="12.75">
      <c r="A582" s="71"/>
    </row>
    <row r="583" ht="12.75">
      <c r="A583" s="71"/>
    </row>
    <row r="584" ht="12.75">
      <c r="A584" s="71"/>
    </row>
    <row r="585" ht="12.75">
      <c r="A585" s="71"/>
    </row>
    <row r="586" ht="12.75">
      <c r="A586" s="71"/>
    </row>
    <row r="587" ht="12.75">
      <c r="A587" s="71"/>
    </row>
    <row r="588" ht="12.75">
      <c r="A588" s="71"/>
    </row>
    <row r="589" ht="12.75">
      <c r="A589" s="71"/>
    </row>
    <row r="590" ht="12.75">
      <c r="A590" s="71"/>
    </row>
    <row r="591" ht="12.75">
      <c r="A591" s="71"/>
    </row>
    <row r="592" ht="12.75">
      <c r="A592" s="71"/>
    </row>
    <row r="593" ht="12.75">
      <c r="A593" s="71"/>
    </row>
    <row r="594" ht="12.75">
      <c r="A594" s="71"/>
    </row>
    <row r="595" ht="12.75">
      <c r="A595" s="71"/>
    </row>
    <row r="596" ht="12.75">
      <c r="A596" s="71"/>
    </row>
    <row r="597" ht="12.75">
      <c r="A597" s="71"/>
    </row>
    <row r="598" ht="12.75">
      <c r="A598" s="71"/>
    </row>
  </sheetData>
  <autoFilter ref="A1:U24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B31" sqref="B31"/>
    </sheetView>
  </sheetViews>
  <sheetFormatPr defaultColWidth="9.140625" defaultRowHeight="12.75"/>
  <cols>
    <col min="1" max="1" width="36.28125" style="4" customWidth="1"/>
    <col min="2" max="2" width="40.28125" style="4" customWidth="1"/>
    <col min="3" max="3" width="16.421875" style="4" customWidth="1"/>
    <col min="4" max="4" width="9.7109375" style="4" customWidth="1"/>
    <col min="5" max="5" width="13.00390625" style="4" customWidth="1"/>
    <col min="6" max="6" width="22.8515625" style="4" customWidth="1"/>
    <col min="7" max="16384" width="9.140625" style="4" customWidth="1"/>
  </cols>
  <sheetData>
    <row r="1" spans="1:5" ht="12.75">
      <c r="A1" s="154" t="s">
        <v>149</v>
      </c>
      <c r="B1" s="155" t="s">
        <v>147</v>
      </c>
      <c r="C1" s="156"/>
      <c r="D1" s="154" t="s">
        <v>202</v>
      </c>
      <c r="E1" s="145"/>
    </row>
    <row r="2" spans="1:5" ht="12.75">
      <c r="A2" s="157">
        <f>B2/D2</f>
        <v>9167780748.663101</v>
      </c>
      <c r="B2" s="158">
        <f>B29</f>
        <v>274300000000</v>
      </c>
      <c r="C2" s="159"/>
      <c r="D2" s="160">
        <v>29.92</v>
      </c>
      <c r="E2" s="157"/>
    </row>
    <row r="3" spans="1:5" ht="12.75">
      <c r="A3" s="2"/>
      <c r="B3" s="2"/>
      <c r="C3" s="2"/>
      <c r="E3" s="2"/>
    </row>
    <row r="4" spans="1:5" ht="12.75">
      <c r="A4" s="161" t="s">
        <v>151</v>
      </c>
      <c r="B4" s="2"/>
      <c r="C4" s="2"/>
      <c r="E4" s="2"/>
    </row>
    <row r="5" spans="1:5" ht="12.75">
      <c r="A5" s="157">
        <v>9300000</v>
      </c>
      <c r="B5" s="129"/>
      <c r="C5" s="129"/>
      <c r="D5" s="130"/>
      <c r="E5" s="2"/>
    </row>
    <row r="6" spans="1:5" ht="12.75">
      <c r="A6" s="2"/>
      <c r="B6" s="2"/>
      <c r="C6" s="2"/>
      <c r="E6" s="2"/>
    </row>
    <row r="7" spans="1:5" ht="12.75">
      <c r="A7" s="162" t="s">
        <v>50</v>
      </c>
      <c r="B7" s="163" t="s">
        <v>138</v>
      </c>
      <c r="C7" s="163"/>
      <c r="E7" s="2"/>
    </row>
    <row r="8" spans="1:5" ht="12.75">
      <c r="A8" s="157">
        <f>A2*E19</f>
        <v>909090909.090909</v>
      </c>
      <c r="B8" s="157">
        <f>A8/GDP_Calc!I56</f>
        <v>273.7920500097606</v>
      </c>
      <c r="C8" s="157"/>
      <c r="E8" s="2"/>
    </row>
    <row r="9" spans="1:5" ht="12.75">
      <c r="A9" s="164" t="s">
        <v>112</v>
      </c>
      <c r="B9" s="161" t="s">
        <v>139</v>
      </c>
      <c r="C9" s="161"/>
      <c r="E9" s="2"/>
    </row>
    <row r="10" spans="1:5" ht="12.75">
      <c r="A10" s="157">
        <f>A2*E30</f>
        <v>7623663101.604278</v>
      </c>
      <c r="B10" s="157">
        <f>A10/GDP_Calc!J56</f>
        <v>6888.084552267618</v>
      </c>
      <c r="C10" s="157"/>
      <c r="E10" s="2"/>
    </row>
    <row r="11" spans="1:5" ht="12.75">
      <c r="A11" s="164" t="s">
        <v>109</v>
      </c>
      <c r="B11" s="157" t="s">
        <v>140</v>
      </c>
      <c r="C11" s="157"/>
      <c r="E11" s="2"/>
    </row>
    <row r="12" spans="1:5" ht="12.75">
      <c r="A12" s="157">
        <f>A2*E31</f>
        <v>4715909090.909091</v>
      </c>
      <c r="B12" s="157">
        <f>A12/GDP_Calc!J56</f>
        <v>4260.888778276901</v>
      </c>
      <c r="C12" s="157"/>
      <c r="E12" s="2"/>
    </row>
    <row r="13" spans="1:5" ht="12.75">
      <c r="A13" s="2"/>
      <c r="B13" s="2"/>
      <c r="C13" s="2"/>
      <c r="E13" s="2"/>
    </row>
    <row r="14" spans="1:5" ht="12.75">
      <c r="A14" s="9"/>
      <c r="B14" s="2"/>
      <c r="C14" s="2"/>
      <c r="E14" s="2"/>
    </row>
    <row r="15" spans="1:5" ht="12.75">
      <c r="A15" s="9"/>
      <c r="B15" s="2"/>
      <c r="C15" s="2"/>
      <c r="E15" s="2"/>
    </row>
    <row r="16" spans="2:3" ht="12.75">
      <c r="B16" s="2"/>
      <c r="C16" s="2"/>
    </row>
    <row r="17" spans="1:6" ht="12.75">
      <c r="A17" s="145"/>
      <c r="B17" s="146"/>
      <c r="C17" s="146"/>
      <c r="D17" s="145"/>
      <c r="E17" s="145"/>
      <c r="F17" s="148"/>
    </row>
    <row r="18" spans="1:6" ht="12.75">
      <c r="A18" s="147" t="s">
        <v>150</v>
      </c>
      <c r="B18" s="147" t="s">
        <v>148</v>
      </c>
      <c r="C18" s="147" t="s">
        <v>141</v>
      </c>
      <c r="D18" s="149" t="s">
        <v>45</v>
      </c>
      <c r="E18" s="138"/>
      <c r="F18" s="134"/>
    </row>
    <row r="19" spans="1:6" ht="12.75">
      <c r="A19" s="140" t="s">
        <v>41</v>
      </c>
      <c r="B19" s="142">
        <v>27200000000</v>
      </c>
      <c r="C19" s="142">
        <f>B19/D$2</f>
        <v>909090909.090909</v>
      </c>
      <c r="D19" s="142">
        <f>(B19*100)/B$29</f>
        <v>9.91615020051039</v>
      </c>
      <c r="E19" s="150">
        <f>D19/100</f>
        <v>0.0991615020051039</v>
      </c>
      <c r="F19" s="135"/>
    </row>
    <row r="20" spans="1:6" ht="12.75">
      <c r="A20" s="140" t="s">
        <v>129</v>
      </c>
      <c r="B20" s="142">
        <v>87000000000</v>
      </c>
      <c r="C20" s="142">
        <f>B20/D$2</f>
        <v>2907754010.695187</v>
      </c>
      <c r="D20" s="142">
        <f>(B20*100)/B$29</f>
        <v>31.71709806780897</v>
      </c>
      <c r="E20" s="150">
        <f>D20/100</f>
        <v>0.3171709806780897</v>
      </c>
      <c r="F20" s="135"/>
    </row>
    <row r="21" spans="1:6" ht="12.75">
      <c r="A21" s="140" t="s">
        <v>137</v>
      </c>
      <c r="B21" s="142">
        <f>A43-B20</f>
        <v>69100000000</v>
      </c>
      <c r="C21" s="142">
        <f>B21/D$2</f>
        <v>2309491978.6096253</v>
      </c>
      <c r="D21" s="142">
        <f>(B21*100)/B$29</f>
        <v>25.191396281443676</v>
      </c>
      <c r="E21" s="150">
        <f>D21/100</f>
        <v>0.2519139628144368</v>
      </c>
      <c r="F21" s="135"/>
    </row>
    <row r="22" spans="1:6" ht="12.75">
      <c r="A22" s="140" t="s">
        <v>42</v>
      </c>
      <c r="B22" s="142">
        <v>8600000000</v>
      </c>
      <c r="C22" s="142">
        <f>B22/D$2</f>
        <v>287433155.0802139</v>
      </c>
      <c r="D22" s="142">
        <f>(B22*100)/B$29</f>
        <v>3.135253372220197</v>
      </c>
      <c r="E22" s="150">
        <f aca="true" t="shared" si="0" ref="E22:E28">D22/100</f>
        <v>0.03135253372220197</v>
      </c>
      <c r="F22" s="135"/>
    </row>
    <row r="23" spans="1:6" ht="12.75">
      <c r="A23" s="140" t="s">
        <v>132</v>
      </c>
      <c r="B23" s="142">
        <v>700000000</v>
      </c>
      <c r="C23" s="142">
        <f aca="true" t="shared" si="1" ref="C23:C30">B23/D$2</f>
        <v>23395721.92513369</v>
      </c>
      <c r="D23" s="142">
        <f aca="true" t="shared" si="2" ref="D23:D28">(B23*100)/B$29</f>
        <v>0.2551950419248997</v>
      </c>
      <c r="E23" s="151">
        <f t="shared" si="0"/>
        <v>0.0025519504192489974</v>
      </c>
      <c r="F23" s="135"/>
    </row>
    <row r="24" spans="1:6" ht="12.75">
      <c r="A24" s="140" t="s">
        <v>133</v>
      </c>
      <c r="B24" s="142">
        <v>5900000000</v>
      </c>
      <c r="C24" s="142">
        <f t="shared" si="1"/>
        <v>197192513.36898395</v>
      </c>
      <c r="D24" s="142">
        <f t="shared" si="2"/>
        <v>2.1509296390812978</v>
      </c>
      <c r="E24" s="150">
        <f t="shared" si="0"/>
        <v>0.021509296390812976</v>
      </c>
      <c r="F24" s="135"/>
    </row>
    <row r="25" spans="1:6" ht="12.75">
      <c r="A25" s="140" t="s">
        <v>44</v>
      </c>
      <c r="B25" s="142">
        <v>6200000000</v>
      </c>
      <c r="C25" s="142">
        <f t="shared" si="1"/>
        <v>207219251.3368984</v>
      </c>
      <c r="D25" s="142">
        <f t="shared" si="2"/>
        <v>2.2602989427633977</v>
      </c>
      <c r="E25" s="150">
        <f t="shared" si="0"/>
        <v>0.022602989427633977</v>
      </c>
      <c r="F25" s="135"/>
    </row>
    <row r="26" spans="1:6" ht="12.75">
      <c r="A26" s="140" t="s">
        <v>43</v>
      </c>
      <c r="B26" s="142">
        <v>19000000000</v>
      </c>
      <c r="C26" s="142">
        <f t="shared" si="1"/>
        <v>635026737.9679143</v>
      </c>
      <c r="D26" s="142">
        <f t="shared" si="2"/>
        <v>6.926722566532993</v>
      </c>
      <c r="E26" s="150">
        <f t="shared" si="0"/>
        <v>0.06926722566532993</v>
      </c>
      <c r="F26" s="135"/>
    </row>
    <row r="27" spans="1:6" ht="12.75">
      <c r="A27" s="140" t="s">
        <v>134</v>
      </c>
      <c r="B27" s="142">
        <v>2200000000</v>
      </c>
      <c r="C27" s="142">
        <f t="shared" si="1"/>
        <v>73529411.76470588</v>
      </c>
      <c r="D27" s="142">
        <f t="shared" si="2"/>
        <v>0.8020415603353992</v>
      </c>
      <c r="E27" s="150">
        <f t="shared" si="0"/>
        <v>0.008020415603353991</v>
      </c>
      <c r="F27" s="135"/>
    </row>
    <row r="28" spans="1:6" ht="12.75">
      <c r="A28" s="140" t="s">
        <v>135</v>
      </c>
      <c r="B28" s="142">
        <v>48400000000</v>
      </c>
      <c r="C28" s="142">
        <f t="shared" si="1"/>
        <v>1617647058.8235292</v>
      </c>
      <c r="D28" s="142">
        <f t="shared" si="2"/>
        <v>17.644914327378782</v>
      </c>
      <c r="E28" s="150">
        <f t="shared" si="0"/>
        <v>0.17644914327378783</v>
      </c>
      <c r="F28" s="135"/>
    </row>
    <row r="29" spans="1:6" ht="12.75">
      <c r="A29" s="139" t="s">
        <v>136</v>
      </c>
      <c r="B29" s="143">
        <f>SUM(B19:B28)</f>
        <v>274300000000</v>
      </c>
      <c r="C29" s="142">
        <f t="shared" si="1"/>
        <v>9167780748.663101</v>
      </c>
      <c r="D29" s="142">
        <f>SUM(D19:D28)</f>
        <v>100</v>
      </c>
      <c r="E29" s="140">
        <f>SUM(E19:E28)</f>
        <v>1</v>
      </c>
      <c r="F29" s="135"/>
    </row>
    <row r="30" spans="1:6" ht="12.75">
      <c r="A30" s="140" t="s">
        <v>143</v>
      </c>
      <c r="B30" s="142">
        <f>B29-B20</f>
        <v>187300000000</v>
      </c>
      <c r="C30" s="140">
        <f t="shared" si="1"/>
        <v>6260026737.967914</v>
      </c>
      <c r="D30" s="142"/>
      <c r="E30" s="152">
        <f>E20+E21+E22+E23+E24+E25+E27+E28</f>
        <v>0.8315712723295662</v>
      </c>
      <c r="F30" s="136" t="s">
        <v>111</v>
      </c>
    </row>
    <row r="31" spans="1:6" ht="12.75">
      <c r="A31" s="141"/>
      <c r="B31" s="144"/>
      <c r="C31" s="144"/>
      <c r="D31" s="141"/>
      <c r="E31" s="153">
        <f>E30-E20</f>
        <v>0.5144002916514765</v>
      </c>
      <c r="F31" s="137" t="s">
        <v>110</v>
      </c>
    </row>
    <row r="32" spans="5:6" ht="12.75">
      <c r="E32" s="122"/>
      <c r="F32" s="122"/>
    </row>
    <row r="33" ht="12.75">
      <c r="A33" s="122"/>
    </row>
    <row r="34" ht="12.75">
      <c r="A34" s="4" t="s">
        <v>201</v>
      </c>
    </row>
    <row r="35" ht="12.75">
      <c r="A35" s="122" t="s">
        <v>164</v>
      </c>
    </row>
    <row r="36" ht="12.75">
      <c r="A36"/>
    </row>
    <row r="39" spans="1:2" ht="12.75">
      <c r="A39" s="2">
        <f>B29</f>
        <v>274300000000</v>
      </c>
      <c r="B39" s="4" t="s">
        <v>167</v>
      </c>
    </row>
    <row r="40" spans="1:4" ht="12.75">
      <c r="A40" s="2">
        <v>87000000000</v>
      </c>
      <c r="B40" s="4" t="s">
        <v>168</v>
      </c>
      <c r="C40" s="2">
        <f>A40/D2</f>
        <v>2907754010.695187</v>
      </c>
      <c r="D40" s="4" t="s">
        <v>170</v>
      </c>
    </row>
    <row r="41" spans="1:2" ht="12.75">
      <c r="A41" s="4">
        <f>(A40*100)/A39</f>
        <v>31.71709806780897</v>
      </c>
      <c r="B41" s="4" t="s">
        <v>169</v>
      </c>
    </row>
    <row r="43" spans="1:2" ht="12.75">
      <c r="A43" s="3">
        <v>156100000000</v>
      </c>
      <c r="B43" s="5" t="s">
        <v>171</v>
      </c>
    </row>
    <row r="44" spans="1:2" ht="12.75">
      <c r="A44" s="4">
        <f>(A43*100)/A39</f>
        <v>56.90849434925264</v>
      </c>
      <c r="B44" s="4" t="s">
        <v>172</v>
      </c>
    </row>
    <row r="46" spans="1:2" ht="12.75">
      <c r="A46" s="4">
        <f>A44-A41</f>
        <v>25.191396281443673</v>
      </c>
      <c r="B46" s="4" t="s">
        <v>173</v>
      </c>
    </row>
    <row r="48" spans="1:4" ht="12.75">
      <c r="A48" s="2">
        <f>A43-A40</f>
        <v>69100000000</v>
      </c>
      <c r="B48" s="4" t="s">
        <v>174</v>
      </c>
      <c r="C48" s="2">
        <f>A48/D2</f>
        <v>2309491978.6096253</v>
      </c>
      <c r="D48" s="4" t="s">
        <v>175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5" sqref="F5"/>
    </sheetView>
  </sheetViews>
  <sheetFormatPr defaultColWidth="9.140625" defaultRowHeight="12.75"/>
  <cols>
    <col min="1" max="1" width="19.140625" style="0" customWidth="1"/>
    <col min="2" max="2" width="28.140625" style="0" customWidth="1"/>
    <col min="3" max="3" width="27.140625" style="0" customWidth="1"/>
  </cols>
  <sheetData>
    <row r="1" spans="1:3" ht="28.5">
      <c r="A1" s="63" t="s">
        <v>59</v>
      </c>
      <c r="B1" s="64" t="s">
        <v>209</v>
      </c>
      <c r="C1" s="64" t="s">
        <v>208</v>
      </c>
    </row>
    <row r="2" spans="1:3" ht="13.5">
      <c r="A2" s="22" t="s">
        <v>15</v>
      </c>
      <c r="B2" s="65">
        <f>GDP_Calc!P37</f>
        <v>399.3870262232507</v>
      </c>
      <c r="C2" s="179">
        <f>GDP_Calc!Q37</f>
        <v>11949.659824599661</v>
      </c>
    </row>
    <row r="3" spans="1:3" ht="12.75">
      <c r="A3" t="s">
        <v>16</v>
      </c>
      <c r="B3" s="65">
        <f>GDP_Calc!P38</f>
        <v>880.4961394240527</v>
      </c>
      <c r="C3" s="179">
        <f>GDP_Calc!Q38</f>
        <v>26344.444491567658</v>
      </c>
    </row>
    <row r="4" spans="1:3" ht="12.75">
      <c r="A4" t="s">
        <v>17</v>
      </c>
      <c r="B4" s="65">
        <f>GDP_Calc!P39</f>
        <v>486.5055014493584</v>
      </c>
      <c r="C4" s="179">
        <f>GDP_Calc!Q39</f>
        <v>14556.244603364805</v>
      </c>
    </row>
    <row r="5" spans="1:3" ht="12.75">
      <c r="A5" t="s">
        <v>18</v>
      </c>
      <c r="B5" s="65">
        <f>GDP_Calc!P40</f>
        <v>893.7447347445385</v>
      </c>
      <c r="C5" s="179">
        <f>GDP_Calc!Q40</f>
        <v>26740.842463556593</v>
      </c>
    </row>
    <row r="6" spans="1:3" ht="13.5">
      <c r="A6" s="22" t="s">
        <v>19</v>
      </c>
      <c r="B6" s="65">
        <f>GDP_Calc!P41</f>
        <v>295.85884884403885</v>
      </c>
      <c r="C6" s="179">
        <f>GDP_Calc!Q41</f>
        <v>8852.096757413643</v>
      </c>
    </row>
    <row r="7" spans="1:3" ht="12.75">
      <c r="A7" s="72" t="s">
        <v>20</v>
      </c>
      <c r="B7" s="117">
        <f>GDP_Calc!P42</f>
        <v>318.85990653400063</v>
      </c>
      <c r="C7" s="179">
        <f>GDP_Calc!Q42</f>
        <v>9540.2884034973</v>
      </c>
    </row>
    <row r="8" spans="1:3" ht="12.75">
      <c r="A8" s="72" t="s">
        <v>21</v>
      </c>
      <c r="B8" s="117">
        <f>GDP_Calc!P43</f>
        <v>357.81874614876546</v>
      </c>
      <c r="C8" s="179">
        <f>GDP_Calc!Q43</f>
        <v>10705.936884771063</v>
      </c>
    </row>
    <row r="9" spans="1:3" ht="12.75">
      <c r="A9" t="s">
        <v>22</v>
      </c>
      <c r="B9" s="65">
        <f>GDP_Calc!P44</f>
        <v>287.3048396398552</v>
      </c>
      <c r="C9" s="179">
        <f>GDP_Calc!Q44</f>
        <v>8596.160802024468</v>
      </c>
    </row>
    <row r="10" spans="1:3" ht="12.75">
      <c r="A10" t="s">
        <v>23</v>
      </c>
      <c r="B10" s="65">
        <f>GDP_Calc!P45</f>
        <v>436.4885810711883</v>
      </c>
      <c r="C10" s="179">
        <f>GDP_Calc!Q45</f>
        <v>13059.738345649956</v>
      </c>
    </row>
    <row r="11" spans="1:3" ht="12.75">
      <c r="A11" t="s">
        <v>24</v>
      </c>
      <c r="B11" s="65">
        <f>GDP_Calc!P46</f>
        <v>623.422148918438</v>
      </c>
      <c r="C11" s="179">
        <f>GDP_Calc!Q46</f>
        <v>18652.790695639666</v>
      </c>
    </row>
    <row r="12" spans="1:3" ht="13.5">
      <c r="A12" s="22" t="s">
        <v>25</v>
      </c>
      <c r="B12" s="65">
        <f>GDP_Calc!P47</f>
        <v>1727.9174911786101</v>
      </c>
      <c r="C12" s="179">
        <f>GDP_Calc!Q47</f>
        <v>51699.291336064016</v>
      </c>
    </row>
    <row r="13" spans="1:3" ht="12.75">
      <c r="A13" s="72" t="s">
        <v>26</v>
      </c>
      <c r="B13" s="65">
        <f>GDP_Calc!P48</f>
        <v>411.2659394798877</v>
      </c>
      <c r="C13" s="179">
        <f>GDP_Calc!Q48</f>
        <v>12305.076909238242</v>
      </c>
    </row>
    <row r="14" spans="1:3" ht="12.75">
      <c r="A14" t="s">
        <v>27</v>
      </c>
      <c r="B14" s="65">
        <f>GDP_Calc!P49</f>
        <v>935.3422173317736</v>
      </c>
      <c r="C14" s="179">
        <f>GDP_Calc!Q49</f>
        <v>27985.439142566665</v>
      </c>
    </row>
    <row r="15" spans="1:3" ht="13.5">
      <c r="A15" s="22" t="s">
        <v>28</v>
      </c>
      <c r="B15" s="65">
        <f>GDP_Calc!P50</f>
        <v>511.6740426845949</v>
      </c>
      <c r="C15" s="179">
        <f>GDP_Calc!Q50</f>
        <v>15309.28735712308</v>
      </c>
    </row>
    <row r="16" spans="1:3" ht="12.75">
      <c r="A16" t="s">
        <v>29</v>
      </c>
      <c r="B16" s="65">
        <f>GDP_Calc!P51</f>
        <v>416.1113113670037</v>
      </c>
      <c r="C16" s="179">
        <f>GDP_Calc!Q51</f>
        <v>12450.050436100752</v>
      </c>
    </row>
    <row r="17" spans="1:3" ht="12.75">
      <c r="A17" t="s">
        <v>30</v>
      </c>
      <c r="B17" s="65">
        <f>GDP_Calc!P52</f>
        <v>1256.7662784779159</v>
      </c>
      <c r="C17" s="179">
        <f>GDP_Calc!Q52</f>
        <v>37602.447052059244</v>
      </c>
    </row>
    <row r="18" spans="1:3" ht="13.5">
      <c r="A18" s="22" t="s">
        <v>31</v>
      </c>
      <c r="B18" s="65">
        <f>GDP_Calc!P53</f>
        <v>590.9990396750652</v>
      </c>
      <c r="C18" s="179">
        <f>GDP_Calc!Q53</f>
        <v>17682.691267077953</v>
      </c>
    </row>
    <row r="19" spans="1:3" ht="12.75">
      <c r="A19" t="s">
        <v>32</v>
      </c>
      <c r="B19" s="65">
        <f>GDP_Calc!P54</f>
        <v>1032.6878850503472</v>
      </c>
      <c r="C19" s="179">
        <f>GDP_Calc!Q54</f>
        <v>30898.02152070639</v>
      </c>
    </row>
    <row r="20" spans="1:3" ht="14.25">
      <c r="A20" s="20" t="s">
        <v>53</v>
      </c>
      <c r="B20" s="65">
        <f>GDP_Calc!P55</f>
        <v>670.238408776008</v>
      </c>
      <c r="C20" s="179">
        <f>GDP_Calc!Q55</f>
        <v>20053.53319057816</v>
      </c>
    </row>
    <row r="21" spans="1:3" ht="13.5">
      <c r="A21" s="22"/>
      <c r="B21" s="65">
        <f>GDP_Calc!P56</f>
        <v>1292.883807211808</v>
      </c>
      <c r="C21" s="179">
        <f>GDP_Calc!Q56</f>
        <v>38683.0835117773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11"/>
  <sheetViews>
    <sheetView workbookViewId="0" topLeftCell="A1">
      <pane xSplit="1" ySplit="1" topLeftCell="B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7" sqref="E87"/>
    </sheetView>
  </sheetViews>
  <sheetFormatPr defaultColWidth="9.140625" defaultRowHeight="12.75"/>
  <cols>
    <col min="1" max="1" width="33.8515625" style="11" customWidth="1"/>
    <col min="2" max="2" width="14.140625" style="11" customWidth="1"/>
    <col min="3" max="3" width="19.57421875" style="11" customWidth="1"/>
    <col min="4" max="4" width="20.28125" style="11" customWidth="1"/>
    <col min="5" max="5" width="18.00390625" style="11" customWidth="1"/>
    <col min="6" max="6" width="19.57421875" style="11" customWidth="1"/>
    <col min="7" max="7" width="14.28125" style="11" customWidth="1"/>
    <col min="8" max="8" width="13.7109375" style="11" customWidth="1"/>
    <col min="9" max="9" width="22.28125" style="11" customWidth="1"/>
    <col min="10" max="10" width="19.57421875" style="11" customWidth="1"/>
    <col min="11" max="11" width="20.421875" style="11" customWidth="1"/>
    <col min="12" max="12" width="22.57421875" style="11" customWidth="1"/>
    <col min="13" max="13" width="20.7109375" style="11" customWidth="1"/>
    <col min="14" max="15" width="19.28125" style="11" customWidth="1"/>
    <col min="16" max="16" width="15.57421875" style="11" customWidth="1"/>
    <col min="17" max="17" width="22.140625" style="11" customWidth="1"/>
    <col min="18" max="18" width="16.140625" style="11" customWidth="1"/>
    <col min="19" max="16384" width="9.140625" style="11" customWidth="1"/>
  </cols>
  <sheetData>
    <row r="3" ht="14.25">
      <c r="C3" s="17" t="s">
        <v>144</v>
      </c>
    </row>
    <row r="4" spans="1:5" ht="13.5">
      <c r="A4" s="23"/>
      <c r="E4" s="23"/>
    </row>
    <row r="5" spans="1:9" s="17" customFormat="1" ht="28.5">
      <c r="A5" s="24" t="s">
        <v>59</v>
      </c>
      <c r="B5" s="25" t="s">
        <v>60</v>
      </c>
      <c r="C5" s="26" t="s">
        <v>47</v>
      </c>
      <c r="D5" s="25" t="s">
        <v>61</v>
      </c>
      <c r="E5" s="20" t="s">
        <v>47</v>
      </c>
      <c r="F5" s="27" t="s">
        <v>63</v>
      </c>
      <c r="G5" s="28" t="s">
        <v>52</v>
      </c>
      <c r="H5" s="29" t="s">
        <v>46</v>
      </c>
      <c r="I5" s="17" t="s">
        <v>162</v>
      </c>
    </row>
    <row r="6" spans="1:9" ht="13.5">
      <c r="A6" s="22" t="s">
        <v>15</v>
      </c>
      <c r="B6" s="13">
        <v>137400</v>
      </c>
      <c r="C6" s="14">
        <f aca="true" t="shared" si="0" ref="C6:C24">B6/B$24</f>
        <v>0.021900253430880312</v>
      </c>
      <c r="D6" s="14">
        <v>18700</v>
      </c>
      <c r="E6" s="14">
        <f aca="true" t="shared" si="1" ref="E6:E24">D6/D$24</f>
        <v>0.005826634261855799</v>
      </c>
      <c r="F6" s="14">
        <f aca="true" t="shared" si="2" ref="F6:F23">B6+D6</f>
        <v>156100</v>
      </c>
      <c r="G6" s="1">
        <v>31243</v>
      </c>
      <c r="H6" s="30">
        <f aca="true" t="shared" si="3" ref="H6:H24">F6/G6</f>
        <v>4.996319175495311</v>
      </c>
      <c r="I6" s="44">
        <v>162000</v>
      </c>
    </row>
    <row r="7" spans="1:9" ht="13.5">
      <c r="A7" s="22" t="s">
        <v>16</v>
      </c>
      <c r="B7" s="13">
        <v>308800</v>
      </c>
      <c r="C7" s="14">
        <f t="shared" si="0"/>
        <v>0.049219783547713544</v>
      </c>
      <c r="D7" s="14">
        <v>297700</v>
      </c>
      <c r="E7" s="14">
        <f t="shared" si="1"/>
        <v>0.09275877110986477</v>
      </c>
      <c r="F7" s="14">
        <f t="shared" si="2"/>
        <v>606500</v>
      </c>
      <c r="G7" s="1">
        <v>31652</v>
      </c>
      <c r="H7" s="13">
        <f t="shared" si="3"/>
        <v>19.161506381903198</v>
      </c>
      <c r="I7" s="44">
        <v>628000</v>
      </c>
    </row>
    <row r="8" spans="1:9" ht="13.5">
      <c r="A8" s="22" t="s">
        <v>17</v>
      </c>
      <c r="B8" s="13">
        <v>842400</v>
      </c>
      <c r="C8" s="14">
        <f t="shared" si="0"/>
        <v>0.13427054941902167</v>
      </c>
      <c r="D8" s="14">
        <v>201600</v>
      </c>
      <c r="E8" s="14">
        <f t="shared" si="1"/>
        <v>0.0628154795288839</v>
      </c>
      <c r="F8" s="14">
        <f t="shared" si="2"/>
        <v>1044000</v>
      </c>
      <c r="G8" s="1">
        <v>70011</v>
      </c>
      <c r="H8" s="13">
        <f t="shared" si="3"/>
        <v>14.911942409050006</v>
      </c>
      <c r="I8" s="44">
        <v>1093000</v>
      </c>
    </row>
    <row r="9" spans="1:9" ht="13.5">
      <c r="A9" s="22" t="s">
        <v>18</v>
      </c>
      <c r="B9" s="13">
        <v>73600</v>
      </c>
      <c r="C9" s="14">
        <f t="shared" si="0"/>
        <v>0.01173114012018043</v>
      </c>
      <c r="D9" s="14">
        <v>73600</v>
      </c>
      <c r="E9" s="14">
        <f t="shared" si="1"/>
        <v>0.02293263538356079</v>
      </c>
      <c r="F9" s="14">
        <f t="shared" si="2"/>
        <v>147200</v>
      </c>
      <c r="G9" s="1">
        <v>7239</v>
      </c>
      <c r="H9" s="13">
        <f t="shared" si="3"/>
        <v>20.334300317723443</v>
      </c>
      <c r="I9" s="44">
        <v>156000</v>
      </c>
    </row>
    <row r="10" spans="1:9" ht="13.5">
      <c r="A10" s="22" t="s">
        <v>19</v>
      </c>
      <c r="B10" s="13">
        <v>122000</v>
      </c>
      <c r="C10" s="14">
        <f t="shared" si="0"/>
        <v>0.01944563987312517</v>
      </c>
      <c r="D10" s="14">
        <v>3600</v>
      </c>
      <c r="E10" s="14">
        <f t="shared" si="1"/>
        <v>0.0011217049915872126</v>
      </c>
      <c r="F10" s="14">
        <f t="shared" si="2"/>
        <v>125600</v>
      </c>
      <c r="G10" s="1">
        <v>198197</v>
      </c>
      <c r="H10" s="13">
        <f t="shared" si="3"/>
        <v>0.6337129219917557</v>
      </c>
      <c r="I10" s="44">
        <v>128000</v>
      </c>
    </row>
    <row r="11" spans="1:9" ht="13.5">
      <c r="A11" s="22" t="s">
        <v>20</v>
      </c>
      <c r="B11" s="13">
        <v>347100</v>
      </c>
      <c r="C11" s="14">
        <f t="shared" si="0"/>
        <v>0.05532443934394874</v>
      </c>
      <c r="D11" s="14">
        <v>18000</v>
      </c>
      <c r="E11" s="14">
        <f t="shared" si="1"/>
        <v>0.005608524957936063</v>
      </c>
      <c r="F11" s="14">
        <f t="shared" si="2"/>
        <v>365100</v>
      </c>
      <c r="G11" s="1">
        <v>24007</v>
      </c>
      <c r="H11" s="13">
        <f t="shared" si="3"/>
        <v>15.208064314574916</v>
      </c>
      <c r="I11" s="44">
        <v>370000</v>
      </c>
    </row>
    <row r="12" spans="1:9" ht="13.5">
      <c r="A12" s="22" t="s">
        <v>21</v>
      </c>
      <c r="B12" s="13">
        <v>576600</v>
      </c>
      <c r="C12" s="14">
        <f t="shared" si="0"/>
        <v>0.09190455697413093</v>
      </c>
      <c r="D12" s="14">
        <v>52700</v>
      </c>
      <c r="E12" s="14">
        <f t="shared" si="1"/>
        <v>0.01642051473795725</v>
      </c>
      <c r="F12" s="14">
        <f t="shared" si="2"/>
        <v>629300</v>
      </c>
      <c r="G12" s="1">
        <v>55420</v>
      </c>
      <c r="H12" s="13">
        <f t="shared" si="3"/>
        <v>11.355106459761819</v>
      </c>
      <c r="I12" s="44">
        <v>642000</v>
      </c>
    </row>
    <row r="13" spans="1:9" ht="13.5">
      <c r="A13" s="22" t="s">
        <v>22</v>
      </c>
      <c r="B13" s="13">
        <v>215200</v>
      </c>
      <c r="C13" s="14">
        <f t="shared" si="0"/>
        <v>0.03430083361226669</v>
      </c>
      <c r="D13" s="14">
        <v>4600</v>
      </c>
      <c r="E13" s="14">
        <f t="shared" si="1"/>
        <v>0.0014332897114725494</v>
      </c>
      <c r="F13" s="14">
        <f t="shared" si="2"/>
        <v>219800</v>
      </c>
      <c r="G13" s="1">
        <v>86968</v>
      </c>
      <c r="H13" s="13">
        <f t="shared" si="3"/>
        <v>2.5273663876368317</v>
      </c>
      <c r="I13" s="44">
        <v>230000</v>
      </c>
    </row>
    <row r="14" spans="1:9" ht="13.5">
      <c r="A14" s="22" t="s">
        <v>23</v>
      </c>
      <c r="B14" s="13">
        <v>1201900</v>
      </c>
      <c r="C14" s="14">
        <f t="shared" si="0"/>
        <v>0.1915714308484356</v>
      </c>
      <c r="D14" s="14">
        <v>214400</v>
      </c>
      <c r="E14" s="14">
        <f t="shared" si="1"/>
        <v>0.06680376394341621</v>
      </c>
      <c r="F14" s="14">
        <f t="shared" si="2"/>
        <v>1416300</v>
      </c>
      <c r="G14" s="1">
        <v>34121</v>
      </c>
      <c r="H14" s="13">
        <f t="shared" si="3"/>
        <v>41.50816212889423</v>
      </c>
      <c r="I14" s="44">
        <v>1484000</v>
      </c>
    </row>
    <row r="15" spans="1:9" ht="13.5">
      <c r="A15" s="22" t="s">
        <v>24</v>
      </c>
      <c r="B15" s="13">
        <v>578200</v>
      </c>
      <c r="C15" s="14">
        <f t="shared" si="0"/>
        <v>0.09215958175935224</v>
      </c>
      <c r="D15" s="14">
        <v>250800</v>
      </c>
      <c r="E15" s="14">
        <f t="shared" si="1"/>
        <v>0.07814544774724247</v>
      </c>
      <c r="F15" s="14">
        <f t="shared" si="2"/>
        <v>829000</v>
      </c>
      <c r="G15" s="1">
        <v>44873</v>
      </c>
      <c r="H15" s="13">
        <f t="shared" si="3"/>
        <v>18.474360974305263</v>
      </c>
      <c r="I15" s="44">
        <v>860000</v>
      </c>
    </row>
    <row r="16" spans="1:9" ht="13.5">
      <c r="A16" s="22" t="s">
        <v>25</v>
      </c>
      <c r="B16" s="13">
        <v>15900</v>
      </c>
      <c r="C16" s="14">
        <f t="shared" si="0"/>
        <v>0.0025343088031368048</v>
      </c>
      <c r="D16" s="14">
        <v>1363900</v>
      </c>
      <c r="E16" s="14">
        <f t="shared" si="1"/>
        <v>0.4249703994516109</v>
      </c>
      <c r="F16" s="14">
        <f t="shared" si="2"/>
        <v>1379800</v>
      </c>
      <c r="G16" s="1">
        <v>5696</v>
      </c>
      <c r="H16" s="13">
        <f t="shared" si="3"/>
        <v>242.24016853932585</v>
      </c>
      <c r="I16" s="44">
        <v>1545000</v>
      </c>
    </row>
    <row r="17" spans="1:9" ht="13.5">
      <c r="A17" s="22" t="s">
        <v>26</v>
      </c>
      <c r="B17" s="13">
        <v>243000</v>
      </c>
      <c r="C17" s="14">
        <f t="shared" si="0"/>
        <v>0.03873188925548702</v>
      </c>
      <c r="D17" s="14">
        <v>36300</v>
      </c>
      <c r="E17" s="14">
        <f t="shared" si="1"/>
        <v>0.011310525331837728</v>
      </c>
      <c r="F17" s="14">
        <f t="shared" si="2"/>
        <v>279300</v>
      </c>
      <c r="G17" s="1">
        <v>102559</v>
      </c>
      <c r="H17" s="13">
        <f t="shared" si="3"/>
        <v>2.7233104846966136</v>
      </c>
      <c r="I17" s="44">
        <v>287000</v>
      </c>
    </row>
    <row r="18" spans="1:9" ht="13.5">
      <c r="A18" s="22" t="s">
        <v>27</v>
      </c>
      <c r="B18" s="13">
        <v>71400</v>
      </c>
      <c r="C18" s="14">
        <f t="shared" si="0"/>
        <v>0.011380481040501123</v>
      </c>
      <c r="D18" s="14">
        <v>80000</v>
      </c>
      <c r="E18" s="14">
        <f t="shared" si="1"/>
        <v>0.024926777590826947</v>
      </c>
      <c r="F18" s="14">
        <f t="shared" si="2"/>
        <v>151400</v>
      </c>
      <c r="G18" s="1">
        <v>77304</v>
      </c>
      <c r="H18" s="13">
        <f t="shared" si="3"/>
        <v>1.9585015005691815</v>
      </c>
      <c r="I18" s="44">
        <v>154000</v>
      </c>
    </row>
    <row r="19" spans="1:9" ht="13.5">
      <c r="A19" s="22" t="s">
        <v>28</v>
      </c>
      <c r="B19" s="13">
        <v>643400</v>
      </c>
      <c r="C19" s="14">
        <f t="shared" si="0"/>
        <v>0.10255184175712077</v>
      </c>
      <c r="D19" s="14">
        <v>174900</v>
      </c>
      <c r="E19" s="14">
        <f t="shared" si="1"/>
        <v>0.05449616750794541</v>
      </c>
      <c r="F19" s="14">
        <f t="shared" si="2"/>
        <v>818300</v>
      </c>
      <c r="G19" s="1">
        <v>97324</v>
      </c>
      <c r="H19" s="13">
        <f t="shared" si="3"/>
        <v>8.40799802720809</v>
      </c>
      <c r="I19" s="44">
        <v>872000</v>
      </c>
    </row>
    <row r="20" spans="1:9" ht="13.5">
      <c r="A20" s="22" t="s">
        <v>29</v>
      </c>
      <c r="B20" s="13">
        <v>255700</v>
      </c>
      <c r="C20" s="14">
        <f t="shared" si="0"/>
        <v>0.040756148488181196</v>
      </c>
      <c r="D20" s="14">
        <v>39600</v>
      </c>
      <c r="E20" s="14">
        <f t="shared" si="1"/>
        <v>0.012338754907459339</v>
      </c>
      <c r="F20" s="14">
        <f t="shared" si="2"/>
        <v>295300</v>
      </c>
      <c r="G20" s="1">
        <v>222069</v>
      </c>
      <c r="H20" s="13">
        <f t="shared" si="3"/>
        <v>1.3297668742598021</v>
      </c>
      <c r="I20" s="44">
        <v>308000</v>
      </c>
    </row>
    <row r="21" spans="1:9" ht="13.5">
      <c r="A21" s="22" t="s">
        <v>30</v>
      </c>
      <c r="B21" s="13">
        <v>27500</v>
      </c>
      <c r="C21" s="14">
        <f t="shared" si="0"/>
        <v>0.004383238495991329</v>
      </c>
      <c r="D21" s="14">
        <v>75200</v>
      </c>
      <c r="E21" s="14">
        <f t="shared" si="1"/>
        <v>0.02343117093537733</v>
      </c>
      <c r="F21" s="14">
        <f t="shared" si="2"/>
        <v>102700</v>
      </c>
      <c r="G21" s="1">
        <v>37624</v>
      </c>
      <c r="H21" s="13">
        <f t="shared" si="3"/>
        <v>2.729640654901127</v>
      </c>
      <c r="I21" s="44">
        <v>110000</v>
      </c>
    </row>
    <row r="22" spans="1:9" ht="13.5">
      <c r="A22" s="22" t="s">
        <v>31</v>
      </c>
      <c r="B22" s="13">
        <v>550100</v>
      </c>
      <c r="C22" s="14">
        <f t="shared" si="0"/>
        <v>0.08768070896890291</v>
      </c>
      <c r="D22" s="14">
        <v>211000</v>
      </c>
      <c r="E22" s="14">
        <f t="shared" si="1"/>
        <v>0.06574437589580608</v>
      </c>
      <c r="F22" s="14">
        <f t="shared" si="2"/>
        <v>761100</v>
      </c>
      <c r="G22" s="1">
        <v>58447</v>
      </c>
      <c r="H22" s="13">
        <f t="shared" si="3"/>
        <v>13.022054168734067</v>
      </c>
      <c r="I22" s="44">
        <v>812000</v>
      </c>
    </row>
    <row r="23" spans="1:9" ht="13.5">
      <c r="A23" s="22" t="s">
        <v>32</v>
      </c>
      <c r="B23" s="13">
        <v>63700</v>
      </c>
      <c r="C23" s="14">
        <f t="shared" si="0"/>
        <v>0.010153174261623552</v>
      </c>
      <c r="D23" s="14">
        <v>92800</v>
      </c>
      <c r="E23" s="14">
        <f t="shared" si="1"/>
        <v>0.028915062005359256</v>
      </c>
      <c r="F23" s="14">
        <f t="shared" si="2"/>
        <v>156500</v>
      </c>
      <c r="G23" s="1">
        <v>39957</v>
      </c>
      <c r="H23" s="13">
        <f t="shared" si="3"/>
        <v>3.9167104637485295</v>
      </c>
      <c r="I23" s="44">
        <v>179000</v>
      </c>
    </row>
    <row r="24" spans="1:9" ht="14.25">
      <c r="A24" s="20" t="s">
        <v>53</v>
      </c>
      <c r="B24" s="15">
        <f>SUM(B6:B23)</f>
        <v>6273900</v>
      </c>
      <c r="C24" s="14">
        <f t="shared" si="0"/>
        <v>1</v>
      </c>
      <c r="D24" s="26">
        <f>SUM(D6:D23)</f>
        <v>3209400</v>
      </c>
      <c r="E24" s="14">
        <f t="shared" si="1"/>
        <v>1</v>
      </c>
      <c r="F24" s="26">
        <f>SUM(F6:F23)</f>
        <v>9483300</v>
      </c>
      <c r="G24" s="15">
        <f>SUM(G6:G23)</f>
        <v>1224711</v>
      </c>
      <c r="H24" s="15">
        <f t="shared" si="3"/>
        <v>7.743296173546248</v>
      </c>
      <c r="I24" s="131">
        <f>SUM(I6:I23)</f>
        <v>10020000</v>
      </c>
    </row>
    <row r="25" spans="1:8" ht="13.5">
      <c r="A25" s="22"/>
      <c r="B25" s="16">
        <f>B24/F24</f>
        <v>0.6615735028945621</v>
      </c>
      <c r="C25" s="22"/>
      <c r="D25" s="16">
        <f>D24/F24</f>
        <v>0.338426497105438</v>
      </c>
      <c r="E25" s="22"/>
      <c r="F25" s="16">
        <f>B25+D25</f>
        <v>1</v>
      </c>
      <c r="G25" s="22"/>
      <c r="H25" s="22"/>
    </row>
    <row r="27" ht="14.25">
      <c r="A27" s="17" t="s">
        <v>54</v>
      </c>
    </row>
    <row r="28" ht="14.25">
      <c r="A28" s="17"/>
    </row>
    <row r="29" spans="1:6" ht="13.5">
      <c r="A29" s="56" t="s">
        <v>62</v>
      </c>
      <c r="E29" s="44"/>
      <c r="F29" s="44"/>
    </row>
    <row r="30" spans="1:6" ht="13.5">
      <c r="A30" s="11" t="s">
        <v>200</v>
      </c>
      <c r="E30" s="44"/>
      <c r="F30" s="44"/>
    </row>
    <row r="31" spans="5:6" ht="13.5">
      <c r="E31" s="44"/>
      <c r="F31" s="44"/>
    </row>
    <row r="32" spans="5:6" ht="13.5">
      <c r="E32" s="44"/>
      <c r="F32" s="44"/>
    </row>
    <row r="33" ht="13.5">
      <c r="E33" s="44"/>
    </row>
    <row r="34" spans="3:5" ht="14.25">
      <c r="C34" s="57" t="s">
        <v>58</v>
      </c>
      <c r="D34" s="56"/>
      <c r="E34" s="56"/>
    </row>
    <row r="35" spans="1:5" ht="13.5">
      <c r="A35" s="23"/>
      <c r="E35" s="23"/>
    </row>
    <row r="36" spans="1:18" s="38" customFormat="1" ht="42.75">
      <c r="A36" s="24" t="s">
        <v>59</v>
      </c>
      <c r="B36" s="31" t="s">
        <v>3</v>
      </c>
      <c r="C36" s="31" t="s">
        <v>2</v>
      </c>
      <c r="D36" s="32" t="s">
        <v>106</v>
      </c>
      <c r="E36" s="33" t="s">
        <v>55</v>
      </c>
      <c r="F36" s="29" t="s">
        <v>46</v>
      </c>
      <c r="G36" s="35" t="s">
        <v>87</v>
      </c>
      <c r="H36" s="31" t="s">
        <v>86</v>
      </c>
      <c r="I36" s="31" t="s">
        <v>84</v>
      </c>
      <c r="J36" s="31" t="s">
        <v>85</v>
      </c>
      <c r="K36" s="31" t="s">
        <v>56</v>
      </c>
      <c r="L36" s="31" t="s">
        <v>57</v>
      </c>
      <c r="M36" s="31" t="s">
        <v>180</v>
      </c>
      <c r="N36" s="31" t="s">
        <v>206</v>
      </c>
      <c r="O36" s="36" t="s">
        <v>207</v>
      </c>
      <c r="P36" s="63" t="s">
        <v>205</v>
      </c>
      <c r="Q36" s="63" t="s">
        <v>204</v>
      </c>
      <c r="R36" s="37"/>
    </row>
    <row r="37" spans="1:18" ht="13.5">
      <c r="A37" s="22" t="s">
        <v>15</v>
      </c>
      <c r="B37" s="14">
        <f>B$56*C6</f>
        <v>148706.66284129486</v>
      </c>
      <c r="C37" s="14">
        <f aca="true" t="shared" si="4" ref="C37:C54">C$56*E6</f>
        <v>14856.868573565154</v>
      </c>
      <c r="D37" s="14">
        <f aca="true" t="shared" si="5" ref="D37:D54">B37+C37</f>
        <v>163563.53141486002</v>
      </c>
      <c r="E37" s="39">
        <f aca="true" t="shared" si="6" ref="E37:E55">G6</f>
        <v>31243</v>
      </c>
      <c r="F37" s="30">
        <f aca="true" t="shared" si="7" ref="F37:F56">D37/E37</f>
        <v>5.235205691350383</v>
      </c>
      <c r="G37" s="14">
        <f aca="true" t="shared" si="8" ref="G37:G55">B37*$B$67</f>
        <v>70486.95818677376</v>
      </c>
      <c r="H37" s="14">
        <f aca="true" t="shared" si="9" ref="H37:H54">C37*$B$66</f>
        <v>7042.155703869883</v>
      </c>
      <c r="I37" s="14">
        <f aca="true" t="shared" si="10" ref="I37:I55">G37*$B$71+H37*$B$72</f>
        <v>67860.24146218895</v>
      </c>
      <c r="J37" s="14">
        <f aca="true" t="shared" si="11" ref="J37:J55">G37*$C$71+H37*$C$72</f>
        <v>9668.872428454699</v>
      </c>
      <c r="K37" s="14">
        <f aca="true" t="shared" si="12" ref="K37:K55">I37*$D$103</f>
        <v>18579594.624090064</v>
      </c>
      <c r="L37" s="14">
        <f aca="true" t="shared" si="13" ref="L37:L55">J37*$D$105</f>
        <v>46745557.78626412</v>
      </c>
      <c r="M37" s="14">
        <f aca="true" t="shared" si="14" ref="M37:M55">K37+L37</f>
        <v>65325152.41035418</v>
      </c>
      <c r="N37" s="14"/>
      <c r="O37" s="40"/>
      <c r="P37" s="13">
        <f aca="true" t="shared" si="15" ref="P37:P55">M37/D37</f>
        <v>399.3870262232507</v>
      </c>
      <c r="Q37" s="206">
        <f>P37*'National accounts'!D$2</f>
        <v>11949.659824599661</v>
      </c>
      <c r="R37" s="41"/>
    </row>
    <row r="38" spans="1:18" ht="13.5">
      <c r="A38" s="22" t="s">
        <v>16</v>
      </c>
      <c r="B38" s="14">
        <f aca="true" t="shared" si="16" ref="B38:B54">B$56*C7</f>
        <v>334211.1898500135</v>
      </c>
      <c r="C38" s="14">
        <f t="shared" si="4"/>
        <v>236518.1697513554</v>
      </c>
      <c r="D38" s="14">
        <f t="shared" si="5"/>
        <v>570729.3596013689</v>
      </c>
      <c r="E38" s="39">
        <f t="shared" si="6"/>
        <v>31652</v>
      </c>
      <c r="F38" s="30">
        <f t="shared" si="7"/>
        <v>18.031383786217898</v>
      </c>
      <c r="G38" s="14">
        <f t="shared" si="8"/>
        <v>158416.1039889064</v>
      </c>
      <c r="H38" s="14">
        <f t="shared" si="9"/>
        <v>112109.61246214245</v>
      </c>
      <c r="I38" s="14">
        <f t="shared" si="10"/>
        <v>176583.35757830995</v>
      </c>
      <c r="J38" s="14">
        <f t="shared" si="11"/>
        <v>93942.3588727389</v>
      </c>
      <c r="K38" s="14">
        <f t="shared" si="12"/>
        <v>48347119.46897208</v>
      </c>
      <c r="L38" s="14">
        <f t="shared" si="13"/>
        <v>454177878.3159951</v>
      </c>
      <c r="M38" s="14">
        <f t="shared" si="14"/>
        <v>502524997.7849672</v>
      </c>
      <c r="N38" s="14"/>
      <c r="O38" s="40"/>
      <c r="P38" s="13">
        <f t="shared" si="15"/>
        <v>880.4961394240527</v>
      </c>
      <c r="Q38" s="206">
        <f>P38*'National accounts'!D$2</f>
        <v>26344.444491567658</v>
      </c>
      <c r="R38" s="41"/>
    </row>
    <row r="39" spans="1:18" ht="13.5">
      <c r="A39" s="22" t="s">
        <v>17</v>
      </c>
      <c r="B39" s="14">
        <f t="shared" si="16"/>
        <v>911721.1992540526</v>
      </c>
      <c r="C39" s="14">
        <f t="shared" si="4"/>
        <v>160168.16601233874</v>
      </c>
      <c r="D39" s="14">
        <f t="shared" si="5"/>
        <v>1071889.3652663913</v>
      </c>
      <c r="E39" s="39">
        <f t="shared" si="6"/>
        <v>70011</v>
      </c>
      <c r="F39" s="30">
        <f t="shared" si="7"/>
        <v>15.310299313913404</v>
      </c>
      <c r="G39" s="14">
        <f t="shared" si="8"/>
        <v>432155.8484464209</v>
      </c>
      <c r="H39" s="14">
        <f t="shared" si="9"/>
        <v>75919.71068984857</v>
      </c>
      <c r="I39" s="14">
        <f t="shared" si="10"/>
        <v>424237.49256702536</v>
      </c>
      <c r="J39" s="14">
        <f t="shared" si="11"/>
        <v>83838.06656924411</v>
      </c>
      <c r="K39" s="14">
        <f t="shared" si="12"/>
        <v>116152852.78092645</v>
      </c>
      <c r="L39" s="14">
        <f t="shared" si="13"/>
        <v>405327220.3662337</v>
      </c>
      <c r="M39" s="14">
        <f t="shared" si="14"/>
        <v>521480073.1471602</v>
      </c>
      <c r="N39" s="14"/>
      <c r="O39" s="40"/>
      <c r="P39" s="13">
        <f t="shared" si="15"/>
        <v>486.5055014493584</v>
      </c>
      <c r="Q39" s="206">
        <f>P39*'National accounts'!D$2</f>
        <v>14556.244603364805</v>
      </c>
      <c r="R39" s="41"/>
    </row>
    <row r="40" spans="1:18" ht="13.5">
      <c r="A40" s="22" t="s">
        <v>18</v>
      </c>
      <c r="B40" s="14">
        <f t="shared" si="16"/>
        <v>79656.55302124676</v>
      </c>
      <c r="C40" s="14">
        <f t="shared" si="4"/>
        <v>58474.09235371098</v>
      </c>
      <c r="D40" s="14">
        <f t="shared" si="5"/>
        <v>138130.64537495773</v>
      </c>
      <c r="E40" s="39">
        <f t="shared" si="6"/>
        <v>7239</v>
      </c>
      <c r="F40" s="30">
        <f t="shared" si="7"/>
        <v>19.081453981897738</v>
      </c>
      <c r="G40" s="14">
        <f t="shared" si="8"/>
        <v>37757.20613207096</v>
      </c>
      <c r="H40" s="14">
        <f t="shared" si="9"/>
        <v>27716.719775659003</v>
      </c>
      <c r="I40" s="14">
        <f t="shared" si="10"/>
        <v>42336.29862416149</v>
      </c>
      <c r="J40" s="14">
        <f t="shared" si="11"/>
        <v>23137.627283568476</v>
      </c>
      <c r="K40" s="14">
        <f t="shared" si="12"/>
        <v>11591341.990134582</v>
      </c>
      <c r="L40" s="14">
        <f t="shared" si="13"/>
        <v>111862195.02059893</v>
      </c>
      <c r="M40" s="14">
        <f t="shared" si="14"/>
        <v>123453537.01073352</v>
      </c>
      <c r="N40" s="14"/>
      <c r="O40" s="40"/>
      <c r="P40" s="13">
        <f t="shared" si="15"/>
        <v>893.7447347445385</v>
      </c>
      <c r="Q40" s="206">
        <f>P40*'National accounts'!D$2</f>
        <v>26740.842463556593</v>
      </c>
      <c r="R40" s="41"/>
    </row>
    <row r="41" spans="1:18" ht="13.5">
      <c r="A41" s="22" t="s">
        <v>19</v>
      </c>
      <c r="B41" s="14">
        <f t="shared" si="16"/>
        <v>132039.39495369708</v>
      </c>
      <c r="C41" s="14">
        <f t="shared" si="4"/>
        <v>2860.1458216489063</v>
      </c>
      <c r="D41" s="14">
        <f t="shared" si="5"/>
        <v>134899.540775346</v>
      </c>
      <c r="E41" s="39">
        <f t="shared" si="6"/>
        <v>198197</v>
      </c>
      <c r="F41" s="30">
        <f t="shared" si="7"/>
        <v>0.6806336159242874</v>
      </c>
      <c r="G41" s="14">
        <f t="shared" si="8"/>
        <v>62586.67320805241</v>
      </c>
      <c r="H41" s="14">
        <f t="shared" si="9"/>
        <v>1355.7091194615816</v>
      </c>
      <c r="I41" s="14">
        <f t="shared" si="10"/>
        <v>59030.075092230916</v>
      </c>
      <c r="J41" s="14">
        <f t="shared" si="11"/>
        <v>4912.3072352830795</v>
      </c>
      <c r="K41" s="14">
        <f t="shared" si="12"/>
        <v>16161965.27173201</v>
      </c>
      <c r="L41" s="14">
        <f t="shared" si="13"/>
        <v>23749257.57165133</v>
      </c>
      <c r="M41" s="14">
        <f t="shared" si="14"/>
        <v>39911222.84338334</v>
      </c>
      <c r="N41" s="14"/>
      <c r="O41" s="40"/>
      <c r="P41" s="13">
        <f t="shared" si="15"/>
        <v>295.85884884403885</v>
      </c>
      <c r="Q41" s="206">
        <f>P41*'National accounts'!D$2</f>
        <v>8852.096757413643</v>
      </c>
      <c r="R41" s="41"/>
    </row>
    <row r="42" spans="1:18" ht="13.5">
      <c r="A42" s="22" t="s">
        <v>20</v>
      </c>
      <c r="B42" s="14">
        <f t="shared" si="16"/>
        <v>375662.90154449386</v>
      </c>
      <c r="C42" s="14">
        <f t="shared" si="4"/>
        <v>14300.729108244532</v>
      </c>
      <c r="D42" s="14">
        <f t="shared" si="5"/>
        <v>389963.6306527384</v>
      </c>
      <c r="E42" s="39">
        <f t="shared" si="6"/>
        <v>24007</v>
      </c>
      <c r="F42" s="30">
        <f t="shared" si="7"/>
        <v>16.243746851032547</v>
      </c>
      <c r="G42" s="14">
        <f t="shared" si="8"/>
        <v>178064.21533209007</v>
      </c>
      <c r="H42" s="14">
        <f t="shared" si="9"/>
        <v>6778.545597307908</v>
      </c>
      <c r="I42" s="14">
        <f t="shared" si="10"/>
        <v>168675.76267532754</v>
      </c>
      <c r="J42" s="14">
        <f t="shared" si="11"/>
        <v>16166.998254070444</v>
      </c>
      <c r="K42" s="14">
        <f t="shared" si="12"/>
        <v>46182082.84983779</v>
      </c>
      <c r="L42" s="14">
        <f t="shared" si="13"/>
        <v>78161683.97175393</v>
      </c>
      <c r="M42" s="14">
        <f t="shared" si="14"/>
        <v>124343766.8215917</v>
      </c>
      <c r="N42" s="14"/>
      <c r="O42" s="40"/>
      <c r="P42" s="13">
        <f t="shared" si="15"/>
        <v>318.85990653400063</v>
      </c>
      <c r="Q42" s="206">
        <f>P42*'National accounts'!D$2</f>
        <v>9540.2884034973</v>
      </c>
      <c r="R42" s="41"/>
    </row>
    <row r="43" spans="1:18" ht="13.5">
      <c r="A43" s="22" t="s">
        <v>21</v>
      </c>
      <c r="B43" s="14">
        <f t="shared" si="16"/>
        <v>624048.4846746044</v>
      </c>
      <c r="C43" s="14">
        <f t="shared" si="4"/>
        <v>41869.35688913816</v>
      </c>
      <c r="D43" s="14">
        <f t="shared" si="5"/>
        <v>665917.8415637425</v>
      </c>
      <c r="E43" s="39">
        <f t="shared" si="6"/>
        <v>55420</v>
      </c>
      <c r="F43" s="30">
        <f t="shared" si="7"/>
        <v>12.015839797252662</v>
      </c>
      <c r="G43" s="14">
        <f t="shared" si="8"/>
        <v>295798.98173576244</v>
      </c>
      <c r="H43" s="14">
        <f t="shared" si="9"/>
        <v>19846.075165451486</v>
      </c>
      <c r="I43" s="14">
        <f t="shared" si="10"/>
        <v>282349.35345210024</v>
      </c>
      <c r="J43" s="14">
        <f t="shared" si="11"/>
        <v>33295.70344911372</v>
      </c>
      <c r="K43" s="14">
        <f t="shared" si="12"/>
        <v>77305008.30058101</v>
      </c>
      <c r="L43" s="14">
        <f t="shared" si="13"/>
        <v>160972878.80584958</v>
      </c>
      <c r="M43" s="14">
        <f t="shared" si="14"/>
        <v>238277887.1064306</v>
      </c>
      <c r="N43" s="14"/>
      <c r="O43" s="40"/>
      <c r="P43" s="13">
        <f t="shared" si="15"/>
        <v>357.81874614876546</v>
      </c>
      <c r="Q43" s="206">
        <f>P43*'National accounts'!D$2</f>
        <v>10705.936884771063</v>
      </c>
      <c r="R43" s="41"/>
    </row>
    <row r="44" spans="1:18" ht="13.5">
      <c r="A44" s="22" t="s">
        <v>22</v>
      </c>
      <c r="B44" s="14">
        <f t="shared" si="16"/>
        <v>232908.83437734103</v>
      </c>
      <c r="C44" s="14">
        <f t="shared" si="4"/>
        <v>3654.630772106936</v>
      </c>
      <c r="D44" s="14">
        <f t="shared" si="5"/>
        <v>236563.46514944796</v>
      </c>
      <c r="E44" s="39">
        <f t="shared" si="6"/>
        <v>86968</v>
      </c>
      <c r="F44" s="30">
        <f t="shared" si="7"/>
        <v>2.7201207932739395</v>
      </c>
      <c r="G44" s="14">
        <f t="shared" si="8"/>
        <v>110398.78749485964</v>
      </c>
      <c r="H44" s="14">
        <f t="shared" si="9"/>
        <v>1732.2949859786877</v>
      </c>
      <c r="I44" s="14">
        <f t="shared" si="10"/>
        <v>103960.40988765088</v>
      </c>
      <c r="J44" s="14">
        <f t="shared" si="11"/>
        <v>8170.6725931874535</v>
      </c>
      <c r="K44" s="14">
        <f t="shared" si="12"/>
        <v>28463533.74299492</v>
      </c>
      <c r="L44" s="14">
        <f t="shared" si="13"/>
        <v>39502294.676415704</v>
      </c>
      <c r="M44" s="14">
        <f t="shared" si="14"/>
        <v>67965828.41941062</v>
      </c>
      <c r="N44" s="14"/>
      <c r="O44" s="40"/>
      <c r="P44" s="13">
        <f t="shared" si="15"/>
        <v>287.3048396398552</v>
      </c>
      <c r="Q44" s="206">
        <f>P44*'National accounts'!D$2</f>
        <v>8596.160802024468</v>
      </c>
      <c r="R44" s="41"/>
    </row>
    <row r="45" spans="1:18" ht="13.5">
      <c r="A45" s="22" t="s">
        <v>23</v>
      </c>
      <c r="B45" s="14">
        <f t="shared" si="16"/>
        <v>1300804.4983184303</v>
      </c>
      <c r="C45" s="14">
        <f t="shared" si="4"/>
        <v>170337.57337820152</v>
      </c>
      <c r="D45" s="14">
        <f t="shared" si="5"/>
        <v>1471142.0716966318</v>
      </c>
      <c r="E45" s="39">
        <f t="shared" si="6"/>
        <v>34121</v>
      </c>
      <c r="F45" s="30">
        <f t="shared" si="7"/>
        <v>43.11544420435016</v>
      </c>
      <c r="G45" s="14">
        <f t="shared" si="8"/>
        <v>616581.3322029359</v>
      </c>
      <c r="H45" s="14">
        <f t="shared" si="9"/>
        <v>80740.00978126751</v>
      </c>
      <c r="I45" s="14">
        <f t="shared" si="10"/>
        <v>598389.0233935309</v>
      </c>
      <c r="J45" s="14">
        <f t="shared" si="11"/>
        <v>98932.31859067257</v>
      </c>
      <c r="K45" s="14">
        <f t="shared" si="12"/>
        <v>163834157.41825342</v>
      </c>
      <c r="L45" s="14">
        <f t="shared" si="13"/>
        <v>478302558.0107378</v>
      </c>
      <c r="M45" s="14">
        <f t="shared" si="14"/>
        <v>642136715.4289912</v>
      </c>
      <c r="N45" s="14"/>
      <c r="O45" s="40"/>
      <c r="P45" s="13">
        <f t="shared" si="15"/>
        <v>436.4885810711883</v>
      </c>
      <c r="Q45" s="206">
        <f>P45*'National accounts'!D$2</f>
        <v>13059.738345649956</v>
      </c>
      <c r="R45" s="41"/>
    </row>
    <row r="46" spans="1:18" ht="13.5">
      <c r="A46" s="22" t="s">
        <v>24</v>
      </c>
      <c r="B46" s="14">
        <f t="shared" si="16"/>
        <v>625780.1488707184</v>
      </c>
      <c r="C46" s="14">
        <f t="shared" si="4"/>
        <v>199256.8255748738</v>
      </c>
      <c r="D46" s="14">
        <f t="shared" si="5"/>
        <v>825036.9744455923</v>
      </c>
      <c r="E46" s="39">
        <f t="shared" si="6"/>
        <v>44873</v>
      </c>
      <c r="F46" s="30">
        <f t="shared" si="7"/>
        <v>18.386044491021153</v>
      </c>
      <c r="G46" s="14">
        <f t="shared" si="8"/>
        <v>296619.7905647205</v>
      </c>
      <c r="H46" s="14">
        <f t="shared" si="9"/>
        <v>94447.73532249017</v>
      </c>
      <c r="I46" s="14">
        <f t="shared" si="10"/>
        <v>301769.4884626696</v>
      </c>
      <c r="J46" s="14">
        <f t="shared" si="11"/>
        <v>89298.0374245411</v>
      </c>
      <c r="K46" s="14">
        <f t="shared" si="12"/>
        <v>82622086.87659112</v>
      </c>
      <c r="L46" s="14">
        <f t="shared" si="13"/>
        <v>431724236.6694464</v>
      </c>
      <c r="M46" s="14">
        <f t="shared" si="14"/>
        <v>514346323.54603755</v>
      </c>
      <c r="N46" s="14"/>
      <c r="O46" s="40"/>
      <c r="P46" s="13">
        <f t="shared" si="15"/>
        <v>623.422148918438</v>
      </c>
      <c r="Q46" s="206">
        <f>P46*'National accounts'!D$2</f>
        <v>18652.790695639666</v>
      </c>
      <c r="R46" s="41"/>
    </row>
    <row r="47" spans="1:18" ht="13.5">
      <c r="A47" s="22" t="s">
        <v>25</v>
      </c>
      <c r="B47" s="14">
        <f t="shared" si="16"/>
        <v>17208.41294888347</v>
      </c>
      <c r="C47" s="14">
        <f t="shared" si="4"/>
        <v>1083598.0239297065</v>
      </c>
      <c r="D47" s="14">
        <f t="shared" si="5"/>
        <v>1100806.43687859</v>
      </c>
      <c r="E47" s="39">
        <f t="shared" si="6"/>
        <v>5696</v>
      </c>
      <c r="F47" s="30">
        <f t="shared" si="7"/>
        <v>193.25955703626929</v>
      </c>
      <c r="G47" s="14">
        <f t="shared" si="8"/>
        <v>8156.787737770765</v>
      </c>
      <c r="H47" s="14">
        <f t="shared" si="9"/>
        <v>513625.4633426809</v>
      </c>
      <c r="I47" s="14">
        <f t="shared" si="10"/>
        <v>136055.45805056047</v>
      </c>
      <c r="J47" s="14">
        <f t="shared" si="11"/>
        <v>385726.7930298912</v>
      </c>
      <c r="K47" s="14">
        <f t="shared" si="12"/>
        <v>37250902.77467994</v>
      </c>
      <c r="L47" s="14">
        <f t="shared" si="13"/>
        <v>1864851793.9098382</v>
      </c>
      <c r="M47" s="14">
        <f t="shared" si="14"/>
        <v>1902102696.684518</v>
      </c>
      <c r="N47" s="14"/>
      <c r="O47" s="40"/>
      <c r="P47" s="13">
        <f t="shared" si="15"/>
        <v>1727.9174911786101</v>
      </c>
      <c r="Q47" s="206">
        <f>P47*'National accounts'!D$2</f>
        <v>51699.291336064016</v>
      </c>
      <c r="R47" s="41"/>
    </row>
    <row r="48" spans="1:18" ht="13.5">
      <c r="A48" s="22" t="s">
        <v>26</v>
      </c>
      <c r="B48" s="14">
        <f t="shared" si="16"/>
        <v>262996.49978482287</v>
      </c>
      <c r="C48" s="14">
        <f t="shared" si="4"/>
        <v>28839.803701626475</v>
      </c>
      <c r="D48" s="14">
        <f t="shared" si="5"/>
        <v>291836.30348644935</v>
      </c>
      <c r="E48" s="39">
        <f t="shared" si="6"/>
        <v>102559</v>
      </c>
      <c r="F48" s="30">
        <f t="shared" si="7"/>
        <v>2.845545524882744</v>
      </c>
      <c r="G48" s="14">
        <f t="shared" si="8"/>
        <v>124660.34089800603</v>
      </c>
      <c r="H48" s="14">
        <f t="shared" si="9"/>
        <v>13670.066954570948</v>
      </c>
      <c r="I48" s="14">
        <f t="shared" si="10"/>
        <v>120318.73738130521</v>
      </c>
      <c r="J48" s="14">
        <f t="shared" si="11"/>
        <v>18011.670471271776</v>
      </c>
      <c r="K48" s="14">
        <f t="shared" si="12"/>
        <v>32942313.76221357</v>
      </c>
      <c r="L48" s="14">
        <f t="shared" si="13"/>
        <v>87080017.76547866</v>
      </c>
      <c r="M48" s="14">
        <f t="shared" si="14"/>
        <v>120022331.52769223</v>
      </c>
      <c r="N48" s="14"/>
      <c r="O48" s="40"/>
      <c r="P48" s="13">
        <f t="shared" si="15"/>
        <v>411.2659394798877</v>
      </c>
      <c r="Q48" s="206">
        <f>P48*'National accounts'!D$2</f>
        <v>12305.076909238242</v>
      </c>
      <c r="R48" s="41"/>
    </row>
    <row r="49" spans="1:18" ht="13.5">
      <c r="A49" s="22" t="s">
        <v>27</v>
      </c>
      <c r="B49" s="14">
        <f t="shared" si="16"/>
        <v>77275.51475158992</v>
      </c>
      <c r="C49" s="14">
        <f t="shared" si="4"/>
        <v>63558.796036642365</v>
      </c>
      <c r="D49" s="14">
        <f t="shared" si="5"/>
        <v>140834.31078823228</v>
      </c>
      <c r="E49" s="39">
        <f t="shared" si="6"/>
        <v>77304</v>
      </c>
      <c r="F49" s="30">
        <f t="shared" si="7"/>
        <v>1.8218243659866538</v>
      </c>
      <c r="G49" s="14">
        <f t="shared" si="8"/>
        <v>36628.59399225362</v>
      </c>
      <c r="H49" s="14">
        <f t="shared" si="9"/>
        <v>30126.86932136848</v>
      </c>
      <c r="I49" s="14">
        <f t="shared" si="10"/>
        <v>41880.471050038</v>
      </c>
      <c r="J49" s="14">
        <f t="shared" si="11"/>
        <v>24874.9922635841</v>
      </c>
      <c r="K49" s="14">
        <f t="shared" si="12"/>
        <v>11466540.024164336</v>
      </c>
      <c r="L49" s="14">
        <f t="shared" si="13"/>
        <v>120261736.50489296</v>
      </c>
      <c r="M49" s="14">
        <f t="shared" si="14"/>
        <v>131728276.5290573</v>
      </c>
      <c r="N49" s="14"/>
      <c r="O49" s="40"/>
      <c r="P49" s="13">
        <f t="shared" si="15"/>
        <v>935.3422173317736</v>
      </c>
      <c r="Q49" s="206">
        <f>P49*'National accounts'!D$2</f>
        <v>27985.439142566665</v>
      </c>
      <c r="R49" s="41"/>
    </row>
    <row r="50" spans="1:18" ht="13.5">
      <c r="A50" s="22" t="s">
        <v>28</v>
      </c>
      <c r="B50" s="14">
        <f t="shared" si="16"/>
        <v>696345.4648623663</v>
      </c>
      <c r="C50" s="14">
        <f t="shared" si="4"/>
        <v>138955.41783510937</v>
      </c>
      <c r="D50" s="14">
        <f t="shared" si="5"/>
        <v>835300.8826974757</v>
      </c>
      <c r="E50" s="39">
        <f t="shared" si="6"/>
        <v>97324</v>
      </c>
      <c r="F50" s="30">
        <f t="shared" si="7"/>
        <v>8.582681380722903</v>
      </c>
      <c r="G50" s="14">
        <f t="shared" si="8"/>
        <v>330067.75034476165</v>
      </c>
      <c r="H50" s="14">
        <f t="shared" si="9"/>
        <v>65864.86805384184</v>
      </c>
      <c r="I50" s="14">
        <f t="shared" si="10"/>
        <v>325989.8604763783</v>
      </c>
      <c r="J50" s="14">
        <f t="shared" si="11"/>
        <v>69942.75792222521</v>
      </c>
      <c r="K50" s="14">
        <f t="shared" si="12"/>
        <v>89253432.18222344</v>
      </c>
      <c r="L50" s="14">
        <f t="shared" si="13"/>
        <v>338148347.32560456</v>
      </c>
      <c r="M50" s="14">
        <f t="shared" si="14"/>
        <v>427401779.507828</v>
      </c>
      <c r="N50" s="14"/>
      <c r="O50" s="40"/>
      <c r="P50" s="13">
        <f t="shared" si="15"/>
        <v>511.6740426845949</v>
      </c>
      <c r="Q50" s="206">
        <f>P50*'National accounts'!D$2</f>
        <v>15309.28735712308</v>
      </c>
      <c r="R50" s="41"/>
    </row>
    <row r="51" spans="1:18" ht="13.5">
      <c r="A51" s="22" t="s">
        <v>29</v>
      </c>
      <c r="B51" s="14">
        <f t="shared" si="16"/>
        <v>276741.5843414782</v>
      </c>
      <c r="C51" s="14">
        <f t="shared" si="4"/>
        <v>31461.60403813797</v>
      </c>
      <c r="D51" s="14">
        <f t="shared" si="5"/>
        <v>308203.1883796161</v>
      </c>
      <c r="E51" s="39">
        <f t="shared" si="6"/>
        <v>222069</v>
      </c>
      <c r="F51" s="30">
        <f t="shared" si="7"/>
        <v>1.387871284959252</v>
      </c>
      <c r="G51" s="14">
        <f t="shared" si="8"/>
        <v>131175.51097786066</v>
      </c>
      <c r="H51" s="14">
        <f t="shared" si="9"/>
        <v>14912.800314077398</v>
      </c>
      <c r="I51" s="14">
        <f t="shared" si="10"/>
        <v>126739.07299345265</v>
      </c>
      <c r="J51" s="14">
        <f t="shared" si="11"/>
        <v>19349.238298485416</v>
      </c>
      <c r="K51" s="14">
        <f t="shared" si="12"/>
        <v>34700150.61121409</v>
      </c>
      <c r="L51" s="14">
        <f t="shared" si="13"/>
        <v>93546682.27291965</v>
      </c>
      <c r="M51" s="14">
        <f t="shared" si="14"/>
        <v>128246832.88413374</v>
      </c>
      <c r="N51" s="14"/>
      <c r="O51" s="40"/>
      <c r="P51" s="13">
        <f t="shared" si="15"/>
        <v>416.1113113670037</v>
      </c>
      <c r="Q51" s="206">
        <f>P51*'National accounts'!D$2</f>
        <v>12450.050436100752</v>
      </c>
      <c r="R51" s="41"/>
    </row>
    <row r="52" spans="1:18" ht="13.5">
      <c r="A52" s="22" t="s">
        <v>30</v>
      </c>
      <c r="B52" s="14">
        <f t="shared" si="16"/>
        <v>29762.978370710403</v>
      </c>
      <c r="C52" s="14">
        <f t="shared" si="4"/>
        <v>59745.26827444382</v>
      </c>
      <c r="D52" s="14">
        <f t="shared" si="5"/>
        <v>89508.24664515423</v>
      </c>
      <c r="E52" s="39">
        <f t="shared" si="6"/>
        <v>37624</v>
      </c>
      <c r="F52" s="30">
        <f t="shared" si="7"/>
        <v>2.379019951232039</v>
      </c>
      <c r="G52" s="14">
        <f t="shared" si="8"/>
        <v>14107.65174771673</v>
      </c>
      <c r="H52" s="14">
        <f t="shared" si="9"/>
        <v>28319.25716208637</v>
      </c>
      <c r="I52" s="14">
        <f t="shared" si="10"/>
        <v>20309.376297407263</v>
      </c>
      <c r="J52" s="14">
        <f t="shared" si="11"/>
        <v>22117.53261239584</v>
      </c>
      <c r="K52" s="14">
        <f t="shared" si="12"/>
        <v>5560545.770886776</v>
      </c>
      <c r="L52" s="14">
        <f t="shared" si="13"/>
        <v>106930400.2584271</v>
      </c>
      <c r="M52" s="14">
        <f t="shared" si="14"/>
        <v>112490946.02931388</v>
      </c>
      <c r="N52" s="14"/>
      <c r="O52" s="40"/>
      <c r="P52" s="13">
        <f t="shared" si="15"/>
        <v>1256.7662784779159</v>
      </c>
      <c r="Q52" s="206">
        <f>P52*'National accounts'!D$2</f>
        <v>37602.447052059244</v>
      </c>
      <c r="R52" s="41"/>
    </row>
    <row r="53" spans="1:18" ht="13.5">
      <c r="A53" s="22" t="s">
        <v>31</v>
      </c>
      <c r="B53" s="14">
        <f t="shared" si="16"/>
        <v>595367.7964264652</v>
      </c>
      <c r="C53" s="14">
        <f t="shared" si="4"/>
        <v>167636.32454664426</v>
      </c>
      <c r="D53" s="14">
        <f t="shared" si="5"/>
        <v>763004.1209731094</v>
      </c>
      <c r="E53" s="39">
        <f t="shared" si="6"/>
        <v>58447</v>
      </c>
      <c r="F53" s="30">
        <f t="shared" si="7"/>
        <v>13.05463276084503</v>
      </c>
      <c r="G53" s="14">
        <f t="shared" si="8"/>
        <v>282204.33550614445</v>
      </c>
      <c r="H53" s="14">
        <f t="shared" si="9"/>
        <v>79459.61783510937</v>
      </c>
      <c r="I53" s="14">
        <f t="shared" si="10"/>
        <v>284504.25209469756</v>
      </c>
      <c r="J53" s="14">
        <f t="shared" si="11"/>
        <v>77159.70124655629</v>
      </c>
      <c r="K53" s="14">
        <f t="shared" si="12"/>
        <v>77895002.41750097</v>
      </c>
      <c r="L53" s="14">
        <f t="shared" si="13"/>
        <v>373039700.3457239</v>
      </c>
      <c r="M53" s="14">
        <f t="shared" si="14"/>
        <v>450934702.7632249</v>
      </c>
      <c r="N53" s="14"/>
      <c r="O53" s="40"/>
      <c r="P53" s="13">
        <f t="shared" si="15"/>
        <v>590.9990396750652</v>
      </c>
      <c r="Q53" s="206">
        <f>P53*'National accounts'!D$2</f>
        <v>17682.691267077953</v>
      </c>
      <c r="R53" s="41"/>
    </row>
    <row r="54" spans="1:18" ht="13.5">
      <c r="A54" s="22" t="s">
        <v>32</v>
      </c>
      <c r="B54" s="14">
        <f t="shared" si="16"/>
        <v>68941.880807791</v>
      </c>
      <c r="C54" s="14">
        <f t="shared" si="4"/>
        <v>73728.20340250514</v>
      </c>
      <c r="D54" s="14">
        <f t="shared" si="5"/>
        <v>142670.08421029616</v>
      </c>
      <c r="E54" s="39">
        <f t="shared" si="6"/>
        <v>39957</v>
      </c>
      <c r="F54" s="30">
        <f t="shared" si="7"/>
        <v>3.5705904900341907</v>
      </c>
      <c r="G54" s="14">
        <f t="shared" si="8"/>
        <v>32678.451502892935</v>
      </c>
      <c r="H54" s="14">
        <f t="shared" si="9"/>
        <v>34947.16841278743</v>
      </c>
      <c r="I54" s="14">
        <f t="shared" si="10"/>
        <v>39381.268460964755</v>
      </c>
      <c r="J54" s="14">
        <f t="shared" si="11"/>
        <v>28244.351454715616</v>
      </c>
      <c r="K54" s="14">
        <f t="shared" si="12"/>
        <v>10782278.22391227</v>
      </c>
      <c r="L54" s="14">
        <f t="shared" si="13"/>
        <v>136551389.2991734</v>
      </c>
      <c r="M54" s="14">
        <f t="shared" si="14"/>
        <v>147333667.52308568</v>
      </c>
      <c r="N54" s="14"/>
      <c r="O54" s="40"/>
      <c r="P54" s="13">
        <f t="shared" si="15"/>
        <v>1032.6878850503472</v>
      </c>
      <c r="Q54" s="206">
        <f>P54*'National accounts'!D$2</f>
        <v>30898.02152070639</v>
      </c>
      <c r="R54" s="41"/>
    </row>
    <row r="55" spans="1:18" ht="14.25">
      <c r="A55" s="20" t="s">
        <v>53</v>
      </c>
      <c r="B55" s="14">
        <f>SUM(B37:B54)</f>
        <v>6790179.999999999</v>
      </c>
      <c r="C55" s="14">
        <f>SUM(C37:C54)</f>
        <v>2549820</v>
      </c>
      <c r="D55" s="14">
        <f>SUM(D37:D54)</f>
        <v>9340000</v>
      </c>
      <c r="E55" s="39">
        <f t="shared" si="6"/>
        <v>1224711</v>
      </c>
      <c r="F55" s="30">
        <f t="shared" si="7"/>
        <v>7.6262889775628695</v>
      </c>
      <c r="G55" s="14">
        <f t="shared" si="8"/>
        <v>3218545.3199999994</v>
      </c>
      <c r="H55" s="14">
        <f>C55*$B$66</f>
        <v>1208614.68</v>
      </c>
      <c r="I55" s="14">
        <f t="shared" si="10"/>
        <v>3320369.9999999995</v>
      </c>
      <c r="J55" s="14">
        <f t="shared" si="11"/>
        <v>1106790</v>
      </c>
      <c r="K55" s="14">
        <f t="shared" si="12"/>
        <v>909090909.0909086</v>
      </c>
      <c r="L55" s="14">
        <f t="shared" si="13"/>
        <v>5350935828.877006</v>
      </c>
      <c r="M55" s="14">
        <f t="shared" si="14"/>
        <v>6260026737.967915</v>
      </c>
      <c r="N55" s="14"/>
      <c r="O55" s="40"/>
      <c r="P55" s="13">
        <f t="shared" si="15"/>
        <v>670.238408776008</v>
      </c>
      <c r="Q55" s="206">
        <f>P55*'National accounts'!D$2</f>
        <v>20053.53319057816</v>
      </c>
      <c r="R55" s="41"/>
    </row>
    <row r="56" spans="1:18" s="17" customFormat="1" ht="14.25">
      <c r="A56" s="22"/>
      <c r="B56" s="26">
        <f>C60</f>
        <v>6790180</v>
      </c>
      <c r="C56" s="26">
        <f>C59</f>
        <v>2549820</v>
      </c>
      <c r="D56" s="107">
        <f>B56+C56</f>
        <v>9340000</v>
      </c>
      <c r="E56" s="42">
        <f>SUM(E37:E54)</f>
        <v>1224711</v>
      </c>
      <c r="F56" s="30">
        <f t="shared" si="7"/>
        <v>7.6262889775628695</v>
      </c>
      <c r="G56" s="26">
        <f aca="true" t="shared" si="17" ref="G56:M56">SUM(G37:G54)</f>
        <v>3218545.3200000003</v>
      </c>
      <c r="H56" s="26">
        <f t="shared" si="17"/>
        <v>1208614.68</v>
      </c>
      <c r="I56" s="26">
        <f t="shared" si="17"/>
        <v>3320370.0000000005</v>
      </c>
      <c r="J56" s="26">
        <f t="shared" si="17"/>
        <v>1106790</v>
      </c>
      <c r="K56" s="26">
        <f t="shared" si="17"/>
        <v>909090909.0909086</v>
      </c>
      <c r="L56" s="26">
        <f t="shared" si="17"/>
        <v>5350935828.877005</v>
      </c>
      <c r="M56" s="26">
        <f t="shared" si="17"/>
        <v>6260026737.967913</v>
      </c>
      <c r="N56" s="107">
        <f>C87</f>
        <v>2907754010.695187</v>
      </c>
      <c r="O56" s="127">
        <f>K56+L56+N56</f>
        <v>9167780748.663101</v>
      </c>
      <c r="P56" s="15">
        <f>(O56+N56)/D56</f>
        <v>1292.883807211808</v>
      </c>
      <c r="Q56" s="206">
        <f>P56*'National accounts'!D$2</f>
        <v>38683.0835117773</v>
      </c>
      <c r="R56" s="43"/>
    </row>
    <row r="57" spans="4:14" ht="13.5">
      <c r="D57" s="44">
        <f>Worldbank!B2</f>
        <v>9570000</v>
      </c>
      <c r="E57" s="11">
        <f>D57/D56</f>
        <v>1.0246252676659529</v>
      </c>
      <c r="N57" s="44"/>
    </row>
    <row r="58" spans="1:10" ht="13.5">
      <c r="A58" s="56" t="s">
        <v>64</v>
      </c>
      <c r="B58" s="45"/>
      <c r="C58" s="45">
        <v>9340000</v>
      </c>
      <c r="D58" s="11" t="s">
        <v>67</v>
      </c>
      <c r="E58" s="11" t="s">
        <v>65</v>
      </c>
      <c r="H58" s="44"/>
      <c r="J58" s="44"/>
    </row>
    <row r="59" spans="1:5" ht="13.5">
      <c r="A59" s="46"/>
      <c r="C59" s="44">
        <f>C58*E59</f>
        <v>2549820</v>
      </c>
      <c r="D59" s="56" t="s">
        <v>66</v>
      </c>
      <c r="E59" s="11">
        <v>0.273</v>
      </c>
    </row>
    <row r="60" spans="1:18" ht="13.5">
      <c r="A60" s="47"/>
      <c r="C60" s="44">
        <f>C58-C59</f>
        <v>6790180</v>
      </c>
      <c r="D60" s="44" t="s">
        <v>68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3:18" ht="13.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ht="13.5">
      <c r="A62" s="22" t="s">
        <v>70</v>
      </c>
      <c r="B62" s="165">
        <v>0.474</v>
      </c>
      <c r="C62" s="14"/>
      <c r="D62" s="1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3.5">
      <c r="A63" s="22" t="s">
        <v>71</v>
      </c>
      <c r="B63" s="166">
        <v>4000000</v>
      </c>
      <c r="C63" s="83"/>
      <c r="D63" s="83"/>
      <c r="I63" s="44"/>
      <c r="J63" s="44"/>
      <c r="K63" s="44"/>
      <c r="L63" s="44"/>
      <c r="M63" s="44"/>
      <c r="N63" s="44"/>
      <c r="O63" s="18"/>
      <c r="P63" s="44"/>
      <c r="Q63" s="44"/>
      <c r="R63" s="44"/>
    </row>
    <row r="64" spans="1:18" ht="13.5">
      <c r="A64" s="48" t="s">
        <v>69</v>
      </c>
      <c r="B64" s="167">
        <f>B65*B62</f>
        <v>4427160</v>
      </c>
      <c r="C64" s="83"/>
      <c r="D64" s="83"/>
      <c r="I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1:18" ht="13.5">
      <c r="A65" s="48" t="s">
        <v>63</v>
      </c>
      <c r="B65" s="167">
        <f>D55</f>
        <v>9340000</v>
      </c>
      <c r="C65" s="83"/>
      <c r="D65" s="83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4" ht="13.5">
      <c r="A66" s="48" t="s">
        <v>39</v>
      </c>
      <c r="B66" s="167">
        <f>B64/B65</f>
        <v>0.474</v>
      </c>
      <c r="C66" s="83">
        <f>C69/B65</f>
        <v>0.1185</v>
      </c>
      <c r="D66" s="83"/>
    </row>
    <row r="67" spans="1:4" ht="13.5">
      <c r="A67" s="48" t="s">
        <v>40</v>
      </c>
      <c r="B67" s="167">
        <f>B64/B65</f>
        <v>0.474</v>
      </c>
      <c r="C67" s="83">
        <f>C68/B65</f>
        <v>0.3555</v>
      </c>
      <c r="D67" s="83"/>
    </row>
    <row r="68" spans="1:4" ht="13.5">
      <c r="A68" s="83" t="s">
        <v>165</v>
      </c>
      <c r="B68" s="168">
        <f>0.75</f>
        <v>0.75</v>
      </c>
      <c r="C68" s="86">
        <f>B64*B68</f>
        <v>3320370</v>
      </c>
      <c r="D68" s="83" t="s">
        <v>74</v>
      </c>
    </row>
    <row r="69" spans="2:4" ht="13.5">
      <c r="B69" s="56"/>
      <c r="C69" s="86">
        <f>B64-C68</f>
        <v>1106790</v>
      </c>
      <c r="D69" s="83" t="s">
        <v>75</v>
      </c>
    </row>
    <row r="70" spans="1:4" ht="13.5">
      <c r="A70" s="22"/>
      <c r="B70" s="83" t="s">
        <v>48</v>
      </c>
      <c r="C70" s="83" t="s">
        <v>51</v>
      </c>
      <c r="D70" s="83" t="s">
        <v>76</v>
      </c>
    </row>
    <row r="71" spans="1:4" ht="13.5">
      <c r="A71" s="22" t="s">
        <v>3</v>
      </c>
      <c r="B71" s="84">
        <f>+B77/D77</f>
        <v>0.937757909215956</v>
      </c>
      <c r="C71" s="84">
        <f>+C77/D77</f>
        <v>0.06224209078404402</v>
      </c>
      <c r="D71" s="83">
        <f>+B71+C71</f>
        <v>1</v>
      </c>
    </row>
    <row r="72" spans="1:4" ht="13.5">
      <c r="A72" s="22" t="s">
        <v>2</v>
      </c>
      <c r="B72" s="84">
        <v>0.25</v>
      </c>
      <c r="C72" s="84">
        <f>1-B72</f>
        <v>0.75</v>
      </c>
      <c r="D72" s="83">
        <f>+B72+C72</f>
        <v>1</v>
      </c>
    </row>
    <row r="73" spans="1:4" ht="13.5">
      <c r="A73" s="49" t="s">
        <v>4</v>
      </c>
      <c r="B73" s="85">
        <f>B68*B64</f>
        <v>3320370</v>
      </c>
      <c r="C73" s="85">
        <f>B64-B73</f>
        <v>1106790</v>
      </c>
      <c r="D73" s="85">
        <f>B73+C73</f>
        <v>4427160</v>
      </c>
    </row>
    <row r="74" spans="2:4" ht="13.5">
      <c r="B74" s="56"/>
      <c r="C74" s="56"/>
      <c r="D74" s="56"/>
    </row>
    <row r="75" spans="1:6" ht="13.5">
      <c r="A75" s="48"/>
      <c r="B75" s="83" t="s">
        <v>5</v>
      </c>
      <c r="C75" s="83"/>
      <c r="D75" s="83"/>
      <c r="E75" s="22"/>
      <c r="F75" s="22"/>
    </row>
    <row r="76" spans="1:6" ht="13.5">
      <c r="A76" s="22"/>
      <c r="B76" s="83" t="s">
        <v>48</v>
      </c>
      <c r="C76" s="83" t="s">
        <v>51</v>
      </c>
      <c r="D76" s="83" t="s">
        <v>76</v>
      </c>
      <c r="E76" s="22" t="s">
        <v>6</v>
      </c>
      <c r="F76" s="22"/>
    </row>
    <row r="77" spans="1:6" ht="13.5">
      <c r="A77" s="22" t="s">
        <v>3</v>
      </c>
      <c r="B77" s="86">
        <f>B79-B78</f>
        <v>3018216.33</v>
      </c>
      <c r="C77" s="86">
        <f>C79-C78</f>
        <v>200328.99</v>
      </c>
      <c r="D77" s="86">
        <f>B67*B56</f>
        <v>3218545.32</v>
      </c>
      <c r="E77" s="50">
        <f>D77/D79</f>
        <v>0.727</v>
      </c>
      <c r="F77" s="14">
        <f>B77+C77</f>
        <v>3218545.3200000003</v>
      </c>
    </row>
    <row r="78" spans="1:6" ht="13.5">
      <c r="A78" s="22" t="s">
        <v>2</v>
      </c>
      <c r="B78" s="50">
        <f>B72*D78</f>
        <v>302153.67</v>
      </c>
      <c r="C78" s="50">
        <f>D78-B78</f>
        <v>906461.01</v>
      </c>
      <c r="D78" s="50">
        <f>B66*C56</f>
        <v>1208614.68</v>
      </c>
      <c r="E78" s="50">
        <f>D78/D79</f>
        <v>0.27299999999999996</v>
      </c>
      <c r="F78" s="14">
        <f>B78+C78</f>
        <v>1208614.68</v>
      </c>
    </row>
    <row r="79" spans="1:6" ht="13.5">
      <c r="A79" s="22" t="s">
        <v>4</v>
      </c>
      <c r="B79" s="16">
        <f>B68*B64</f>
        <v>3320370</v>
      </c>
      <c r="C79" s="16">
        <f>B64-B79</f>
        <v>1106790</v>
      </c>
      <c r="D79" s="16">
        <f>+D77+D78</f>
        <v>4427160</v>
      </c>
      <c r="E79" s="22">
        <f>SUM(E77:E78)</f>
        <v>1</v>
      </c>
      <c r="F79" s="22"/>
    </row>
    <row r="80" spans="2:3" ht="13.5">
      <c r="B80" s="44">
        <f>B77+B78</f>
        <v>3320370</v>
      </c>
      <c r="C80" s="44">
        <f>C77+C78</f>
        <v>1106790</v>
      </c>
    </row>
    <row r="81" spans="1:2" ht="13.5">
      <c r="A81" s="169"/>
      <c r="B81" s="169"/>
    </row>
    <row r="82" spans="1:2" ht="13.5">
      <c r="A82" s="169"/>
      <c r="B82" s="169"/>
    </row>
    <row r="83" spans="1:4" ht="14.25">
      <c r="A83" s="79" t="s">
        <v>177</v>
      </c>
      <c r="B83" s="46"/>
      <c r="D83" s="51"/>
    </row>
    <row r="84" spans="1:4" ht="13.5">
      <c r="A84" s="23"/>
      <c r="B84" s="23"/>
      <c r="D84" s="51"/>
    </row>
    <row r="85" spans="1:6" s="17" customFormat="1" ht="14.25">
      <c r="A85" s="20" t="s">
        <v>49</v>
      </c>
      <c r="B85" s="20" t="s">
        <v>47</v>
      </c>
      <c r="C85" s="123" t="s">
        <v>142</v>
      </c>
      <c r="D85" s="20" t="s">
        <v>161</v>
      </c>
      <c r="E85" s="26"/>
      <c r="F85" s="118"/>
    </row>
    <row r="86" spans="1:6" ht="13.5">
      <c r="A86" s="4" t="s">
        <v>41</v>
      </c>
      <c r="B86" s="52">
        <f>'National accounts'!D19</f>
        <v>9.91615020051039</v>
      </c>
      <c r="C86" s="14">
        <f>'National accounts'!C19</f>
        <v>909090909.090909</v>
      </c>
      <c r="D86" s="14">
        <f>C86</f>
        <v>909090909.090909</v>
      </c>
      <c r="E86" s="14"/>
      <c r="F86" s="86"/>
    </row>
    <row r="87" spans="1:6" ht="13.5">
      <c r="A87" s="4" t="s">
        <v>129</v>
      </c>
      <c r="B87" s="52">
        <f>'National accounts'!D20</f>
        <v>31.71709806780897</v>
      </c>
      <c r="C87" s="14">
        <f>'National accounts'!C20</f>
        <v>2907754010.695187</v>
      </c>
      <c r="D87" s="14"/>
      <c r="E87" s="14"/>
      <c r="F87" s="86"/>
    </row>
    <row r="88" spans="1:6" ht="13.5">
      <c r="A88" s="4" t="s">
        <v>137</v>
      </c>
      <c r="B88" s="52">
        <f>'National accounts'!D21</f>
        <v>25.191396281443676</v>
      </c>
      <c r="C88" s="14">
        <f>'National accounts'!C21</f>
        <v>2309491978.6096253</v>
      </c>
      <c r="D88" s="14">
        <f>C88</f>
        <v>2309491978.6096253</v>
      </c>
      <c r="E88" s="14"/>
      <c r="F88" s="86"/>
    </row>
    <row r="89" spans="1:6" ht="13.5">
      <c r="A89" s="4" t="s">
        <v>42</v>
      </c>
      <c r="B89" s="52">
        <f>'National accounts'!D22</f>
        <v>3.135253372220197</v>
      </c>
      <c r="C89" s="14">
        <f>'National accounts'!C22</f>
        <v>287433155.0802139</v>
      </c>
      <c r="D89" s="14">
        <f aca="true" t="shared" si="18" ref="D89:D95">C89</f>
        <v>287433155.0802139</v>
      </c>
      <c r="E89" s="14"/>
      <c r="F89" s="14"/>
    </row>
    <row r="90" spans="1:6" ht="13.5">
      <c r="A90" s="4" t="s">
        <v>132</v>
      </c>
      <c r="B90" s="52">
        <f>'National accounts'!D23</f>
        <v>0.2551950419248997</v>
      </c>
      <c r="C90" s="14">
        <f>'National accounts'!C23</f>
        <v>23395721.92513369</v>
      </c>
      <c r="D90" s="14">
        <f t="shared" si="18"/>
        <v>23395721.92513369</v>
      </c>
      <c r="E90" s="14"/>
      <c r="F90" s="14"/>
    </row>
    <row r="91" spans="1:6" ht="13.5">
      <c r="A91" s="4" t="s">
        <v>133</v>
      </c>
      <c r="B91" s="52">
        <f>'National accounts'!D24</f>
        <v>2.1509296390812978</v>
      </c>
      <c r="C91" s="14">
        <f>'National accounts'!C24</f>
        <v>197192513.36898395</v>
      </c>
      <c r="D91" s="14">
        <f t="shared" si="18"/>
        <v>197192513.36898395</v>
      </c>
      <c r="E91" s="14"/>
      <c r="F91" s="14"/>
    </row>
    <row r="92" spans="1:6" ht="13.5">
      <c r="A92" s="4" t="s">
        <v>44</v>
      </c>
      <c r="B92" s="52">
        <f>'National accounts'!D25</f>
        <v>2.2602989427633977</v>
      </c>
      <c r="C92" s="14">
        <f>'National accounts'!C25</f>
        <v>207219251.3368984</v>
      </c>
      <c r="D92" s="14">
        <f t="shared" si="18"/>
        <v>207219251.3368984</v>
      </c>
      <c r="E92" s="14"/>
      <c r="F92" s="14"/>
    </row>
    <row r="93" spans="1:6" ht="13.5">
      <c r="A93" s="4" t="s">
        <v>43</v>
      </c>
      <c r="B93" s="52">
        <f>'National accounts'!D26</f>
        <v>6.926722566532993</v>
      </c>
      <c r="C93" s="14">
        <f>'National accounts'!C26</f>
        <v>635026737.9679143</v>
      </c>
      <c r="D93" s="14">
        <f t="shared" si="18"/>
        <v>635026737.9679143</v>
      </c>
      <c r="E93" s="14"/>
      <c r="F93" s="14"/>
    </row>
    <row r="94" spans="1:6" ht="13.5">
      <c r="A94" s="4" t="s">
        <v>134</v>
      </c>
      <c r="B94" s="52">
        <f>'National accounts'!D27</f>
        <v>0.8020415603353992</v>
      </c>
      <c r="C94" s="14">
        <f>'National accounts'!C27</f>
        <v>73529411.76470588</v>
      </c>
      <c r="D94" s="14">
        <f t="shared" si="18"/>
        <v>73529411.76470588</v>
      </c>
      <c r="E94" s="14"/>
      <c r="F94" s="14"/>
    </row>
    <row r="95" spans="1:7" ht="13.5">
      <c r="A95" s="4" t="s">
        <v>135</v>
      </c>
      <c r="B95" s="52">
        <f>'National accounts'!D28</f>
        <v>17.644914327378782</v>
      </c>
      <c r="C95" s="14">
        <f>'National accounts'!C28</f>
        <v>1617647058.8235292</v>
      </c>
      <c r="D95" s="14">
        <f t="shared" si="18"/>
        <v>1617647058.8235292</v>
      </c>
      <c r="E95" s="14"/>
      <c r="F95" s="52"/>
      <c r="G95" s="53"/>
    </row>
    <row r="96" spans="1:7" ht="13.5">
      <c r="A96" s="49" t="s">
        <v>4</v>
      </c>
      <c r="B96" s="125">
        <f>SUM(B86:B95)</f>
        <v>100</v>
      </c>
      <c r="C96" s="16">
        <f>SUM(C86:C95)</f>
        <v>9167780748.663101</v>
      </c>
      <c r="D96" s="16">
        <f>C96-C87</f>
        <v>6260026737.967915</v>
      </c>
      <c r="E96" s="14"/>
      <c r="F96" s="52"/>
      <c r="G96" s="53"/>
    </row>
    <row r="97" spans="1:6" s="55" customFormat="1" ht="14.25">
      <c r="A97" s="20" t="s">
        <v>143</v>
      </c>
      <c r="B97" s="54"/>
      <c r="C97" s="107"/>
      <c r="D97" s="16">
        <f>D96</f>
        <v>6260026737.967915</v>
      </c>
      <c r="E97" s="14"/>
      <c r="F97" s="62"/>
    </row>
    <row r="98" spans="3:6" ht="13.5">
      <c r="C98" s="124"/>
      <c r="D98" s="44"/>
      <c r="E98" s="44"/>
      <c r="F98" s="44"/>
    </row>
    <row r="99" spans="1:6" ht="13.5">
      <c r="A99" s="56" t="s">
        <v>203</v>
      </c>
      <c r="F99" s="44"/>
    </row>
    <row r="102" spans="1:6" ht="28.5">
      <c r="A102" s="20" t="s">
        <v>49</v>
      </c>
      <c r="B102" s="20" t="s">
        <v>47</v>
      </c>
      <c r="C102" s="170" t="s">
        <v>10</v>
      </c>
      <c r="D102" s="20" t="s">
        <v>88</v>
      </c>
      <c r="E102" s="171"/>
      <c r="F102" s="171"/>
    </row>
    <row r="103" spans="1:6" ht="14.25">
      <c r="A103" s="20" t="s">
        <v>11</v>
      </c>
      <c r="B103" s="172">
        <f>B86</f>
        <v>9.91615020051039</v>
      </c>
      <c r="C103" s="173">
        <f>C86</f>
        <v>909090909.090909</v>
      </c>
      <c r="D103" s="174">
        <f>C103/I56</f>
        <v>273.7920500097606</v>
      </c>
      <c r="E103" s="171"/>
      <c r="F103" s="171"/>
    </row>
    <row r="104" spans="1:6" ht="28.5">
      <c r="A104" s="20"/>
      <c r="B104" s="172"/>
      <c r="C104" s="175" t="s">
        <v>107</v>
      </c>
      <c r="D104" s="118" t="s">
        <v>89</v>
      </c>
      <c r="E104" s="171"/>
      <c r="F104" s="171"/>
    </row>
    <row r="105" spans="1:6" ht="14.25">
      <c r="A105" s="20" t="s">
        <v>176</v>
      </c>
      <c r="B105" s="172">
        <f>B88+B89+B90+B91+B95</f>
        <v>48.377688662048854</v>
      </c>
      <c r="C105" s="173">
        <f>D97-C103</f>
        <v>5350935828.877006</v>
      </c>
      <c r="D105" s="174">
        <f>C105/J56</f>
        <v>4834.644177194414</v>
      </c>
      <c r="E105" s="171"/>
      <c r="F105" s="171"/>
    </row>
    <row r="106" spans="1:6" ht="14.25">
      <c r="A106" s="20"/>
      <c r="B106" s="172"/>
      <c r="C106" s="173"/>
      <c r="D106" s="176"/>
      <c r="E106" s="171"/>
      <c r="F106" s="171"/>
    </row>
    <row r="107" spans="1:6" ht="14.25">
      <c r="A107" s="118" t="s">
        <v>4</v>
      </c>
      <c r="B107" s="177">
        <f>SUM(B103:B106)</f>
        <v>58.29383886255924</v>
      </c>
      <c r="C107" s="174">
        <f>C103+C105</f>
        <v>6260026737.967915</v>
      </c>
      <c r="D107" s="171"/>
      <c r="E107" s="171"/>
      <c r="F107" s="171"/>
    </row>
    <row r="108" spans="1:6" ht="14.25">
      <c r="A108" s="171"/>
      <c r="B108" s="171"/>
      <c r="C108" s="171"/>
      <c r="D108" s="171"/>
      <c r="E108" s="171"/>
      <c r="F108" s="171"/>
    </row>
    <row r="109" spans="1:6" ht="14.25">
      <c r="A109" s="55"/>
      <c r="B109" s="55"/>
      <c r="C109" s="55"/>
      <c r="D109" s="55"/>
      <c r="E109" s="55"/>
      <c r="F109" s="55"/>
    </row>
    <row r="110" spans="1:3" ht="13.5">
      <c r="A110" s="11" t="s">
        <v>72</v>
      </c>
      <c r="C110" s="44"/>
    </row>
    <row r="111" ht="13.5">
      <c r="A111" s="11" t="s">
        <v>73</v>
      </c>
    </row>
  </sheetData>
  <printOptions/>
  <pageMargins left="0.75" right="0.75" top="1" bottom="1" header="0.5" footer="0.5"/>
  <pageSetup horizontalDpi="600" verticalDpi="600" orientation="landscape" scale="65" r:id="rId1"/>
  <rowBreaks count="2" manualBreakCount="2">
    <brk id="30" max="255" man="1"/>
    <brk id="82" max="25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4" sqref="G4"/>
    </sheetView>
  </sheetViews>
  <sheetFormatPr defaultColWidth="9.140625" defaultRowHeight="12.75"/>
  <cols>
    <col min="3" max="3" width="20.8515625" style="0" bestFit="1" customWidth="1"/>
    <col min="4" max="4" width="18.28125" style="0" bestFit="1" customWidth="1"/>
    <col min="5" max="5" width="17.57421875" style="0" bestFit="1" customWidth="1"/>
    <col min="7" max="7" width="18.28125" style="0" customWidth="1"/>
  </cols>
  <sheetData>
    <row r="1" ht="12.75">
      <c r="D1" s="58" t="s">
        <v>77</v>
      </c>
    </row>
    <row r="3" spans="1:7" ht="12.75">
      <c r="A3" s="126" t="s">
        <v>78</v>
      </c>
      <c r="B3" s="59" t="s">
        <v>79</v>
      </c>
      <c r="C3" s="59" t="s">
        <v>80</v>
      </c>
      <c r="D3" s="59" t="s">
        <v>118</v>
      </c>
      <c r="E3" s="59" t="s">
        <v>119</v>
      </c>
      <c r="F3" s="60" t="s">
        <v>7</v>
      </c>
      <c r="G3" s="59" t="s">
        <v>215</v>
      </c>
    </row>
    <row r="4" spans="1:7" ht="12.75">
      <c r="A4" s="82">
        <v>11</v>
      </c>
      <c r="B4" s="121">
        <v>-6</v>
      </c>
      <c r="C4" s="8">
        <v>67970665</v>
      </c>
      <c r="D4" s="8">
        <v>19.65</v>
      </c>
      <c r="E4" s="8">
        <f aca="true" t="shared" si="0" ref="E4:E14">SUM(C4*D4)</f>
        <v>1335623567.25</v>
      </c>
      <c r="F4">
        <f>(B4*1000)+A4</f>
        <v>-5989</v>
      </c>
      <c r="G4" s="8">
        <f>E4*'National accounts'!D$2</f>
        <v>39961857132.12</v>
      </c>
    </row>
    <row r="5" spans="1:7" ht="12.75">
      <c r="A5" s="82">
        <v>11</v>
      </c>
      <c r="B5" s="121">
        <v>-7</v>
      </c>
      <c r="C5" s="8">
        <v>1619505</v>
      </c>
      <c r="D5" s="8">
        <v>19.65</v>
      </c>
      <c r="E5" s="8">
        <f t="shared" si="0"/>
        <v>31823273.249999996</v>
      </c>
      <c r="F5">
        <f aca="true" t="shared" si="1" ref="F5:F12">(B5*1000)+A5</f>
        <v>-6989</v>
      </c>
      <c r="G5" s="8">
        <f>E5*'National accounts'!D$2</f>
        <v>952152335.64</v>
      </c>
    </row>
    <row r="6" spans="1:7" ht="12.75">
      <c r="A6" s="82">
        <v>11</v>
      </c>
      <c r="B6" s="121">
        <v>-9</v>
      </c>
      <c r="C6" s="8">
        <v>22776000</v>
      </c>
      <c r="D6" s="8">
        <v>19.65</v>
      </c>
      <c r="E6" s="8">
        <f t="shared" si="0"/>
        <v>447548399.99999994</v>
      </c>
      <c r="F6">
        <f t="shared" si="1"/>
        <v>-8989</v>
      </c>
      <c r="G6" s="8">
        <f>E6*'National accounts'!D$2</f>
        <v>13390648127.999998</v>
      </c>
    </row>
    <row r="7" spans="1:7" ht="12.75">
      <c r="A7" s="82">
        <v>12</v>
      </c>
      <c r="B7" s="121">
        <v>-6</v>
      </c>
      <c r="C7" s="8">
        <v>30466915</v>
      </c>
      <c r="D7" s="8">
        <v>19.65</v>
      </c>
      <c r="E7" s="8">
        <f t="shared" si="0"/>
        <v>598674879.75</v>
      </c>
      <c r="F7">
        <f t="shared" si="1"/>
        <v>-5988</v>
      </c>
      <c r="G7" s="8">
        <f>E7*'National accounts'!D$2</f>
        <v>17912352402.120003</v>
      </c>
    </row>
    <row r="8" spans="1:7" ht="12.75">
      <c r="A8" s="82">
        <v>12</v>
      </c>
      <c r="B8" s="121">
        <v>-7</v>
      </c>
      <c r="C8" s="8">
        <v>7722305</v>
      </c>
      <c r="D8" s="8">
        <v>19.65</v>
      </c>
      <c r="E8" s="8">
        <f t="shared" si="0"/>
        <v>151743293.25</v>
      </c>
      <c r="F8">
        <f t="shared" si="1"/>
        <v>-6988</v>
      </c>
      <c r="G8" s="8">
        <f>E8*'National accounts'!D$2</f>
        <v>4540159334.04</v>
      </c>
    </row>
    <row r="9" spans="1:7" ht="12.75">
      <c r="A9" s="82">
        <v>12</v>
      </c>
      <c r="B9" s="121">
        <v>-8</v>
      </c>
      <c r="C9" s="8">
        <v>32358345</v>
      </c>
      <c r="D9" s="8">
        <v>19.65</v>
      </c>
      <c r="E9" s="8">
        <f t="shared" si="0"/>
        <v>635841479.25</v>
      </c>
      <c r="F9">
        <f t="shared" si="1"/>
        <v>-7988</v>
      </c>
      <c r="G9" s="8">
        <f>E9*'National accounts'!D$2</f>
        <v>19024377059.16</v>
      </c>
    </row>
    <row r="10" spans="1:7" ht="12.75">
      <c r="A10" s="82">
        <v>12</v>
      </c>
      <c r="B10" s="121">
        <v>-9</v>
      </c>
      <c r="C10" s="8">
        <v>8403030</v>
      </c>
      <c r="D10" s="8">
        <v>19.65</v>
      </c>
      <c r="E10" s="8">
        <f t="shared" si="0"/>
        <v>165119539.5</v>
      </c>
      <c r="F10">
        <f t="shared" si="1"/>
        <v>-8988</v>
      </c>
      <c r="G10" s="8">
        <f>E10*'National accounts'!D$2</f>
        <v>4940376621.84</v>
      </c>
    </row>
    <row r="11" spans="1:7" ht="12.75">
      <c r="A11">
        <v>13</v>
      </c>
      <c r="B11" s="121">
        <v>-9</v>
      </c>
      <c r="C11" s="8">
        <v>520490</v>
      </c>
      <c r="D11" s="8">
        <v>19.65</v>
      </c>
      <c r="E11" s="8">
        <f t="shared" si="0"/>
        <v>10227628.5</v>
      </c>
      <c r="F11">
        <f t="shared" si="1"/>
        <v>-8987</v>
      </c>
      <c r="G11" s="8">
        <f>E11*'National accounts'!D$2</f>
        <v>306010644.72</v>
      </c>
    </row>
    <row r="12" spans="1:7" ht="12.75">
      <c r="A12">
        <v>13</v>
      </c>
      <c r="B12" s="102">
        <v>-10</v>
      </c>
      <c r="C12" s="8">
        <v>26280</v>
      </c>
      <c r="D12" s="8">
        <v>19.65</v>
      </c>
      <c r="E12" s="8">
        <f t="shared" si="0"/>
        <v>516401.99999999994</v>
      </c>
      <c r="F12">
        <f t="shared" si="1"/>
        <v>-9987</v>
      </c>
      <c r="G12" s="8">
        <f>E12*'National accounts'!D$2</f>
        <v>15450747.84</v>
      </c>
    </row>
    <row r="13" spans="1:7" ht="12.75">
      <c r="A13" s="59" t="s">
        <v>81</v>
      </c>
      <c r="C13" s="8">
        <f>SUM(C4:C12)</f>
        <v>171863535</v>
      </c>
      <c r="D13" s="8">
        <v>19.65</v>
      </c>
      <c r="E13" s="8">
        <f t="shared" si="0"/>
        <v>3377118462.7499995</v>
      </c>
      <c r="G13" s="8">
        <f>E13*'National accounts'!D$2</f>
        <v>101043384405.48</v>
      </c>
    </row>
    <row r="14" spans="1:7" ht="12.75">
      <c r="A14" s="59" t="s">
        <v>82</v>
      </c>
      <c r="C14" s="61">
        <f>171.870835*1000000</f>
        <v>171870835</v>
      </c>
      <c r="D14" s="8">
        <v>19.65</v>
      </c>
      <c r="E14" s="8">
        <f t="shared" si="0"/>
        <v>3377261907.7499995</v>
      </c>
      <c r="G14" s="8">
        <f>E14*'National accounts'!D$2</f>
        <v>101047676279.87999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G21" sqref="G21"/>
    </sheetView>
  </sheetViews>
  <sheetFormatPr defaultColWidth="9.140625" defaultRowHeight="12.75"/>
  <cols>
    <col min="1" max="1" width="21.28125" style="0" customWidth="1"/>
    <col min="2" max="2" width="12.421875" style="0" customWidth="1"/>
    <col min="3" max="3" width="11.7109375" style="0" bestFit="1" customWidth="1"/>
  </cols>
  <sheetData>
    <row r="1" spans="1:4" ht="12.75">
      <c r="A1" s="64" t="s">
        <v>59</v>
      </c>
      <c r="B1" s="64" t="s">
        <v>152</v>
      </c>
      <c r="C1" s="64" t="s">
        <v>55</v>
      </c>
      <c r="D1" s="64" t="s">
        <v>46</v>
      </c>
    </row>
    <row r="2" spans="1:4" ht="13.5">
      <c r="A2" s="22" t="s">
        <v>15</v>
      </c>
      <c r="B2" s="178">
        <f>GDP_Calc!D37</f>
        <v>163563.53141486002</v>
      </c>
      <c r="C2" s="178">
        <f>GDP_Calc!E37</f>
        <v>31243</v>
      </c>
      <c r="D2" s="179">
        <f>B2/C2</f>
        <v>5.235205691350383</v>
      </c>
    </row>
    <row r="3" spans="1:4" ht="12.75">
      <c r="A3" s="179" t="s">
        <v>16</v>
      </c>
      <c r="B3" s="178">
        <f>GDP_Calc!D38</f>
        <v>570729.3596013689</v>
      </c>
      <c r="C3" s="178">
        <f>GDP_Calc!E38</f>
        <v>31652</v>
      </c>
      <c r="D3" s="179">
        <f aca="true" t="shared" si="0" ref="D3:D20">B3/C3</f>
        <v>18.031383786217898</v>
      </c>
    </row>
    <row r="4" spans="1:4" ht="12.75">
      <c r="A4" s="179" t="s">
        <v>17</v>
      </c>
      <c r="B4" s="178">
        <f>GDP_Calc!D39</f>
        <v>1071889.3652663913</v>
      </c>
      <c r="C4" s="178">
        <f>GDP_Calc!E39</f>
        <v>70011</v>
      </c>
      <c r="D4" s="179">
        <f t="shared" si="0"/>
        <v>15.310299313913404</v>
      </c>
    </row>
    <row r="5" spans="1:4" ht="12.75">
      <c r="A5" s="179" t="s">
        <v>18</v>
      </c>
      <c r="B5" s="178">
        <f>GDP_Calc!D40</f>
        <v>138130.64537495773</v>
      </c>
      <c r="C5" s="178">
        <f>GDP_Calc!E40</f>
        <v>7239</v>
      </c>
      <c r="D5" s="179">
        <f t="shared" si="0"/>
        <v>19.081453981897738</v>
      </c>
    </row>
    <row r="6" spans="1:4" ht="13.5">
      <c r="A6" s="22" t="s">
        <v>19</v>
      </c>
      <c r="B6" s="178">
        <f>GDP_Calc!D41</f>
        <v>134899.540775346</v>
      </c>
      <c r="C6" s="178">
        <f>GDP_Calc!E41</f>
        <v>198197</v>
      </c>
      <c r="D6" s="179">
        <f t="shared" si="0"/>
        <v>0.6806336159242874</v>
      </c>
    </row>
    <row r="7" spans="1:4" ht="12.75">
      <c r="A7" s="180" t="s">
        <v>20</v>
      </c>
      <c r="B7" s="178">
        <f>GDP_Calc!D42</f>
        <v>389963.6306527384</v>
      </c>
      <c r="C7" s="178">
        <f>GDP_Calc!E42</f>
        <v>24007</v>
      </c>
      <c r="D7" s="181">
        <f t="shared" si="0"/>
        <v>16.243746851032547</v>
      </c>
    </row>
    <row r="8" spans="1:4" ht="12.75">
      <c r="A8" s="180" t="s">
        <v>21</v>
      </c>
      <c r="B8" s="178">
        <f>GDP_Calc!D43</f>
        <v>665917.8415637425</v>
      </c>
      <c r="C8" s="178">
        <f>GDP_Calc!E43</f>
        <v>55420</v>
      </c>
      <c r="D8" s="179">
        <f t="shared" si="0"/>
        <v>12.015839797252662</v>
      </c>
    </row>
    <row r="9" spans="1:4" ht="12.75">
      <c r="A9" s="179" t="s">
        <v>22</v>
      </c>
      <c r="B9" s="178">
        <f>GDP_Calc!D44</f>
        <v>236563.46514944796</v>
      </c>
      <c r="C9" s="178">
        <f>GDP_Calc!E44</f>
        <v>86968</v>
      </c>
      <c r="D9" s="179">
        <f t="shared" si="0"/>
        <v>2.7201207932739395</v>
      </c>
    </row>
    <row r="10" spans="1:4" ht="12.75">
      <c r="A10" s="179" t="s">
        <v>23</v>
      </c>
      <c r="B10" s="178">
        <f>GDP_Calc!D45</f>
        <v>1471142.0716966318</v>
      </c>
      <c r="C10" s="178">
        <f>GDP_Calc!E45</f>
        <v>34121</v>
      </c>
      <c r="D10" s="179">
        <f t="shared" si="0"/>
        <v>43.11544420435016</v>
      </c>
    </row>
    <row r="11" spans="1:4" ht="12.75">
      <c r="A11" s="179" t="s">
        <v>24</v>
      </c>
      <c r="B11" s="178">
        <f>GDP_Calc!D46</f>
        <v>825036.9744455923</v>
      </c>
      <c r="C11" s="178">
        <f>GDP_Calc!E46</f>
        <v>44873</v>
      </c>
      <c r="D11" s="179">
        <f t="shared" si="0"/>
        <v>18.386044491021153</v>
      </c>
    </row>
    <row r="12" spans="1:4" ht="13.5">
      <c r="A12" s="22" t="s">
        <v>25</v>
      </c>
      <c r="B12" s="178">
        <f>GDP_Calc!D47</f>
        <v>1100806.43687859</v>
      </c>
      <c r="C12" s="178">
        <f>GDP_Calc!E47</f>
        <v>5696</v>
      </c>
      <c r="D12" s="179">
        <f t="shared" si="0"/>
        <v>193.25955703626929</v>
      </c>
    </row>
    <row r="13" spans="1:4" ht="12.75">
      <c r="A13" s="179" t="s">
        <v>26</v>
      </c>
      <c r="B13" s="178">
        <f>GDP_Calc!D48</f>
        <v>291836.30348644935</v>
      </c>
      <c r="C13" s="178">
        <f>GDP_Calc!E48</f>
        <v>102559</v>
      </c>
      <c r="D13" s="179">
        <f t="shared" si="0"/>
        <v>2.845545524882744</v>
      </c>
    </row>
    <row r="14" spans="1:4" ht="12.75">
      <c r="A14" s="179" t="s">
        <v>27</v>
      </c>
      <c r="B14" s="178">
        <f>GDP_Calc!D49</f>
        <v>140834.31078823228</v>
      </c>
      <c r="C14" s="178">
        <f>GDP_Calc!E49</f>
        <v>77304</v>
      </c>
      <c r="D14" s="179">
        <f t="shared" si="0"/>
        <v>1.8218243659866538</v>
      </c>
    </row>
    <row r="15" spans="1:4" ht="13.5">
      <c r="A15" s="22" t="s">
        <v>28</v>
      </c>
      <c r="B15" s="178">
        <f>GDP_Calc!D50</f>
        <v>835300.8826974757</v>
      </c>
      <c r="C15" s="178">
        <f>GDP_Calc!E50</f>
        <v>97324</v>
      </c>
      <c r="D15" s="179">
        <f t="shared" si="0"/>
        <v>8.582681380722903</v>
      </c>
    </row>
    <row r="16" spans="1:4" ht="12.75">
      <c r="A16" s="179" t="s">
        <v>29</v>
      </c>
      <c r="B16" s="178">
        <f>GDP_Calc!D51</f>
        <v>308203.1883796161</v>
      </c>
      <c r="C16" s="178">
        <f>GDP_Calc!E51</f>
        <v>222069</v>
      </c>
      <c r="D16" s="179">
        <f t="shared" si="0"/>
        <v>1.387871284959252</v>
      </c>
    </row>
    <row r="17" spans="1:4" ht="12.75">
      <c r="A17" s="179" t="s">
        <v>30</v>
      </c>
      <c r="B17" s="178">
        <f>GDP_Calc!D52</f>
        <v>89508.24664515423</v>
      </c>
      <c r="C17" s="178">
        <f>GDP_Calc!E52</f>
        <v>37624</v>
      </c>
      <c r="D17" s="179">
        <f t="shared" si="0"/>
        <v>2.379019951232039</v>
      </c>
    </row>
    <row r="18" spans="1:4" ht="13.5">
      <c r="A18" s="22" t="s">
        <v>31</v>
      </c>
      <c r="B18" s="178">
        <f>GDP_Calc!D53</f>
        <v>763004.1209731094</v>
      </c>
      <c r="C18" s="178">
        <f>GDP_Calc!E53</f>
        <v>58447</v>
      </c>
      <c r="D18" s="179">
        <f t="shared" si="0"/>
        <v>13.05463276084503</v>
      </c>
    </row>
    <row r="19" spans="1:4" ht="12.75">
      <c r="A19" s="179" t="s">
        <v>32</v>
      </c>
      <c r="B19" s="178">
        <f>GDP_Calc!D54</f>
        <v>142670.08421029616</v>
      </c>
      <c r="C19" s="178">
        <f>GDP_Calc!E54</f>
        <v>39957</v>
      </c>
      <c r="D19" s="179">
        <f t="shared" si="0"/>
        <v>3.5705904900341907</v>
      </c>
    </row>
    <row r="20" spans="1:4" ht="12.75">
      <c r="A20" s="179" t="s">
        <v>53</v>
      </c>
      <c r="B20" s="178">
        <f>SUM(B2:B19)</f>
        <v>9340000</v>
      </c>
      <c r="C20" s="178">
        <f>SUM(C2:C19)</f>
        <v>1224711</v>
      </c>
      <c r="D20" s="179">
        <f t="shared" si="0"/>
        <v>7.6262889775628695</v>
      </c>
    </row>
    <row r="21" spans="1:4" ht="12.75">
      <c r="A21" s="179"/>
      <c r="B21" s="178"/>
      <c r="C21" s="178"/>
      <c r="D21" s="179"/>
    </row>
    <row r="22" spans="1:4" ht="12.75">
      <c r="A22" s="179"/>
      <c r="B22" s="179"/>
      <c r="C22" s="179"/>
      <c r="D22" s="179"/>
    </row>
    <row r="25" spans="2:4" ht="12.75">
      <c r="B25" t="s">
        <v>93</v>
      </c>
      <c r="C25" s="8">
        <v>1247000</v>
      </c>
      <c r="D25" t="s">
        <v>163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Mukhtar</dc:creator>
  <cp:keywords/>
  <dc:description/>
  <cp:lastModifiedBy>Jyldyz Weiss</cp:lastModifiedBy>
  <dcterms:created xsi:type="dcterms:W3CDTF">2005-03-01T16:36:02Z</dcterms:created>
  <dcterms:modified xsi:type="dcterms:W3CDTF">2006-01-26T18:46:15Z</dcterms:modified>
  <cp:category/>
  <cp:version/>
  <cp:contentType/>
  <cp:contentStatus/>
</cp:coreProperties>
</file>