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3"/>
  </bookViews>
  <sheets>
    <sheet name="DATA2" sheetId="1" r:id="rId1"/>
    <sheet name="DATA1" sheetId="2" r:id="rId2"/>
    <sheet name="National accounts" sheetId="3" r:id="rId3"/>
    <sheet name="Cell_Cal" sheetId="4" r:id="rId4"/>
    <sheet name="Gridarea" sheetId="5" r:id="rId5"/>
    <sheet name="Upload" sheetId="6" r:id="rId6"/>
    <sheet name="GPW" sheetId="7" r:id="rId7"/>
  </sheets>
  <definedNames/>
  <calcPr fullCalcOnLoad="1"/>
</workbook>
</file>

<file path=xl/sharedStrings.xml><?xml version="1.0" encoding="utf-8"?>
<sst xmlns="http://schemas.openxmlformats.org/spreadsheetml/2006/main" count="759" uniqueCount="171">
  <si>
    <t>AREA</t>
  </si>
  <si>
    <t>NAME2</t>
  </si>
  <si>
    <t>LONG</t>
  </si>
  <si>
    <t>LAT</t>
  </si>
  <si>
    <t>Est</t>
  </si>
  <si>
    <t>Boumba-Et-Ngoko</t>
  </si>
  <si>
    <t>Sud</t>
  </si>
  <si>
    <t>Dja-Et-Lobo</t>
  </si>
  <si>
    <t>Ntem</t>
  </si>
  <si>
    <t>Ocean</t>
  </si>
  <si>
    <t>Haut-Nyong</t>
  </si>
  <si>
    <t>Littoral</t>
  </si>
  <si>
    <t>Sanaga-Maritime</t>
  </si>
  <si>
    <t>Centre</t>
  </si>
  <si>
    <t>Nyong-Et-Mfoumou</t>
  </si>
  <si>
    <t>Nyong-Et-Soo</t>
  </si>
  <si>
    <t>Mfoundi(Yaounde)</t>
  </si>
  <si>
    <t>Sud-Ouest</t>
  </si>
  <si>
    <t>Fako</t>
  </si>
  <si>
    <t>Wouri</t>
  </si>
  <si>
    <t>Nyong-Et-Kelle</t>
  </si>
  <si>
    <t>Lekie</t>
  </si>
  <si>
    <t>Mefou</t>
  </si>
  <si>
    <t>Kadey</t>
  </si>
  <si>
    <t>Meme</t>
  </si>
  <si>
    <t>Nkam</t>
  </si>
  <si>
    <t>Indian</t>
  </si>
  <si>
    <t>Haute-Sanaga</t>
  </si>
  <si>
    <t>Moungo</t>
  </si>
  <si>
    <t>Ouest</t>
  </si>
  <si>
    <t>Haut-Nkam</t>
  </si>
  <si>
    <t>Nde</t>
  </si>
  <si>
    <t>Noun</t>
  </si>
  <si>
    <t>Mbam</t>
  </si>
  <si>
    <t>Lom-Et-Djerem</t>
  </si>
  <si>
    <t>Menoua</t>
  </si>
  <si>
    <t>Mifi</t>
  </si>
  <si>
    <t>Manyu</t>
  </si>
  <si>
    <t>Nord-Ouest</t>
  </si>
  <si>
    <t>Momo</t>
  </si>
  <si>
    <t>Bamboutos</t>
  </si>
  <si>
    <t>Mezam</t>
  </si>
  <si>
    <t>Bui</t>
  </si>
  <si>
    <t>Adamoua</t>
  </si>
  <si>
    <t>Mayo-Banyo</t>
  </si>
  <si>
    <t>Djerem</t>
  </si>
  <si>
    <t>Mbere</t>
  </si>
  <si>
    <t>Donga-Mantung</t>
  </si>
  <si>
    <t>Menchum</t>
  </si>
  <si>
    <t>Faro-Et-Deo</t>
  </si>
  <si>
    <t>Vina</t>
  </si>
  <si>
    <t>Nord</t>
  </si>
  <si>
    <t>Faro</t>
  </si>
  <si>
    <t>Mayo-Rey</t>
  </si>
  <si>
    <t>Benoue</t>
  </si>
  <si>
    <t>Mayo-Louti</t>
  </si>
  <si>
    <t>Extreme-Nord</t>
  </si>
  <si>
    <t>Kaele</t>
  </si>
  <si>
    <t>Mayo-Danay</t>
  </si>
  <si>
    <t>Diamare</t>
  </si>
  <si>
    <t>Mayo-Tsanaga</t>
  </si>
  <si>
    <t>Mayo-Sava</t>
  </si>
  <si>
    <t>Logone-Et-Chari</t>
  </si>
  <si>
    <t>RIG</t>
  </si>
  <si>
    <t>ADMIN_NAME</t>
  </si>
  <si>
    <t>POP</t>
  </si>
  <si>
    <t>GRID_AREA_</t>
  </si>
  <si>
    <t>long</t>
  </si>
  <si>
    <t>lat</t>
  </si>
  <si>
    <t>pop</t>
  </si>
  <si>
    <t>area</t>
  </si>
  <si>
    <t>country</t>
  </si>
  <si>
    <t>Cameroon</t>
  </si>
  <si>
    <t>Nord-Oues</t>
  </si>
  <si>
    <t>Extreme-N</t>
  </si>
  <si>
    <t>Rural</t>
  </si>
  <si>
    <t>Urban</t>
  </si>
  <si>
    <t>Total</t>
  </si>
  <si>
    <t>S</t>
  </si>
  <si>
    <t>Area (SQ KM)</t>
  </si>
  <si>
    <t>Density per KM2</t>
  </si>
  <si>
    <t>Rural labor force</t>
  </si>
  <si>
    <t>Urban labor force</t>
  </si>
  <si>
    <t>Agri labor force</t>
  </si>
  <si>
    <t>Nonagri labor force</t>
  </si>
  <si>
    <t>Agricultural output</t>
  </si>
  <si>
    <t>Nonagricultural output</t>
  </si>
  <si>
    <t xml:space="preserve">Total output </t>
  </si>
  <si>
    <t>GDP Per capita per province</t>
  </si>
  <si>
    <t>Remarks</t>
  </si>
  <si>
    <t>Labor force</t>
  </si>
  <si>
    <t>African Devt. Bank (2003), World Bank</t>
  </si>
  <si>
    <t>Total pop</t>
  </si>
  <si>
    <t>*</t>
  </si>
  <si>
    <t>urban part. rate</t>
  </si>
  <si>
    <t>rural part. rate</t>
  </si>
  <si>
    <t>urban unemployment</t>
  </si>
  <si>
    <t>rural unemployment</t>
  </si>
  <si>
    <t>agri labor force part. Rate</t>
  </si>
  <si>
    <t>Agri</t>
  </si>
  <si>
    <t>Nonagri</t>
  </si>
  <si>
    <t>Total empl</t>
  </si>
  <si>
    <t>Employment</t>
  </si>
  <si>
    <t>%</t>
  </si>
  <si>
    <t>1987 census</t>
  </si>
  <si>
    <t xml:space="preserve"> 1990 rescalled population</t>
  </si>
  <si>
    <t>GDP (constant 1995 US$), 1990</t>
  </si>
  <si>
    <t>Source: World Development Indicators database</t>
  </si>
  <si>
    <t>National Val. Agri-output</t>
  </si>
  <si>
    <t xml:space="preserve">Agriculture </t>
  </si>
  <si>
    <t>National  Val. Nonagri-output</t>
  </si>
  <si>
    <t xml:space="preserve">Industry+ Services </t>
  </si>
  <si>
    <t>Origins of GDP 1990</t>
  </si>
  <si>
    <t>Industry</t>
  </si>
  <si>
    <t>Services</t>
  </si>
  <si>
    <t>Industry+Services</t>
  </si>
  <si>
    <t>Source: Country Report: Cameroon, Central African Republic, Chad, 2nd Quarter 1993 by the Economic Intelligence Unit</t>
  </si>
  <si>
    <t>Provinces</t>
  </si>
  <si>
    <t>Source: Statistical yearbook for cameroon, 1999, Ministry of Economy and Finances, Department of Statistics and National Accounts, Yaounde, Cameroon, Nov 2000</t>
  </si>
  <si>
    <t>(2) Source: Statistical yearbook for cameroon, 1999, Ministry of Economy and Finances, Department of Statistics and National Accounts, Yaounde, Cameroon, Nov 2000</t>
  </si>
  <si>
    <t>(1) Source:  Demo 87 Vol3: Analyse Preliminaire, Repartition par sexe et par age de la population, rgph 87 Yaounde, Decembre 1992</t>
  </si>
  <si>
    <t>(3) Source: United Nations Habitat, Cameroon, at http://www.unhabitat.org/habrdd/conditions/midafrica/cameroon.htm</t>
  </si>
  <si>
    <t>(1) 1987 uncorrected census results</t>
  </si>
  <si>
    <t>(2) 1987 corrected census results</t>
  </si>
  <si>
    <t>(3) Rescalled to 1990</t>
  </si>
  <si>
    <t>Cell_ID</t>
  </si>
  <si>
    <t>Administrative division</t>
  </si>
  <si>
    <t>Grid_area SQKM (from demogr</t>
  </si>
  <si>
    <t>Density(SQKM) of district from MM data</t>
  </si>
  <si>
    <t xml:space="preserve">Rescaled expected pop in cell </t>
  </si>
  <si>
    <t>Check</t>
  </si>
  <si>
    <t>Sub cell output</t>
  </si>
  <si>
    <t>Rescaled sub-cell output</t>
  </si>
  <si>
    <t>Cell_RIG</t>
  </si>
  <si>
    <t>Match</t>
  </si>
  <si>
    <t>Younda-the capital is with centre region</t>
  </si>
  <si>
    <t>our gdp</t>
  </si>
  <si>
    <t>true gdp</t>
  </si>
  <si>
    <t>rescaling factor</t>
  </si>
  <si>
    <t>GPW units</t>
  </si>
  <si>
    <t>Non agri output per worker</t>
  </si>
  <si>
    <t xml:space="preserve">Agri output per worker </t>
  </si>
  <si>
    <t>Cameroon National GDP 1991 in percentage origin</t>
  </si>
  <si>
    <t>gpw/wb</t>
  </si>
  <si>
    <t>MER</t>
  </si>
  <si>
    <t>PPP</t>
  </si>
  <si>
    <t>LCU</t>
  </si>
  <si>
    <t>RIG_Cell</t>
  </si>
  <si>
    <t>Country_ID</t>
  </si>
  <si>
    <t>Country</t>
  </si>
  <si>
    <t>Population, 1990 (GPW/WB)</t>
  </si>
  <si>
    <t>Cell Area    (Sq. Km)</t>
  </si>
  <si>
    <t>Gross Cell Product                             (1990, 1995 US $), MER</t>
  </si>
  <si>
    <t>Gross Cell Product       (1990, 1995 US $)                     PPP</t>
  </si>
  <si>
    <t>COUNTID</t>
  </si>
  <si>
    <t>CNTRY</t>
  </si>
  <si>
    <t>RIG_CM</t>
  </si>
  <si>
    <t>POPGPW_CM</t>
  </si>
  <si>
    <t>AREA_CM</t>
  </si>
  <si>
    <t>GCPLC_CM</t>
  </si>
  <si>
    <t>GCPMER_CM</t>
  </si>
  <si>
    <t>GCPPPP_CM</t>
  </si>
  <si>
    <t>Cellarea*rig</t>
  </si>
  <si>
    <t>Gross Cell Product                       (CFA Franc)</t>
  </si>
  <si>
    <t>Cell_Pop (from demog)</t>
  </si>
  <si>
    <t>Grid Area (Sq. Miles) (from demog)</t>
  </si>
  <si>
    <t>Grid_Area (Sq. Km) (from demog)</t>
  </si>
  <si>
    <t>GDP/Capita (CFA Franc) (level of education employed 10 years of age and over from MM)</t>
  </si>
  <si>
    <t>Number</t>
  </si>
  <si>
    <t>Expected Pop in Cell</t>
  </si>
  <si>
    <t>Cell Output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</si>
</sst>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_);_(* \(#,##0.0\);_(* &quot;-&quot;??_);_(@_)"/>
    <numFmt numFmtId="166" formatCode="_(* #,##0_);_(* \(#,##0\);_(* &quot;-&quot;??_);_(@_)"/>
    <numFmt numFmtId="167" formatCode="&quot;$&quot;#,##0;[Red]&quot;$&quot;#,##0"/>
    <numFmt numFmtId="168" formatCode="&quot;$&quot;#,##0.00;[Red]&quot;$&quot;#,##0.0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00000"/>
    <numFmt numFmtId="172" formatCode="0.00000"/>
    <numFmt numFmtId="173" formatCode="0.0000"/>
  </numFmts>
  <fonts count="1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color indexed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6" fontId="2" fillId="0" borderId="0" xfId="15" applyNumberFormat="1" applyFont="1" applyAlignment="1" applyProtection="1">
      <alignment horizontal="left"/>
      <protection locked="0"/>
    </xf>
    <xf numFmtId="166" fontId="2" fillId="0" borderId="0" xfId="15" applyNumberFormat="1" applyFont="1" applyAlignment="1">
      <alignment/>
    </xf>
    <xf numFmtId="166" fontId="2" fillId="2" borderId="0" xfId="15" applyNumberFormat="1" applyFont="1" applyFill="1" applyAlignment="1" applyProtection="1">
      <alignment horizontal="left"/>
      <protection locked="0"/>
    </xf>
    <xf numFmtId="166" fontId="2" fillId="2" borderId="0" xfId="15" applyNumberFormat="1" applyFont="1" applyFill="1" applyAlignment="1">
      <alignment/>
    </xf>
    <xf numFmtId="166" fontId="3" fillId="0" borderId="1" xfId="15" applyNumberFormat="1" applyFont="1" applyBorder="1" applyAlignment="1">
      <alignment/>
    </xf>
    <xf numFmtId="166" fontId="3" fillId="0" borderId="1" xfId="15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2" fillId="3" borderId="1" xfId="0" applyNumberFormat="1" applyFont="1" applyFill="1" applyBorder="1" applyAlignment="1">
      <alignment horizontal="right"/>
    </xf>
    <xf numFmtId="4" fontId="2" fillId="3" borderId="2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2" fillId="0" borderId="1" xfId="0" applyNumberFormat="1" applyFont="1" applyBorder="1" applyAlignment="1">
      <alignment/>
    </xf>
    <xf numFmtId="4" fontId="4" fillId="4" borderId="1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6" fillId="4" borderId="1" xfId="0" applyNumberFormat="1" applyFont="1" applyFill="1" applyBorder="1" applyAlignment="1">
      <alignment/>
    </xf>
    <xf numFmtId="4" fontId="3" fillId="0" borderId="1" xfId="0" applyNumberFormat="1" applyFont="1" applyBorder="1" applyAlignment="1">
      <alignment/>
    </xf>
    <xf numFmtId="166" fontId="3" fillId="0" borderId="0" xfId="15" applyNumberFormat="1" applyFont="1" applyAlignment="1">
      <alignment/>
    </xf>
    <xf numFmtId="4" fontId="5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67" fontId="8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6" fontId="3" fillId="0" borderId="0" xfId="15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0" fontId="10" fillId="0" borderId="0" xfId="0" applyFont="1" applyAlignment="1">
      <alignment/>
    </xf>
    <xf numFmtId="0" fontId="3" fillId="0" borderId="0" xfId="0" applyFont="1" applyAlignment="1" applyProtection="1">
      <alignment horizontal="right"/>
      <protection locked="0"/>
    </xf>
    <xf numFmtId="1" fontId="2" fillId="0" borderId="0" xfId="0" applyNumberFormat="1" applyFont="1" applyAlignment="1">
      <alignment/>
    </xf>
    <xf numFmtId="0" fontId="11" fillId="0" borderId="0" xfId="0" applyFont="1" applyAlignment="1">
      <alignment/>
    </xf>
    <xf numFmtId="170" fontId="2" fillId="0" borderId="0" xfId="17" applyNumberFormat="1" applyFont="1" applyAlignment="1">
      <alignment/>
    </xf>
    <xf numFmtId="1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66" fontId="10" fillId="0" borderId="0" xfId="15" applyNumberFormat="1" applyFont="1" applyBorder="1" applyAlignment="1">
      <alignment wrapText="1"/>
    </xf>
    <xf numFmtId="166" fontId="10" fillId="0" borderId="0" xfId="15" applyNumberFormat="1" applyFont="1" applyBorder="1" applyAlignment="1">
      <alignment/>
    </xf>
    <xf numFmtId="166" fontId="10" fillId="0" borderId="0" xfId="15" applyNumberFormat="1" applyFont="1" applyBorder="1" applyAlignment="1">
      <alignment horizontal="center" wrapText="1"/>
    </xf>
    <xf numFmtId="166" fontId="10" fillId="0" borderId="0" xfId="15" applyNumberFormat="1" applyFont="1" applyAlignment="1">
      <alignment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left"/>
      <protection locked="0"/>
    </xf>
    <xf numFmtId="0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workbookViewId="0" topLeftCell="I1">
      <selection activeCell="U25" sqref="U25"/>
    </sheetView>
  </sheetViews>
  <sheetFormatPr defaultColWidth="9.140625" defaultRowHeight="12.75"/>
  <cols>
    <col min="1" max="1" width="12.57421875" style="4" customWidth="1"/>
    <col min="2" max="2" width="11.421875" style="4" customWidth="1"/>
    <col min="3" max="4" width="11.8515625" style="4" bestFit="1" customWidth="1"/>
    <col min="5" max="6" width="9.140625" style="4" customWidth="1"/>
    <col min="7" max="7" width="9.8515625" style="4" bestFit="1" customWidth="1"/>
    <col min="8" max="9" width="9.140625" style="4" customWidth="1"/>
    <col min="10" max="10" width="9.8515625" style="4" bestFit="1" customWidth="1"/>
    <col min="11" max="16" width="9.140625" style="4" customWidth="1"/>
    <col min="17" max="18" width="13.8515625" style="4" customWidth="1"/>
    <col min="19" max="19" width="14.140625" style="4" customWidth="1"/>
    <col min="20" max="16384" width="9.140625" style="4" customWidth="1"/>
  </cols>
  <sheetData>
    <row r="1" spans="2:8" ht="12.75">
      <c r="B1" s="21" t="s">
        <v>122</v>
      </c>
      <c r="E1" s="21" t="s">
        <v>123</v>
      </c>
      <c r="H1" s="21" t="s">
        <v>124</v>
      </c>
    </row>
    <row r="2" spans="1:21" ht="12.75">
      <c r="A2" s="31" t="s">
        <v>117</v>
      </c>
      <c r="B2" s="21" t="s">
        <v>75</v>
      </c>
      <c r="C2" s="21" t="s">
        <v>76</v>
      </c>
      <c r="D2" s="21" t="s">
        <v>77</v>
      </c>
      <c r="E2" s="21" t="s">
        <v>75</v>
      </c>
      <c r="F2" s="21" t="s">
        <v>76</v>
      </c>
      <c r="G2" s="21" t="s">
        <v>77</v>
      </c>
      <c r="H2" s="21" t="s">
        <v>75</v>
      </c>
      <c r="I2" s="21" t="s">
        <v>76</v>
      </c>
      <c r="J2" s="21" t="s">
        <v>77</v>
      </c>
      <c r="K2" s="7" t="s">
        <v>79</v>
      </c>
      <c r="L2" s="7" t="s">
        <v>80</v>
      </c>
      <c r="M2" s="7" t="s">
        <v>81</v>
      </c>
      <c r="N2" s="7" t="s">
        <v>82</v>
      </c>
      <c r="O2" s="7" t="s">
        <v>83</v>
      </c>
      <c r="P2" s="7" t="s">
        <v>84</v>
      </c>
      <c r="Q2" s="7" t="s">
        <v>85</v>
      </c>
      <c r="R2" s="7" t="s">
        <v>86</v>
      </c>
      <c r="S2" s="7" t="s">
        <v>87</v>
      </c>
      <c r="T2" s="8" t="s">
        <v>88</v>
      </c>
      <c r="U2" s="4" t="s">
        <v>89</v>
      </c>
    </row>
    <row r="3" spans="1:20" ht="12.75">
      <c r="A3" s="3" t="s">
        <v>43</v>
      </c>
      <c r="B3" s="4">
        <v>281294</v>
      </c>
      <c r="C3" s="4">
        <v>159310</v>
      </c>
      <c r="D3" s="4">
        <f>B3+C3</f>
        <v>440604</v>
      </c>
      <c r="E3" s="4">
        <f>B3*$E$13/B$13</f>
        <v>314370.3244050133</v>
      </c>
      <c r="F3" s="4">
        <f>C3*$F$13/C$13</f>
        <v>182208.5606702446</v>
      </c>
      <c r="G3" s="4">
        <f>E3+F3</f>
        <v>496578.88507525786</v>
      </c>
      <c r="H3" s="4">
        <f>E3*$H$13/E$13</f>
        <v>330379.23901368206</v>
      </c>
      <c r="I3" s="4">
        <f>F3*$I$13/F$13</f>
        <v>212374.40261707324</v>
      </c>
      <c r="J3" s="4">
        <f>H3+I3</f>
        <v>542753.6416307553</v>
      </c>
      <c r="K3" s="4">
        <v>63691</v>
      </c>
      <c r="L3" s="4">
        <f>J3/K3</f>
        <v>8.521669335239755</v>
      </c>
      <c r="M3" s="4">
        <f>H3*$B$22</f>
        <v>134390.09191264556</v>
      </c>
      <c r="N3" s="4">
        <f>I3*$B$21</f>
        <v>86388.64709782715</v>
      </c>
      <c r="O3" s="4">
        <f>M3*$B$28+N3*$B$29</f>
        <v>155827.9645599821</v>
      </c>
      <c r="P3" s="4">
        <f>M3*$C$28+N3*$C$29</f>
        <v>64950.77445049061</v>
      </c>
      <c r="Q3" s="4">
        <f>O3*'National accounts'!$D$6</f>
        <v>111117115.06855899</v>
      </c>
      <c r="R3" s="4">
        <f>P3*'National accounts'!$D$8</f>
        <v>298202377.58414704</v>
      </c>
      <c r="S3" s="4">
        <f>Q3+R3</f>
        <v>409319492.652706</v>
      </c>
      <c r="T3" s="4">
        <f>S3/J3</f>
        <v>754.1533787279003</v>
      </c>
    </row>
    <row r="4" spans="1:20" ht="12.75">
      <c r="A4" s="32" t="s">
        <v>13</v>
      </c>
      <c r="B4" s="4">
        <v>706983</v>
      </c>
      <c r="C4" s="4">
        <v>764600</v>
      </c>
      <c r="D4" s="4">
        <f aca="true" t="shared" si="0" ref="D4:D13">B4+C4</f>
        <v>1471583</v>
      </c>
      <c r="E4" s="4">
        <f aca="true" t="shared" si="1" ref="E4:E12">B4*$E$13/B$13</f>
        <v>790114.5245146698</v>
      </c>
      <c r="F4" s="4">
        <f aca="true" t="shared" si="2" ref="F4:F12">C4*$F$13/C$13</f>
        <v>874500.4424610446</v>
      </c>
      <c r="G4" s="4">
        <f aca="true" t="shared" si="3" ref="G4:G12">E4+F4</f>
        <v>1664614.9669757145</v>
      </c>
      <c r="H4" s="4">
        <f aca="true" t="shared" si="4" ref="H4:H12">E4*$H$13/E$13</f>
        <v>830350.1160195739</v>
      </c>
      <c r="I4" s="4">
        <f aca="true" t="shared" si="5" ref="I4:I12">F4*$I$13/F$13</f>
        <v>1019279.8207332509</v>
      </c>
      <c r="J4" s="4">
        <f aca="true" t="shared" si="6" ref="J4:J12">H4+I4</f>
        <v>1849629.9367528248</v>
      </c>
      <c r="K4" s="4">
        <v>68926</v>
      </c>
      <c r="L4" s="4">
        <f aca="true" t="shared" si="7" ref="L4:L14">J4/K4</f>
        <v>26.835010543957647</v>
      </c>
      <c r="M4" s="4">
        <f aca="true" t="shared" si="8" ref="M4:M13">H4*$B$22</f>
        <v>337765.86187646346</v>
      </c>
      <c r="N4" s="4">
        <f aca="true" t="shared" si="9" ref="N4:N13">I4*$B$21</f>
        <v>414617.78652312246</v>
      </c>
      <c r="O4" s="4">
        <f aca="true" t="shared" si="10" ref="O4:O13">M4*$B$28+N4*$B$29</f>
        <v>470644.2304810578</v>
      </c>
      <c r="P4" s="4">
        <f aca="true" t="shared" si="11" ref="P4:P13">M4*$C$28+N4*$C$29</f>
        <v>281739.4179185281</v>
      </c>
      <c r="Q4" s="4">
        <f>O4*'National accounts'!$D$6</f>
        <v>335604904.1799991</v>
      </c>
      <c r="R4" s="4">
        <f>P4*'National accounts'!$D$8</f>
        <v>1293523672.2468996</v>
      </c>
      <c r="S4" s="4">
        <f aca="true" t="shared" si="12" ref="S4:S13">Q4+R4</f>
        <v>1629128576.4268987</v>
      </c>
      <c r="T4" s="4">
        <f aca="true" t="shared" si="13" ref="T4:T14">S4/J4</f>
        <v>880.7862286695931</v>
      </c>
    </row>
    <row r="5" spans="1:20" ht="12.75">
      <c r="A5" s="3" t="s">
        <v>4</v>
      </c>
      <c r="B5" s="4">
        <v>308606</v>
      </c>
      <c r="C5" s="4">
        <v>125862</v>
      </c>
      <c r="D5" s="4">
        <f t="shared" si="0"/>
        <v>434468</v>
      </c>
      <c r="E5" s="4">
        <f t="shared" si="1"/>
        <v>344893.84179304756</v>
      </c>
      <c r="F5" s="4">
        <f t="shared" si="2"/>
        <v>143952.88345413547</v>
      </c>
      <c r="G5" s="4">
        <f t="shared" si="3"/>
        <v>488846.725247183</v>
      </c>
      <c r="H5" s="4">
        <f t="shared" si="4"/>
        <v>362457.12825391354</v>
      </c>
      <c r="I5" s="4">
        <f t="shared" si="5"/>
        <v>167785.24299912163</v>
      </c>
      <c r="J5" s="4">
        <f t="shared" si="6"/>
        <v>530242.3712530351</v>
      </c>
      <c r="K5" s="4">
        <v>109011</v>
      </c>
      <c r="L5" s="4">
        <f t="shared" si="7"/>
        <v>4.864118036281065</v>
      </c>
      <c r="M5" s="4">
        <f t="shared" si="8"/>
        <v>147438.5827809832</v>
      </c>
      <c r="N5" s="4">
        <f t="shared" si="9"/>
        <v>68250.88130705366</v>
      </c>
      <c r="O5" s="4">
        <f t="shared" si="10"/>
        <v>160347.7083160094</v>
      </c>
      <c r="P5" s="4">
        <f t="shared" si="11"/>
        <v>55341.75577202744</v>
      </c>
      <c r="Q5" s="4">
        <f>O5*'National accounts'!$D$6</f>
        <v>114340033.93576635</v>
      </c>
      <c r="R5" s="4">
        <f>P5*'National accounts'!$D$8</f>
        <v>254085394.52411592</v>
      </c>
      <c r="S5" s="4">
        <f t="shared" si="12"/>
        <v>368425428.45988226</v>
      </c>
      <c r="T5" s="4">
        <f t="shared" si="13"/>
        <v>694.8245716185273</v>
      </c>
    </row>
    <row r="6" spans="1:20" ht="12.75">
      <c r="A6" s="3" t="s">
        <v>56</v>
      </c>
      <c r="B6" s="4">
        <v>1345611</v>
      </c>
      <c r="C6" s="4">
        <v>331931</v>
      </c>
      <c r="D6" s="4">
        <f t="shared" si="0"/>
        <v>1677542</v>
      </c>
      <c r="E6" s="4">
        <f t="shared" si="1"/>
        <v>1503836.4365857583</v>
      </c>
      <c r="F6" s="4">
        <f t="shared" si="2"/>
        <v>379641.3894409325</v>
      </c>
      <c r="G6" s="4">
        <f t="shared" si="3"/>
        <v>1883477.826026691</v>
      </c>
      <c r="H6" s="4">
        <f t="shared" si="4"/>
        <v>1580417.4215889415</v>
      </c>
      <c r="I6" s="4">
        <f t="shared" si="5"/>
        <v>442493.552414084</v>
      </c>
      <c r="J6" s="4">
        <f t="shared" si="6"/>
        <v>2022910.9740030256</v>
      </c>
      <c r="K6" s="4">
        <v>34246</v>
      </c>
      <c r="L6" s="4">
        <f t="shared" si="7"/>
        <v>59.069992816767666</v>
      </c>
      <c r="M6" s="4">
        <f t="shared" si="8"/>
        <v>642874.6648299178</v>
      </c>
      <c r="N6" s="4">
        <f t="shared" si="9"/>
        <v>179995.41786346657</v>
      </c>
      <c r="O6" s="4">
        <f t="shared" si="10"/>
        <v>652122.9394318212</v>
      </c>
      <c r="P6" s="4">
        <f t="shared" si="11"/>
        <v>170747.1432615631</v>
      </c>
      <c r="Q6" s="4">
        <f>O6*'National accounts'!$D$6</f>
        <v>465012938.4947472</v>
      </c>
      <c r="R6" s="4">
        <f>P6*'National accounts'!$D$8</f>
        <v>783935288.1790693</v>
      </c>
      <c r="S6" s="4">
        <f t="shared" si="12"/>
        <v>1248948226.6738164</v>
      </c>
      <c r="T6" s="4">
        <f t="shared" si="13"/>
        <v>617.4014787226857</v>
      </c>
    </row>
    <row r="7" spans="1:20" ht="12.75">
      <c r="A7" s="3" t="s">
        <v>11</v>
      </c>
      <c r="B7" s="4">
        <v>239709</v>
      </c>
      <c r="C7" s="4">
        <v>966380</v>
      </c>
      <c r="D7" s="4">
        <f t="shared" si="0"/>
        <v>1206089</v>
      </c>
      <c r="E7" s="4">
        <f t="shared" si="1"/>
        <v>267895.49756767415</v>
      </c>
      <c r="F7" s="4">
        <f t="shared" si="2"/>
        <v>1105283.4653223963</v>
      </c>
      <c r="G7" s="4">
        <f t="shared" si="3"/>
        <v>1373178.9628900704</v>
      </c>
      <c r="H7" s="4">
        <f t="shared" si="4"/>
        <v>281537.7398904019</v>
      </c>
      <c r="I7" s="4">
        <f t="shared" si="5"/>
        <v>1288270.5115880184</v>
      </c>
      <c r="J7" s="4">
        <f t="shared" si="6"/>
        <v>1569808.2514784203</v>
      </c>
      <c r="K7" s="4">
        <v>20239</v>
      </c>
      <c r="L7" s="4">
        <f t="shared" si="7"/>
        <v>77.56352840942834</v>
      </c>
      <c r="M7" s="4">
        <f t="shared" si="8"/>
        <v>114522.57972899654</v>
      </c>
      <c r="N7" s="4">
        <f t="shared" si="9"/>
        <v>524036.5374577753</v>
      </c>
      <c r="O7" s="4">
        <f t="shared" si="10"/>
        <v>312958.84228209103</v>
      </c>
      <c r="P7" s="4">
        <f t="shared" si="11"/>
        <v>325600.2749046808</v>
      </c>
      <c r="Q7" s="4">
        <f>O7*'National accounts'!$D$6</f>
        <v>223163305.68635714</v>
      </c>
      <c r="R7" s="4">
        <f>P7*'National accounts'!$D$8</f>
        <v>1494897896.7547057</v>
      </c>
      <c r="S7" s="4">
        <f t="shared" si="12"/>
        <v>1718061202.441063</v>
      </c>
      <c r="T7" s="4">
        <f t="shared" si="13"/>
        <v>1094.4401654297717</v>
      </c>
    </row>
    <row r="8" spans="1:20" ht="12.75">
      <c r="A8" s="3" t="s">
        <v>51</v>
      </c>
      <c r="B8" s="4">
        <v>543568</v>
      </c>
      <c r="C8" s="4">
        <v>202654</v>
      </c>
      <c r="D8" s="4">
        <f t="shared" si="0"/>
        <v>746222</v>
      </c>
      <c r="E8" s="4">
        <f t="shared" si="1"/>
        <v>607484.1571316282</v>
      </c>
      <c r="F8" s="4">
        <f t="shared" si="2"/>
        <v>231782.64800745554</v>
      </c>
      <c r="G8" s="4">
        <f t="shared" si="3"/>
        <v>839266.8051390838</v>
      </c>
      <c r="H8" s="4">
        <f t="shared" si="4"/>
        <v>638419.5261619128</v>
      </c>
      <c r="I8" s="4">
        <f t="shared" si="5"/>
        <v>270155.8106079992</v>
      </c>
      <c r="J8" s="4">
        <f t="shared" si="6"/>
        <v>908575.336769912</v>
      </c>
      <c r="K8" s="4">
        <v>65576</v>
      </c>
      <c r="L8" s="4">
        <f t="shared" si="7"/>
        <v>13.855302805445774</v>
      </c>
      <c r="M8" s="4">
        <f t="shared" si="8"/>
        <v>259693.25147629494</v>
      </c>
      <c r="N8" s="4">
        <f t="shared" si="9"/>
        <v>109892.69279369192</v>
      </c>
      <c r="O8" s="4">
        <f t="shared" si="10"/>
        <v>278302.11607910285</v>
      </c>
      <c r="P8" s="4">
        <f t="shared" si="11"/>
        <v>91283.82819088397</v>
      </c>
      <c r="Q8" s="4">
        <f>O8*'National accounts'!$D$6</f>
        <v>198450440.80186042</v>
      </c>
      <c r="R8" s="4">
        <f>P8*'National accounts'!$D$8</f>
        <v>419102848.7620869</v>
      </c>
      <c r="S8" s="4">
        <f t="shared" si="12"/>
        <v>617553289.5639473</v>
      </c>
      <c r="T8" s="4">
        <f t="shared" si="13"/>
        <v>679.69409312762</v>
      </c>
    </row>
    <row r="9" spans="1:20" ht="12.75">
      <c r="A9" s="3" t="s">
        <v>38</v>
      </c>
      <c r="B9" s="4">
        <v>844003</v>
      </c>
      <c r="C9" s="4">
        <v>234579</v>
      </c>
      <c r="D9" s="4">
        <f t="shared" si="0"/>
        <v>1078582</v>
      </c>
      <c r="E9" s="4">
        <f t="shared" si="1"/>
        <v>943246.2011589456</v>
      </c>
      <c r="F9" s="4">
        <f t="shared" si="2"/>
        <v>268296.41550100624</v>
      </c>
      <c r="G9" s="4">
        <f t="shared" si="3"/>
        <v>1211542.6166599519</v>
      </c>
      <c r="H9" s="4">
        <f t="shared" si="4"/>
        <v>991279.8312984447</v>
      </c>
      <c r="I9" s="4">
        <f t="shared" si="5"/>
        <v>312714.6757360518</v>
      </c>
      <c r="J9" s="4">
        <f t="shared" si="6"/>
        <v>1303994.5070344964</v>
      </c>
      <c r="K9" s="4">
        <v>17810</v>
      </c>
      <c r="L9" s="4">
        <f t="shared" si="7"/>
        <v>73.21698523495208</v>
      </c>
      <c r="M9" s="4">
        <f t="shared" si="8"/>
        <v>403228.0842980959</v>
      </c>
      <c r="N9" s="4">
        <f t="shared" si="9"/>
        <v>127204.58507037343</v>
      </c>
      <c r="O9" s="4">
        <f t="shared" si="10"/>
        <v>414751.5171565332</v>
      </c>
      <c r="P9" s="4">
        <f t="shared" si="11"/>
        <v>115681.1522119361</v>
      </c>
      <c r="Q9" s="4">
        <f>O9*'National accounts'!$D$6</f>
        <v>295749175.6173345</v>
      </c>
      <c r="R9" s="4">
        <f>P9*'National accounts'!$D$8</f>
        <v>531115986.2700049</v>
      </c>
      <c r="S9" s="4">
        <f t="shared" si="12"/>
        <v>826865161.8873394</v>
      </c>
      <c r="T9" s="4">
        <f t="shared" si="13"/>
        <v>634.1017216152009</v>
      </c>
    </row>
    <row r="10" spans="1:20" ht="12.75">
      <c r="A10" s="3" t="s">
        <v>29</v>
      </c>
      <c r="B10" s="4">
        <v>831008</v>
      </c>
      <c r="C10" s="4">
        <v>353202</v>
      </c>
      <c r="D10" s="4">
        <f t="shared" si="0"/>
        <v>1184210</v>
      </c>
      <c r="E10" s="4">
        <f t="shared" si="1"/>
        <v>928723.1670179999</v>
      </c>
      <c r="F10" s="4">
        <f t="shared" si="2"/>
        <v>403969.79502763</v>
      </c>
      <c r="G10" s="4">
        <f t="shared" si="3"/>
        <v>1332692.96204563</v>
      </c>
      <c r="H10" s="4">
        <f t="shared" si="4"/>
        <v>976017.2298530431</v>
      </c>
      <c r="I10" s="4">
        <f t="shared" si="5"/>
        <v>470849.6877355816</v>
      </c>
      <c r="J10" s="4">
        <f t="shared" si="6"/>
        <v>1446866.9175886246</v>
      </c>
      <c r="K10" s="4">
        <v>13872</v>
      </c>
      <c r="L10" s="4">
        <f t="shared" si="7"/>
        <v>104.30124838441643</v>
      </c>
      <c r="M10" s="4">
        <f t="shared" si="8"/>
        <v>397019.63603967294</v>
      </c>
      <c r="N10" s="4">
        <f t="shared" si="9"/>
        <v>191529.99141451725</v>
      </c>
      <c r="O10" s="4">
        <f t="shared" si="10"/>
        <v>434879.22741350764</v>
      </c>
      <c r="P10" s="4">
        <f t="shared" si="11"/>
        <v>153670.4000406825</v>
      </c>
      <c r="Q10" s="4">
        <f>O10*'National accounts'!$D$6</f>
        <v>310101754.13561416</v>
      </c>
      <c r="R10" s="4">
        <f>P10*'National accounts'!$D$8</f>
        <v>705532444.2877737</v>
      </c>
      <c r="S10" s="4">
        <f t="shared" si="12"/>
        <v>1015634198.4233879</v>
      </c>
      <c r="T10" s="4">
        <f t="shared" si="13"/>
        <v>701.9541231311465</v>
      </c>
    </row>
    <row r="11" spans="1:20" ht="12.75">
      <c r="A11" s="3" t="s">
        <v>6</v>
      </c>
      <c r="B11" s="4">
        <v>246552</v>
      </c>
      <c r="C11" s="4">
        <v>95711</v>
      </c>
      <c r="D11" s="4">
        <f t="shared" si="0"/>
        <v>342263</v>
      </c>
      <c r="E11" s="4">
        <f t="shared" si="1"/>
        <v>275543.1407093818</v>
      </c>
      <c r="F11" s="4">
        <f t="shared" si="2"/>
        <v>109468.10338528517</v>
      </c>
      <c r="G11" s="4">
        <f t="shared" si="3"/>
        <v>385011.24409466697</v>
      </c>
      <c r="H11" s="4">
        <f t="shared" si="4"/>
        <v>289574.8296703852</v>
      </c>
      <c r="I11" s="4">
        <f t="shared" si="5"/>
        <v>127591.27769055737</v>
      </c>
      <c r="J11" s="4">
        <f t="shared" si="6"/>
        <v>417166.1073609426</v>
      </c>
      <c r="K11" s="4">
        <v>47110</v>
      </c>
      <c r="L11" s="4">
        <f t="shared" si="7"/>
        <v>8.855149806005999</v>
      </c>
      <c r="M11" s="4">
        <f t="shared" si="8"/>
        <v>117791.86879651393</v>
      </c>
      <c r="N11" s="4">
        <f t="shared" si="9"/>
        <v>51900.97170535518</v>
      </c>
      <c r="O11" s="4">
        <f t="shared" si="10"/>
        <v>127054.79535447534</v>
      </c>
      <c r="P11" s="4">
        <f t="shared" si="11"/>
        <v>42638.04514739376</v>
      </c>
      <c r="Q11" s="4">
        <f>O11*'National accounts'!$D$6</f>
        <v>90599670.95945151</v>
      </c>
      <c r="R11" s="4">
        <f>P11*'National accounts'!$D$8</f>
        <v>195760043.6032519</v>
      </c>
      <c r="S11" s="4">
        <f t="shared" si="12"/>
        <v>286359714.56270343</v>
      </c>
      <c r="T11" s="4">
        <f t="shared" si="13"/>
        <v>686.4405077734127</v>
      </c>
    </row>
    <row r="12" spans="1:20" ht="12.75">
      <c r="A12" s="3" t="s">
        <v>17</v>
      </c>
      <c r="B12" s="4">
        <v>490905</v>
      </c>
      <c r="C12" s="4">
        <v>235907</v>
      </c>
      <c r="D12" s="4">
        <f t="shared" si="0"/>
        <v>726812</v>
      </c>
      <c r="E12" s="4">
        <f t="shared" si="1"/>
        <v>548628.7091158824</v>
      </c>
      <c r="F12" s="4">
        <f t="shared" si="2"/>
        <v>269815.29672986874</v>
      </c>
      <c r="G12" s="4">
        <f t="shared" si="3"/>
        <v>818444.0058457511</v>
      </c>
      <c r="H12" s="4">
        <f t="shared" si="4"/>
        <v>576566.9382497016</v>
      </c>
      <c r="I12" s="4">
        <f t="shared" si="5"/>
        <v>314485.01787826186</v>
      </c>
      <c r="J12" s="4">
        <f t="shared" si="6"/>
        <v>891051.9561279635</v>
      </c>
      <c r="K12" s="4">
        <v>24471</v>
      </c>
      <c r="L12" s="4">
        <f t="shared" si="7"/>
        <v>36.41256818797611</v>
      </c>
      <c r="M12" s="4">
        <f t="shared" si="8"/>
        <v>234533.15061955556</v>
      </c>
      <c r="N12" s="4">
        <f t="shared" si="9"/>
        <v>127924.71640767754</v>
      </c>
      <c r="O12" s="4">
        <f t="shared" si="10"/>
        <v>262810.65892541956</v>
      </c>
      <c r="P12" s="4">
        <f t="shared" si="11"/>
        <v>99647.20810181354</v>
      </c>
      <c r="Q12" s="4">
        <f>O12*'National accounts'!$D$6</f>
        <v>187403861.12031117</v>
      </c>
      <c r="R12" s="4">
        <f>P12*'National accounts'!$D$8</f>
        <v>457500847.7879454</v>
      </c>
      <c r="S12" s="4">
        <f t="shared" si="12"/>
        <v>644904708.9082565</v>
      </c>
      <c r="T12" s="4">
        <f t="shared" si="13"/>
        <v>723.7565716264946</v>
      </c>
    </row>
    <row r="13" spans="1:20" ht="12.75">
      <c r="A13" s="4" t="s">
        <v>77</v>
      </c>
      <c r="B13" s="4">
        <f>SUM(B3:B12)</f>
        <v>5838239</v>
      </c>
      <c r="C13" s="4">
        <f>SUM(C3:C12)</f>
        <v>3470136</v>
      </c>
      <c r="D13" s="4">
        <f t="shared" si="0"/>
        <v>9308375</v>
      </c>
      <c r="E13" s="4">
        <f>DATA1!C62</f>
        <v>6524736.000000001</v>
      </c>
      <c r="F13" s="4">
        <f>DATA1!D62</f>
        <v>3968918.999999999</v>
      </c>
      <c r="G13" s="4">
        <f>E13+F13</f>
        <v>10493655</v>
      </c>
      <c r="H13" s="4">
        <v>6857000</v>
      </c>
      <c r="I13" s="4">
        <v>4626000</v>
      </c>
      <c r="J13" s="4">
        <f>H13+I13</f>
        <v>11483000</v>
      </c>
      <c r="K13" s="4">
        <f>SUM(K3:K12)</f>
        <v>464952</v>
      </c>
      <c r="L13" s="4">
        <f t="shared" si="7"/>
        <v>24.697173041518266</v>
      </c>
      <c r="M13" s="4">
        <f t="shared" si="8"/>
        <v>2789257.7723591398</v>
      </c>
      <c r="N13" s="4">
        <f t="shared" si="9"/>
        <v>1881742.2276408605</v>
      </c>
      <c r="O13" s="4">
        <f t="shared" si="10"/>
        <v>3269700</v>
      </c>
      <c r="P13" s="4">
        <f t="shared" si="11"/>
        <v>1401300</v>
      </c>
      <c r="Q13" s="4">
        <f>O13*'National accounts'!$D$6</f>
        <v>2331543200.0000005</v>
      </c>
      <c r="R13" s="4">
        <f>P13*'National accounts'!$D$8</f>
        <v>6433656800.000001</v>
      </c>
      <c r="S13" s="4">
        <f t="shared" si="12"/>
        <v>8765200000.000002</v>
      </c>
      <c r="T13" s="4">
        <f t="shared" si="13"/>
        <v>763.3196899764871</v>
      </c>
    </row>
    <row r="14" spans="1:20" ht="12.75">
      <c r="A14" s="4" t="s">
        <v>135</v>
      </c>
      <c r="E14" s="4">
        <f aca="true" t="shared" si="14" ref="E14:K14">SUM(E3:E12)</f>
        <v>6524736.000000001</v>
      </c>
      <c r="F14" s="4">
        <f t="shared" si="14"/>
        <v>3968918.9999999995</v>
      </c>
      <c r="G14" s="4">
        <f t="shared" si="14"/>
        <v>10493655</v>
      </c>
      <c r="H14" s="4">
        <f t="shared" si="14"/>
        <v>6857000.000000001</v>
      </c>
      <c r="I14" s="4">
        <f t="shared" si="14"/>
        <v>4626000</v>
      </c>
      <c r="J14" s="4">
        <f t="shared" si="14"/>
        <v>11483000.000000002</v>
      </c>
      <c r="K14" s="4">
        <f t="shared" si="14"/>
        <v>464952</v>
      </c>
      <c r="L14" s="4">
        <f t="shared" si="7"/>
        <v>24.69717304151827</v>
      </c>
      <c r="M14" s="4">
        <f aca="true" t="shared" si="15" ref="M14:S14">SUM(M3:M12)</f>
        <v>2789257.77235914</v>
      </c>
      <c r="N14" s="4">
        <f t="shared" si="15"/>
        <v>1881742.2276408607</v>
      </c>
      <c r="O14" s="4">
        <f t="shared" si="15"/>
        <v>3269700.0000000005</v>
      </c>
      <c r="P14" s="4">
        <f t="shared" si="15"/>
        <v>1401299.9999999998</v>
      </c>
      <c r="Q14" s="4">
        <f t="shared" si="15"/>
        <v>2331543200.0000005</v>
      </c>
      <c r="R14" s="4">
        <f t="shared" si="15"/>
        <v>6433656800.000001</v>
      </c>
      <c r="S14" s="4">
        <f t="shared" si="15"/>
        <v>8765200000</v>
      </c>
      <c r="T14" s="4">
        <f t="shared" si="13"/>
        <v>763.3196899764869</v>
      </c>
    </row>
    <row r="15" ht="12.75">
      <c r="A15" s="4" t="s">
        <v>120</v>
      </c>
    </row>
    <row r="16" ht="12.75">
      <c r="A16" s="4" t="s">
        <v>119</v>
      </c>
    </row>
    <row r="17" ht="12.75">
      <c r="A17" s="4" t="s">
        <v>121</v>
      </c>
    </row>
    <row r="19" spans="1:6" ht="12.75">
      <c r="A19" s="9" t="s">
        <v>90</v>
      </c>
      <c r="B19" s="10">
        <v>4671000</v>
      </c>
      <c r="C19" s="10" t="s">
        <v>91</v>
      </c>
      <c r="D19" s="10"/>
      <c r="E19" s="10"/>
      <c r="F19" s="10"/>
    </row>
    <row r="20" spans="1:6" ht="12.75">
      <c r="A20" s="9" t="s">
        <v>92</v>
      </c>
      <c r="B20" s="11">
        <f>J13</f>
        <v>11483000</v>
      </c>
      <c r="C20" s="10" t="s">
        <v>93</v>
      </c>
      <c r="D20" s="10"/>
      <c r="E20" s="10"/>
      <c r="F20" s="10"/>
    </row>
    <row r="21" spans="1:6" ht="12.75">
      <c r="A21" s="9" t="s">
        <v>94</v>
      </c>
      <c r="B21" s="11">
        <f>B19/B20</f>
        <v>0.40677523295306106</v>
      </c>
      <c r="C21" s="10"/>
      <c r="D21" s="10"/>
      <c r="E21" s="10"/>
      <c r="F21" s="10"/>
    </row>
    <row r="22" spans="1:6" ht="12.75">
      <c r="A22" s="9" t="s">
        <v>95</v>
      </c>
      <c r="B22" s="11">
        <f>B19/B20</f>
        <v>0.40677523295306106</v>
      </c>
      <c r="C22" s="10"/>
      <c r="D22" s="10"/>
      <c r="E22" s="10"/>
      <c r="F22" s="10"/>
    </row>
    <row r="23" spans="1:6" ht="12.75">
      <c r="A23" s="9" t="s">
        <v>96</v>
      </c>
      <c r="B23" s="11"/>
      <c r="C23" s="10"/>
      <c r="D23" s="10"/>
      <c r="E23" s="10"/>
      <c r="F23" s="10"/>
    </row>
    <row r="24" spans="1:6" ht="12.75">
      <c r="A24" s="9" t="s">
        <v>97</v>
      </c>
      <c r="B24" s="11"/>
      <c r="C24" s="10"/>
      <c r="D24" s="10"/>
      <c r="E24" s="10"/>
      <c r="F24" s="10"/>
    </row>
    <row r="25" spans="1:6" ht="12.75">
      <c r="A25" s="12" t="s">
        <v>98</v>
      </c>
      <c r="B25" s="13">
        <f>C25/100</f>
        <v>0.7</v>
      </c>
      <c r="C25" s="10">
        <v>70</v>
      </c>
      <c r="D25" s="10" t="s">
        <v>91</v>
      </c>
      <c r="E25" s="10"/>
      <c r="F25" s="10"/>
    </row>
    <row r="26" spans="1:6" ht="12.75">
      <c r="A26" s="10"/>
      <c r="B26" s="10"/>
      <c r="C26" s="10"/>
      <c r="D26" s="10"/>
      <c r="E26" s="10"/>
      <c r="F26" s="10"/>
    </row>
    <row r="27" spans="1:6" ht="12.75">
      <c r="A27" s="14"/>
      <c r="B27" s="14" t="s">
        <v>99</v>
      </c>
      <c r="C27" s="14" t="s">
        <v>100</v>
      </c>
      <c r="D27" s="14" t="s">
        <v>101</v>
      </c>
      <c r="E27" s="10"/>
      <c r="F27" s="10"/>
    </row>
    <row r="28" spans="1:6" ht="12.75">
      <c r="A28" s="14" t="s">
        <v>75</v>
      </c>
      <c r="B28" s="15">
        <f>+B34/D34</f>
        <v>0.9023917164940936</v>
      </c>
      <c r="C28" s="15">
        <f>+C34/D34</f>
        <v>0.09760828350590633</v>
      </c>
      <c r="D28" s="14">
        <f>+B28+C28</f>
        <v>0.9999999999999999</v>
      </c>
      <c r="E28" s="10"/>
      <c r="F28" s="10"/>
    </row>
    <row r="29" spans="1:6" ht="12.75">
      <c r="A29" s="14" t="s">
        <v>76</v>
      </c>
      <c r="B29" s="18">
        <v>0.4</v>
      </c>
      <c r="C29" s="18">
        <f>1-B29</f>
        <v>0.6</v>
      </c>
      <c r="D29" s="14">
        <f>+B29+C29</f>
        <v>1</v>
      </c>
      <c r="E29" s="10"/>
      <c r="F29" s="10"/>
    </row>
    <row r="30" spans="1:6" ht="12.75">
      <c r="A30" s="14" t="s">
        <v>77</v>
      </c>
      <c r="B30" s="14">
        <f>B25*B19</f>
        <v>3269700</v>
      </c>
      <c r="C30" s="14">
        <f>B19-B30</f>
        <v>1401300</v>
      </c>
      <c r="D30" s="14">
        <f>B30+C30</f>
        <v>4671000</v>
      </c>
      <c r="E30" s="10"/>
      <c r="F30" s="10"/>
    </row>
    <row r="31" spans="1:6" ht="12.75">
      <c r="A31" s="10"/>
      <c r="B31" s="10"/>
      <c r="C31" s="10"/>
      <c r="D31" s="10"/>
      <c r="E31" s="10"/>
      <c r="F31" s="10"/>
    </row>
    <row r="32" spans="1:6" ht="12.75">
      <c r="A32" s="9"/>
      <c r="B32" s="14" t="s">
        <v>102</v>
      </c>
      <c r="C32" s="14"/>
      <c r="D32" s="14"/>
      <c r="E32" s="14"/>
      <c r="F32" s="17"/>
    </row>
    <row r="33" spans="1:6" ht="12.75">
      <c r="A33" s="14"/>
      <c r="B33" s="14" t="s">
        <v>99</v>
      </c>
      <c r="C33" s="14" t="s">
        <v>100</v>
      </c>
      <c r="D33" s="14" t="s">
        <v>101</v>
      </c>
      <c r="E33" s="14" t="s">
        <v>103</v>
      </c>
      <c r="F33" s="17"/>
    </row>
    <row r="34" spans="1:6" ht="12.75">
      <c r="A34" s="14" t="s">
        <v>75</v>
      </c>
      <c r="B34" s="19">
        <f>B36-B35</f>
        <v>2517003.1089436556</v>
      </c>
      <c r="C34" s="19">
        <f>C36-C35</f>
        <v>272254.66341548366</v>
      </c>
      <c r="D34" s="19">
        <f>B22*H13</f>
        <v>2789257.7723591398</v>
      </c>
      <c r="E34" s="18">
        <f>D34/D36</f>
        <v>0.5971436035879126</v>
      </c>
      <c r="F34" s="22"/>
    </row>
    <row r="35" spans="1:6" ht="12.75">
      <c r="A35" s="14" t="s">
        <v>76</v>
      </c>
      <c r="B35" s="18">
        <f>B29*D35</f>
        <v>752696.8910563443</v>
      </c>
      <c r="C35" s="18">
        <f>D35-B35</f>
        <v>1129045.3365845163</v>
      </c>
      <c r="D35" s="18">
        <f>B21*I13</f>
        <v>1881742.2276408605</v>
      </c>
      <c r="E35" s="18">
        <f>D35/D36</f>
        <v>0.4028563964120874</v>
      </c>
      <c r="F35" s="22"/>
    </row>
    <row r="36" spans="1:6" ht="12.75">
      <c r="A36" s="14" t="s">
        <v>77</v>
      </c>
      <c r="B36" s="20">
        <f>B25*B19</f>
        <v>3269700</v>
      </c>
      <c r="C36" s="20">
        <f>B19-B36</f>
        <v>1401300</v>
      </c>
      <c r="D36" s="20">
        <f>+D34+D35</f>
        <v>4671000</v>
      </c>
      <c r="E36" s="14">
        <f>SUM(E34:E35)</f>
        <v>1</v>
      </c>
      <c r="F36" s="1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5"/>
  <sheetViews>
    <sheetView workbookViewId="0" topLeftCell="A1">
      <pane xSplit="2" ySplit="2" topLeftCell="I3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P35" sqref="P35"/>
    </sheetView>
  </sheetViews>
  <sheetFormatPr defaultColWidth="9.140625" defaultRowHeight="12.75"/>
  <cols>
    <col min="1" max="1" width="9.140625" style="4" customWidth="1"/>
    <col min="2" max="2" width="25.421875" style="4" customWidth="1"/>
    <col min="3" max="3" width="18.57421875" style="4" customWidth="1"/>
    <col min="4" max="4" width="11.8515625" style="4" bestFit="1" customWidth="1"/>
    <col min="5" max="5" width="9.8515625" style="4" bestFit="1" customWidth="1"/>
    <col min="6" max="8" width="9.8515625" style="4" customWidth="1"/>
    <col min="9" max="14" width="9.140625" style="4" customWidth="1"/>
    <col min="15" max="15" width="12.7109375" style="4" customWidth="1"/>
    <col min="16" max="16" width="14.140625" style="4" customWidth="1"/>
    <col min="17" max="17" width="12.00390625" style="4" bestFit="1" customWidth="1"/>
    <col min="18" max="16384" width="9.140625" style="4" customWidth="1"/>
  </cols>
  <sheetData>
    <row r="1" spans="3:6" ht="12.75">
      <c r="C1" s="21" t="s">
        <v>104</v>
      </c>
      <c r="F1" s="21" t="s">
        <v>105</v>
      </c>
    </row>
    <row r="2" spans="1:19" ht="12.75">
      <c r="A2" s="3" t="s">
        <v>78</v>
      </c>
      <c r="B2" s="3" t="s">
        <v>1</v>
      </c>
      <c r="C2" s="4" t="s">
        <v>75</v>
      </c>
      <c r="D2" s="4" t="s">
        <v>76</v>
      </c>
      <c r="E2" s="4" t="s">
        <v>77</v>
      </c>
      <c r="F2" s="4" t="s">
        <v>75</v>
      </c>
      <c r="G2" s="4" t="s">
        <v>76</v>
      </c>
      <c r="H2" s="4" t="s">
        <v>77</v>
      </c>
      <c r="I2" s="7" t="s">
        <v>79</v>
      </c>
      <c r="J2" s="7" t="s">
        <v>80</v>
      </c>
      <c r="K2" s="7" t="s">
        <v>81</v>
      </c>
      <c r="L2" s="7" t="s">
        <v>82</v>
      </c>
      <c r="M2" s="7" t="s">
        <v>83</v>
      </c>
      <c r="N2" s="7" t="s">
        <v>84</v>
      </c>
      <c r="O2" s="7" t="s">
        <v>85</v>
      </c>
      <c r="P2" s="7" t="s">
        <v>86</v>
      </c>
      <c r="Q2" s="7" t="s">
        <v>87</v>
      </c>
      <c r="R2" s="8" t="s">
        <v>88</v>
      </c>
      <c r="S2" s="4" t="s">
        <v>89</v>
      </c>
    </row>
    <row r="3" spans="1:18" ht="12.75">
      <c r="A3" s="3" t="s">
        <v>43</v>
      </c>
      <c r="B3" s="3" t="s">
        <v>44</v>
      </c>
      <c r="C3" s="4">
        <f>E3*$C$61/E$62</f>
        <v>57399.543232553384</v>
      </c>
      <c r="D3" s="4">
        <f>E3*$D$61/E$62</f>
        <v>34915.456767446616</v>
      </c>
      <c r="E3" s="4">
        <v>92315</v>
      </c>
      <c r="F3" s="4">
        <f>C3*$F$61/C$61</f>
        <v>60322.54300336727</v>
      </c>
      <c r="G3" s="4">
        <f>D3*$G$61/D$61</f>
        <v>40695.943405800936</v>
      </c>
      <c r="H3" s="4">
        <f>F3+G3</f>
        <v>101018.4864091682</v>
      </c>
      <c r="K3" s="4">
        <f>F3*$B$68</f>
        <v>24537.716482515763</v>
      </c>
      <c r="L3" s="4">
        <f>G3*$B$67</f>
        <v>16554.101859139264</v>
      </c>
      <c r="M3" s="4">
        <f>K3*$B$74+L3*$B$75</f>
        <v>28764.27283915852</v>
      </c>
      <c r="N3" s="4">
        <f>K3*$C$74+L3*$C$75</f>
        <v>12327.545502496509</v>
      </c>
      <c r="O3" s="4">
        <f>M3*'National accounts'!$D$6</f>
        <v>20511100.327578906</v>
      </c>
      <c r="P3" s="4">
        <f>N3*'National accounts'!$D$8</f>
        <v>56598299.40016134</v>
      </c>
      <c r="Q3" s="4">
        <f>O3+P3</f>
        <v>77109399.72774024</v>
      </c>
      <c r="R3" s="4">
        <f>Q3/H3</f>
        <v>763.3196899764871</v>
      </c>
    </row>
    <row r="4" spans="1:18" ht="12.75">
      <c r="A4" s="3" t="s">
        <v>43</v>
      </c>
      <c r="B4" s="3" t="s">
        <v>45</v>
      </c>
      <c r="C4" s="4">
        <f aca="true" t="shared" si="0" ref="C4:C60">E4*$C$61/E$62</f>
        <v>38031.12237251939</v>
      </c>
      <c r="D4" s="4">
        <f aca="true" t="shared" si="1" ref="D4:D60">E4*$D$61/E$62</f>
        <v>23133.877627480608</v>
      </c>
      <c r="E4" s="4">
        <v>61165</v>
      </c>
      <c r="F4" s="4">
        <f aca="true" t="shared" si="2" ref="F4:F60">C4*$F$61/C$61</f>
        <v>39967.80959541742</v>
      </c>
      <c r="G4" s="4">
        <f aca="true" t="shared" si="3" ref="G4:G60">D4*$G$61/D$61</f>
        <v>26963.845295085463</v>
      </c>
      <c r="H4" s="4">
        <f aca="true" t="shared" si="4" ref="H4:H60">F4+G4</f>
        <v>66931.65489050289</v>
      </c>
      <c r="K4" s="4">
        <f aca="true" t="shared" si="5" ref="K4:K61">F4*$B$68</f>
        <v>16257.91505879951</v>
      </c>
      <c r="L4" s="4">
        <f aca="true" t="shared" si="6" ref="L4:L61">G4*$B$67</f>
        <v>10968.224451218688</v>
      </c>
      <c r="M4" s="4">
        <f aca="true" t="shared" si="7" ref="M4:M61">K4*$B$74+L4*$B$75</f>
        <v>19058.297657012736</v>
      </c>
      <c r="N4" s="4">
        <f aca="true" t="shared" si="8" ref="N4:N61">K4*$C$74+L4*$C$75</f>
        <v>8167.841853005459</v>
      </c>
      <c r="O4" s="4">
        <f>M4*'National accounts'!$D$6</f>
        <v>13590006.51612808</v>
      </c>
      <c r="P4" s="4">
        <f>N4*'National accounts'!$D$8</f>
        <v>37500243.5445038</v>
      </c>
      <c r="Q4" s="4">
        <f aca="true" t="shared" si="9" ref="Q4:Q61">O4+P4</f>
        <v>51090250.06063188</v>
      </c>
      <c r="R4" s="4">
        <f aca="true" t="shared" si="10" ref="R4:R62">Q4/H4</f>
        <v>763.3196899764869</v>
      </c>
    </row>
    <row r="5" spans="1:18" ht="12.75">
      <c r="A5" s="3" t="s">
        <v>43</v>
      </c>
      <c r="B5" s="3" t="s">
        <v>46</v>
      </c>
      <c r="C5" s="4">
        <f t="shared" si="0"/>
        <v>78916.83287243577</v>
      </c>
      <c r="D5" s="4">
        <f t="shared" si="1"/>
        <v>48004.16712756423</v>
      </c>
      <c r="E5" s="4">
        <v>126921</v>
      </c>
      <c r="F5" s="4">
        <f t="shared" si="2"/>
        <v>82935.57363949929</v>
      </c>
      <c r="G5" s="4">
        <f t="shared" si="3"/>
        <v>55951.577024401886</v>
      </c>
      <c r="H5" s="4">
        <f t="shared" si="4"/>
        <v>138887.15066390118</v>
      </c>
      <c r="K5" s="4">
        <f t="shared" si="5"/>
        <v>33736.13728730307</v>
      </c>
      <c r="L5" s="4">
        <f t="shared" si="6"/>
        <v>22759.715778192218</v>
      </c>
      <c r="M5" s="4">
        <f t="shared" si="7"/>
        <v>39547.097145846696</v>
      </c>
      <c r="N5" s="4">
        <f t="shared" si="8"/>
        <v>16948.75591964859</v>
      </c>
      <c r="O5" s="4">
        <f>M5*'National accounts'!$D$6</f>
        <v>28200068.945205458</v>
      </c>
      <c r="P5" s="4">
        <f>N5*'National accounts'!$D$8</f>
        <v>77815227.84128125</v>
      </c>
      <c r="Q5" s="4">
        <f t="shared" si="9"/>
        <v>106015296.78648672</v>
      </c>
      <c r="R5" s="4">
        <f t="shared" si="10"/>
        <v>763.3196899764872</v>
      </c>
    </row>
    <row r="6" spans="1:18" ht="12.75">
      <c r="A6" s="3" t="s">
        <v>43</v>
      </c>
      <c r="B6" s="3" t="s">
        <v>49</v>
      </c>
      <c r="C6" s="4">
        <f t="shared" si="0"/>
        <v>28270.4331057196</v>
      </c>
      <c r="D6" s="4">
        <f t="shared" si="1"/>
        <v>17196.5668942804</v>
      </c>
      <c r="E6" s="4">
        <v>45467</v>
      </c>
      <c r="F6" s="4">
        <f t="shared" si="2"/>
        <v>29710.069465786706</v>
      </c>
      <c r="G6" s="4">
        <f t="shared" si="3"/>
        <v>20043.573187797767</v>
      </c>
      <c r="H6" s="4">
        <f t="shared" si="4"/>
        <v>49753.64265358447</v>
      </c>
      <c r="K6" s="4">
        <f t="shared" si="5"/>
        <v>12085.320427997014</v>
      </c>
      <c r="L6" s="4">
        <f t="shared" si="6"/>
        <v>8153.2291526781655</v>
      </c>
      <c r="M6" s="4">
        <f t="shared" si="7"/>
        <v>14166.984706472624</v>
      </c>
      <c r="N6" s="4">
        <f t="shared" si="8"/>
        <v>6071.564874202553</v>
      </c>
      <c r="O6" s="4">
        <f>M6*'National accounts'!$D$6</f>
        <v>10102130.732752316</v>
      </c>
      <c r="P6" s="4">
        <f>N6*'National accounts'!$D$8</f>
        <v>27875804.352782708</v>
      </c>
      <c r="Q6" s="4">
        <f t="shared" si="9"/>
        <v>37977935.08553502</v>
      </c>
      <c r="R6" s="4">
        <f t="shared" si="10"/>
        <v>763.319689976487</v>
      </c>
    </row>
    <row r="7" spans="1:18" ht="12.75">
      <c r="A7" s="3" t="s">
        <v>43</v>
      </c>
      <c r="B7" s="3" t="s">
        <v>50</v>
      </c>
      <c r="C7" s="4">
        <f t="shared" si="0"/>
        <v>105277.78217522874</v>
      </c>
      <c r="D7" s="4">
        <f t="shared" si="1"/>
        <v>64039.21782477126</v>
      </c>
      <c r="E7" s="4">
        <v>169317</v>
      </c>
      <c r="F7" s="4">
        <f t="shared" si="2"/>
        <v>110638.9212338313</v>
      </c>
      <c r="G7" s="4">
        <f t="shared" si="3"/>
        <v>74641.33726523315</v>
      </c>
      <c r="H7" s="4">
        <f t="shared" si="4"/>
        <v>185280.25849906442</v>
      </c>
      <c r="K7" s="4">
        <f t="shared" si="5"/>
        <v>45005.1729585671</v>
      </c>
      <c r="L7" s="4">
        <f t="shared" si="6"/>
        <v>30362.24735399321</v>
      </c>
      <c r="M7" s="4">
        <f t="shared" si="7"/>
        <v>52757.19421879221</v>
      </c>
      <c r="N7" s="4">
        <f t="shared" si="8"/>
        <v>22610.22609376809</v>
      </c>
      <c r="O7" s="4">
        <f>M7*'National accounts'!$D$6</f>
        <v>37619866.48068762</v>
      </c>
      <c r="P7" s="4">
        <f>N7*'National accounts'!$D$8</f>
        <v>103808202.99558163</v>
      </c>
      <c r="Q7" s="4">
        <f t="shared" si="9"/>
        <v>141428069.47626925</v>
      </c>
      <c r="R7" s="4">
        <f t="shared" si="10"/>
        <v>763.3196899764871</v>
      </c>
    </row>
    <row r="8" spans="1:18" ht="12.75">
      <c r="A8" s="3"/>
      <c r="B8" s="3"/>
      <c r="C8" s="4">
        <f t="shared" si="0"/>
        <v>0</v>
      </c>
      <c r="D8" s="4">
        <f t="shared" si="1"/>
        <v>0</v>
      </c>
      <c r="F8" s="4">
        <f t="shared" si="2"/>
        <v>0</v>
      </c>
      <c r="G8" s="4">
        <f t="shared" si="3"/>
        <v>0</v>
      </c>
      <c r="H8" s="4">
        <f t="shared" si="4"/>
        <v>0</v>
      </c>
      <c r="K8" s="4">
        <f t="shared" si="5"/>
        <v>0</v>
      </c>
      <c r="L8" s="4">
        <f t="shared" si="6"/>
        <v>0</v>
      </c>
      <c r="M8" s="4">
        <f t="shared" si="7"/>
        <v>0</v>
      </c>
      <c r="N8" s="4">
        <f t="shared" si="8"/>
        <v>0</v>
      </c>
      <c r="O8" s="4">
        <f>M8*'National accounts'!$D$6</f>
        <v>0</v>
      </c>
      <c r="P8" s="4">
        <f>N8*'National accounts'!$D$8</f>
        <v>0</v>
      </c>
      <c r="Q8" s="4">
        <f t="shared" si="9"/>
        <v>0</v>
      </c>
      <c r="R8" s="4" t="e">
        <f t="shared" si="10"/>
        <v>#DIV/0!</v>
      </c>
    </row>
    <row r="9" spans="1:18" ht="12.75">
      <c r="A9" s="3" t="s">
        <v>13</v>
      </c>
      <c r="B9" s="3" t="s">
        <v>14</v>
      </c>
      <c r="C9" s="4">
        <f t="shared" si="0"/>
        <v>54933.56708067875</v>
      </c>
      <c r="D9" s="4">
        <f t="shared" si="1"/>
        <v>33415.43291932125</v>
      </c>
      <c r="E9" s="4">
        <v>88349</v>
      </c>
      <c r="F9" s="4">
        <f t="shared" si="2"/>
        <v>57730.99010783183</v>
      </c>
      <c r="G9" s="4">
        <f t="shared" si="3"/>
        <v>38947.58060942541</v>
      </c>
      <c r="H9" s="4">
        <f t="shared" si="4"/>
        <v>96678.57071725724</v>
      </c>
      <c r="K9" s="4">
        <f t="shared" si="5"/>
        <v>23483.536949724155</v>
      </c>
      <c r="L9" s="4">
        <f t="shared" si="6"/>
        <v>15842.911175357143</v>
      </c>
      <c r="M9" s="4">
        <f t="shared" si="7"/>
        <v>27528.513687556908</v>
      </c>
      <c r="N9" s="4">
        <f t="shared" si="8"/>
        <v>11797.934437524389</v>
      </c>
      <c r="O9" s="4">
        <f>M9*'National accounts'!$D$6</f>
        <v>19629910.662852935</v>
      </c>
      <c r="P9" s="4">
        <f>N9*'National accounts'!$D$8</f>
        <v>54166745.96441374</v>
      </c>
      <c r="Q9" s="4">
        <f t="shared" si="9"/>
        <v>73796656.62726668</v>
      </c>
      <c r="R9" s="4">
        <f t="shared" si="10"/>
        <v>763.319689976487</v>
      </c>
    </row>
    <row r="10" spans="1:18" ht="12.75">
      <c r="A10" s="3" t="s">
        <v>13</v>
      </c>
      <c r="B10" s="3" t="s">
        <v>15</v>
      </c>
      <c r="C10" s="4">
        <f t="shared" si="0"/>
        <v>59714.42704834493</v>
      </c>
      <c r="D10" s="4">
        <f t="shared" si="1"/>
        <v>36323.57295165507</v>
      </c>
      <c r="E10" s="4">
        <v>96038</v>
      </c>
      <c r="F10" s="4">
        <f t="shared" si="2"/>
        <v>62755.309375046156</v>
      </c>
      <c r="G10" s="4">
        <f t="shared" si="3"/>
        <v>42337.18261177826</v>
      </c>
      <c r="H10" s="4">
        <f t="shared" si="4"/>
        <v>105092.49198682442</v>
      </c>
      <c r="K10" s="4">
        <f t="shared" si="5"/>
        <v>25527.305590075815</v>
      </c>
      <c r="L10" s="4">
        <f t="shared" si="6"/>
        <v>17221.717319482388</v>
      </c>
      <c r="M10" s="4">
        <f t="shared" si="7"/>
        <v>29924.31603669074</v>
      </c>
      <c r="N10" s="4">
        <f t="shared" si="8"/>
        <v>12824.70687286746</v>
      </c>
      <c r="O10" s="4">
        <f>M10*'National accounts'!$D$6</f>
        <v>21338298.794995643</v>
      </c>
      <c r="P10" s="4">
        <f>N10*'National accounts'!$D$8</f>
        <v>58880869.60724362</v>
      </c>
      <c r="Q10" s="4">
        <f t="shared" si="9"/>
        <v>80219168.40223926</v>
      </c>
      <c r="R10" s="4">
        <f t="shared" si="10"/>
        <v>763.319689976487</v>
      </c>
    </row>
    <row r="11" spans="1:18" ht="12.75">
      <c r="A11" s="3" t="s">
        <v>13</v>
      </c>
      <c r="B11" s="3" t="s">
        <v>16</v>
      </c>
      <c r="C11" s="4">
        <f t="shared" si="0"/>
        <v>437476.35621411225</v>
      </c>
      <c r="D11" s="4">
        <f t="shared" si="1"/>
        <v>266111.64378588775</v>
      </c>
      <c r="E11" s="4">
        <v>703588</v>
      </c>
      <c r="F11" s="4">
        <f t="shared" si="2"/>
        <v>459754.29114069405</v>
      </c>
      <c r="G11" s="4">
        <f t="shared" si="3"/>
        <v>310168.20049830107</v>
      </c>
      <c r="H11" s="4">
        <f t="shared" si="4"/>
        <v>769922.4916389951</v>
      </c>
      <c r="K11" s="4">
        <f t="shared" si="5"/>
        <v>187016.6588799253</v>
      </c>
      <c r="L11" s="4">
        <f t="shared" si="6"/>
        <v>126168.74201232816</v>
      </c>
      <c r="M11" s="4">
        <f t="shared" si="7"/>
        <v>219229.7806245774</v>
      </c>
      <c r="N11" s="4">
        <f t="shared" si="8"/>
        <v>93955.62026767603</v>
      </c>
      <c r="O11" s="4">
        <f>M11*'National accounts'!$D$6</f>
        <v>156327401.3679314</v>
      </c>
      <c r="P11" s="4">
        <f>N11*'National accounts'!$D$8</f>
        <v>431369596.2558708</v>
      </c>
      <c r="Q11" s="4">
        <f t="shared" si="9"/>
        <v>587696997.6238022</v>
      </c>
      <c r="R11" s="4">
        <f t="shared" si="10"/>
        <v>763.319689976487</v>
      </c>
    </row>
    <row r="12" spans="1:18" ht="12.75">
      <c r="A12" s="3" t="s">
        <v>13</v>
      </c>
      <c r="B12" s="3" t="s">
        <v>20</v>
      </c>
      <c r="C12" s="4">
        <f t="shared" si="0"/>
        <v>61096.642122882826</v>
      </c>
      <c r="D12" s="4">
        <f t="shared" si="1"/>
        <v>37164.357877117174</v>
      </c>
      <c r="E12" s="4">
        <v>98261</v>
      </c>
      <c r="F12" s="4">
        <f t="shared" si="2"/>
        <v>64207.91201921542</v>
      </c>
      <c r="G12" s="4">
        <f t="shared" si="3"/>
        <v>43317.16508690251</v>
      </c>
      <c r="H12" s="4">
        <f t="shared" si="4"/>
        <v>107525.07710611794</v>
      </c>
      <c r="K12" s="4">
        <f t="shared" si="5"/>
        <v>26118.188369046</v>
      </c>
      <c r="L12" s="4">
        <f t="shared" si="6"/>
        <v>17620.34991909097</v>
      </c>
      <c r="M12" s="4">
        <f t="shared" si="7"/>
        <v>30616.976801695884</v>
      </c>
      <c r="N12" s="4">
        <f t="shared" si="8"/>
        <v>13121.56148644109</v>
      </c>
      <c r="O12" s="4">
        <f>M12*'National accounts'!$D$6</f>
        <v>21832218.266676392</v>
      </c>
      <c r="P12" s="4">
        <f>N12*'National accounts'!$D$8</f>
        <v>60243790.254663415</v>
      </c>
      <c r="Q12" s="4">
        <f t="shared" si="9"/>
        <v>82076008.5213398</v>
      </c>
      <c r="R12" s="4">
        <f t="shared" si="10"/>
        <v>763.319689976487</v>
      </c>
    </row>
    <row r="13" spans="1:18" ht="12.75">
      <c r="A13" s="3" t="s">
        <v>13</v>
      </c>
      <c r="B13" s="3" t="s">
        <v>21</v>
      </c>
      <c r="C13" s="4">
        <f t="shared" si="0"/>
        <v>149383.68694911353</v>
      </c>
      <c r="D13" s="4">
        <f t="shared" si="1"/>
        <v>90868.31305088647</v>
      </c>
      <c r="E13" s="4">
        <v>240252</v>
      </c>
      <c r="F13" s="4">
        <f t="shared" si="2"/>
        <v>156990.86390776138</v>
      </c>
      <c r="G13" s="4">
        <f t="shared" si="3"/>
        <v>105912.16806727495</v>
      </c>
      <c r="H13" s="4">
        <f t="shared" si="4"/>
        <v>262903.0319750363</v>
      </c>
      <c r="K13" s="4">
        <f t="shared" si="5"/>
        <v>63859.99523758194</v>
      </c>
      <c r="L13" s="4">
        <f t="shared" si="6"/>
        <v>43082.44683812952</v>
      </c>
      <c r="M13" s="4">
        <f t="shared" si="7"/>
        <v>74859.70945299802</v>
      </c>
      <c r="N13" s="4">
        <f t="shared" si="8"/>
        <v>32082.73262271344</v>
      </c>
      <c r="O13" s="4">
        <f>M13*'National accounts'!$D$6</f>
        <v>53380630.189042814</v>
      </c>
      <c r="P13" s="4">
        <f>N13*'National accounts'!$D$8</f>
        <v>147298430.6720204</v>
      </c>
      <c r="Q13" s="4">
        <f t="shared" si="9"/>
        <v>200679060.8610632</v>
      </c>
      <c r="R13" s="4">
        <f t="shared" si="10"/>
        <v>763.3196899764872</v>
      </c>
    </row>
    <row r="14" spans="1:18" ht="12.75">
      <c r="A14" s="3" t="s">
        <v>13</v>
      </c>
      <c r="B14" s="3" t="s">
        <v>22</v>
      </c>
      <c r="C14" s="4">
        <f t="shared" si="0"/>
        <v>62799.69524441198</v>
      </c>
      <c r="D14" s="4">
        <f t="shared" si="1"/>
        <v>38200.30475558802</v>
      </c>
      <c r="E14" s="6">
        <v>101000</v>
      </c>
      <c r="F14" s="4">
        <f t="shared" si="2"/>
        <v>65997.690985648</v>
      </c>
      <c r="G14" s="4">
        <f t="shared" si="3"/>
        <v>44524.61987744022</v>
      </c>
      <c r="H14" s="4">
        <f t="shared" si="4"/>
        <v>110522.31086308823</v>
      </c>
      <c r="K14" s="4">
        <f t="shared" si="5"/>
        <v>26846.226125051104</v>
      </c>
      <c r="L14" s="4">
        <f t="shared" si="6"/>
        <v>18111.51262279224</v>
      </c>
      <c r="M14" s="4">
        <f t="shared" si="7"/>
        <v>31470.41712349034</v>
      </c>
      <c r="N14" s="4">
        <f t="shared" si="8"/>
        <v>13487.321624353002</v>
      </c>
      <c r="O14" s="4">
        <f>M14*'National accounts'!$D$6</f>
        <v>22440785.71289032</v>
      </c>
      <c r="P14" s="4">
        <f>N14*'National accounts'!$D$8</f>
        <v>61923070.35060712</v>
      </c>
      <c r="Q14" s="4">
        <f t="shared" si="9"/>
        <v>84363856.06349744</v>
      </c>
      <c r="R14" s="4">
        <f t="shared" si="10"/>
        <v>763.3196899764871</v>
      </c>
    </row>
    <row r="15" spans="1:18" ht="12.75">
      <c r="A15" s="3" t="s">
        <v>13</v>
      </c>
      <c r="B15" s="3" t="s">
        <v>27</v>
      </c>
      <c r="C15" s="4">
        <f t="shared" si="0"/>
        <v>48265.60735987604</v>
      </c>
      <c r="D15" s="4">
        <f t="shared" si="1"/>
        <v>29359.392640123962</v>
      </c>
      <c r="E15" s="4">
        <v>77625</v>
      </c>
      <c r="F15" s="4">
        <f t="shared" si="2"/>
        <v>50723.47289862303</v>
      </c>
      <c r="G15" s="4">
        <f t="shared" si="3"/>
        <v>34220.03582164651</v>
      </c>
      <c r="H15" s="4">
        <f t="shared" si="4"/>
        <v>84943.50872026954</v>
      </c>
      <c r="K15" s="4">
        <f t="shared" si="5"/>
        <v>20633.052504525665</v>
      </c>
      <c r="L15" s="4">
        <f t="shared" si="6"/>
        <v>13919.863043012354</v>
      </c>
      <c r="M15" s="4">
        <f t="shared" si="7"/>
        <v>24187.04088327661</v>
      </c>
      <c r="N15" s="4">
        <f t="shared" si="8"/>
        <v>10365.874664261404</v>
      </c>
      <c r="O15" s="4">
        <f>M15*'National accounts'!$D$6</f>
        <v>17247188.029337734</v>
      </c>
      <c r="P15" s="4">
        <f>N15*'National accounts'!$D$8</f>
        <v>47591864.71253344</v>
      </c>
      <c r="Q15" s="4">
        <f t="shared" si="9"/>
        <v>64839052.74187117</v>
      </c>
      <c r="R15" s="4">
        <f t="shared" si="10"/>
        <v>763.319689976487</v>
      </c>
    </row>
    <row r="16" spans="1:18" ht="12.75">
      <c r="A16" s="3" t="s">
        <v>13</v>
      </c>
      <c r="B16" s="3" t="s">
        <v>33</v>
      </c>
      <c r="C16" s="4">
        <f t="shared" si="0"/>
        <v>153260.4800169245</v>
      </c>
      <c r="D16" s="4">
        <f t="shared" si="1"/>
        <v>93226.51998307549</v>
      </c>
      <c r="E16" s="4">
        <v>246487</v>
      </c>
      <c r="F16" s="4">
        <f t="shared" si="2"/>
        <v>161065.07780177638</v>
      </c>
      <c r="G16" s="4">
        <f t="shared" si="3"/>
        <v>108660.79187852087</v>
      </c>
      <c r="H16" s="4">
        <f t="shared" si="4"/>
        <v>269725.86968029727</v>
      </c>
      <c r="K16" s="4">
        <f t="shared" si="5"/>
        <v>65517.284543420494</v>
      </c>
      <c r="L16" s="4">
        <f t="shared" si="6"/>
        <v>44200.51892924942</v>
      </c>
      <c r="M16" s="4">
        <f t="shared" si="7"/>
        <v>76802.46243086894</v>
      </c>
      <c r="N16" s="4">
        <f t="shared" si="8"/>
        <v>32915.34104180097</v>
      </c>
      <c r="O16" s="4">
        <f>M16*'National accounts'!$D$6</f>
        <v>54765959.88131877</v>
      </c>
      <c r="P16" s="4">
        <f>N16*'National accounts'!$D$8</f>
        <v>151121107.3416841</v>
      </c>
      <c r="Q16" s="4">
        <f t="shared" si="9"/>
        <v>205887067.22300288</v>
      </c>
      <c r="R16" s="4">
        <f t="shared" si="10"/>
        <v>763.3196899764871</v>
      </c>
    </row>
    <row r="17" spans="1:18" ht="12.75">
      <c r="A17" s="3"/>
      <c r="B17" s="3"/>
      <c r="C17" s="4">
        <f t="shared" si="0"/>
        <v>0</v>
      </c>
      <c r="D17" s="4">
        <f t="shared" si="1"/>
        <v>0</v>
      </c>
      <c r="F17" s="4">
        <f t="shared" si="2"/>
        <v>0</v>
      </c>
      <c r="G17" s="4">
        <f t="shared" si="3"/>
        <v>0</v>
      </c>
      <c r="H17" s="4">
        <f t="shared" si="4"/>
        <v>0</v>
      </c>
      <c r="K17" s="4">
        <f t="shared" si="5"/>
        <v>0</v>
      </c>
      <c r="L17" s="4">
        <f t="shared" si="6"/>
        <v>0</v>
      </c>
      <c r="M17" s="4">
        <f t="shared" si="7"/>
        <v>0</v>
      </c>
      <c r="N17" s="4">
        <f t="shared" si="8"/>
        <v>0</v>
      </c>
      <c r="O17" s="4">
        <f>M17*'National accounts'!$D$6</f>
        <v>0</v>
      </c>
      <c r="P17" s="4">
        <f>N17*'National accounts'!$D$8</f>
        <v>0</v>
      </c>
      <c r="Q17" s="4">
        <f t="shared" si="9"/>
        <v>0</v>
      </c>
      <c r="R17" s="4" t="e">
        <f t="shared" si="10"/>
        <v>#DIV/0!</v>
      </c>
    </row>
    <row r="18" spans="1:18" ht="12.75">
      <c r="A18" s="3" t="s">
        <v>4</v>
      </c>
      <c r="B18" s="3" t="s">
        <v>5</v>
      </c>
      <c r="C18" s="4">
        <f t="shared" si="0"/>
        <v>49701.91722140665</v>
      </c>
      <c r="D18" s="4">
        <f t="shared" si="1"/>
        <v>30233.08277859335</v>
      </c>
      <c r="E18" s="4">
        <v>79935</v>
      </c>
      <c r="F18" s="4">
        <f t="shared" si="2"/>
        <v>52232.92503898785</v>
      </c>
      <c r="G18" s="4">
        <f t="shared" si="3"/>
        <v>35238.371187160235</v>
      </c>
      <c r="H18" s="4">
        <f t="shared" si="4"/>
        <v>87471.29622614809</v>
      </c>
      <c r="K18" s="4">
        <f t="shared" si="5"/>
        <v>21247.06025055406</v>
      </c>
      <c r="L18" s="4">
        <f t="shared" si="6"/>
        <v>14334.09664854354</v>
      </c>
      <c r="M18" s="4">
        <f t="shared" si="7"/>
        <v>24906.80982936832</v>
      </c>
      <c r="N18" s="4">
        <f t="shared" si="8"/>
        <v>10674.34706972928</v>
      </c>
      <c r="O18" s="4">
        <f>M18*'National accounts'!$D$6</f>
        <v>17760437.682771165</v>
      </c>
      <c r="P18" s="4">
        <f>N18*'National accounts'!$D$8</f>
        <v>49008125.03441366</v>
      </c>
      <c r="Q18" s="4">
        <f t="shared" si="9"/>
        <v>66768562.71718483</v>
      </c>
      <c r="R18" s="4">
        <f t="shared" si="10"/>
        <v>763.3196899764871</v>
      </c>
    </row>
    <row r="19" spans="1:18" ht="12.75">
      <c r="A19" s="3" t="s">
        <v>4</v>
      </c>
      <c r="B19" s="3" t="s">
        <v>10</v>
      </c>
      <c r="C19" s="4">
        <f t="shared" si="0"/>
        <v>92318.6609050898</v>
      </c>
      <c r="D19" s="4">
        <f t="shared" si="1"/>
        <v>56156.33909491021</v>
      </c>
      <c r="E19" s="4">
        <v>148475</v>
      </c>
      <c r="F19" s="4">
        <f t="shared" si="2"/>
        <v>97019.87296132758</v>
      </c>
      <c r="G19" s="4">
        <f t="shared" si="3"/>
        <v>65453.39540893997</v>
      </c>
      <c r="H19" s="4">
        <f t="shared" si="4"/>
        <v>162473.26837026756</v>
      </c>
      <c r="K19" s="4">
        <f t="shared" si="5"/>
        <v>39465.28142492042</v>
      </c>
      <c r="L19" s="4">
        <f t="shared" si="6"/>
        <v>26624.820165040375</v>
      </c>
      <c r="M19" s="4">
        <f t="shared" si="7"/>
        <v>46263.07111297255</v>
      </c>
      <c r="N19" s="4">
        <f t="shared" si="8"/>
        <v>19827.030476988235</v>
      </c>
      <c r="O19" s="4">
        <f>M19*'National accounts'!$D$6</f>
        <v>32989065.927934553</v>
      </c>
      <c r="P19" s="4">
        <f>N19*'National accounts'!$D$8</f>
        <v>91029978.91392465</v>
      </c>
      <c r="Q19" s="4">
        <f t="shared" si="9"/>
        <v>124019044.8418592</v>
      </c>
      <c r="R19" s="4">
        <f t="shared" si="10"/>
        <v>763.319689976487</v>
      </c>
    </row>
    <row r="20" spans="1:18" ht="12.75">
      <c r="A20" s="3" t="s">
        <v>4</v>
      </c>
      <c r="B20" s="3" t="s">
        <v>23</v>
      </c>
      <c r="C20" s="4">
        <f t="shared" si="0"/>
        <v>82165.62898780263</v>
      </c>
      <c r="D20" s="4">
        <f t="shared" si="1"/>
        <v>49980.37101219737</v>
      </c>
      <c r="E20" s="4">
        <v>132146</v>
      </c>
      <c r="F20" s="4">
        <f t="shared" si="2"/>
        <v>86349.81062365783</v>
      </c>
      <c r="G20" s="4">
        <f t="shared" si="3"/>
        <v>58254.95463687343</v>
      </c>
      <c r="H20" s="4">
        <f t="shared" si="4"/>
        <v>144604.76526053128</v>
      </c>
      <c r="K20" s="4">
        <f t="shared" si="5"/>
        <v>35124.96433189112</v>
      </c>
      <c r="L20" s="4">
        <f t="shared" si="6"/>
        <v>23696.672743084193</v>
      </c>
      <c r="M20" s="4">
        <f t="shared" si="7"/>
        <v>41175.145952482715</v>
      </c>
      <c r="N20" s="4">
        <f t="shared" si="8"/>
        <v>17646.491122492593</v>
      </c>
      <c r="O20" s="4">
        <f>M20*'National accounts'!$D$6</f>
        <v>29360990.780352514</v>
      </c>
      <c r="P20" s="4">
        <f>N20*'National accounts'!$D$8</f>
        <v>81018673.8074389</v>
      </c>
      <c r="Q20" s="4">
        <f t="shared" si="9"/>
        <v>110379664.58779141</v>
      </c>
      <c r="R20" s="4">
        <f t="shared" si="10"/>
        <v>763.319689976487</v>
      </c>
    </row>
    <row r="21" spans="1:18" ht="12.75">
      <c r="A21" s="3" t="s">
        <v>4</v>
      </c>
      <c r="B21" s="3" t="s">
        <v>34</v>
      </c>
      <c r="C21" s="4">
        <f t="shared" si="0"/>
        <v>97396.73131163546</v>
      </c>
      <c r="D21" s="4">
        <f t="shared" si="1"/>
        <v>59245.268688364544</v>
      </c>
      <c r="E21" s="4">
        <v>156642</v>
      </c>
      <c r="F21" s="4">
        <f t="shared" si="2"/>
        <v>102356.53773637499</v>
      </c>
      <c r="G21" s="4">
        <f t="shared" si="3"/>
        <v>69053.71788952468</v>
      </c>
      <c r="H21" s="4">
        <f t="shared" si="4"/>
        <v>171410.25562589965</v>
      </c>
      <c r="K21" s="4">
        <f t="shared" si="5"/>
        <v>41636.10448198272</v>
      </c>
      <c r="L21" s="4">
        <f t="shared" si="6"/>
        <v>28089.34218078636</v>
      </c>
      <c r="M21" s="4">
        <f t="shared" si="7"/>
        <v>48807.812663938355</v>
      </c>
      <c r="N21" s="4">
        <f t="shared" si="8"/>
        <v>20917.633998830723</v>
      </c>
      <c r="O21" s="4">
        <f>M21*'National accounts'!$D$6</f>
        <v>34803658.96671847</v>
      </c>
      <c r="P21" s="4">
        <f>N21*'National accounts'!$D$8</f>
        <v>96037164.21643366</v>
      </c>
      <c r="Q21" s="4">
        <f t="shared" si="9"/>
        <v>130840823.18315214</v>
      </c>
      <c r="R21" s="4">
        <f t="shared" si="10"/>
        <v>763.3196899764872</v>
      </c>
    </row>
    <row r="22" spans="1:18" ht="12.75">
      <c r="A22" s="3"/>
      <c r="B22" s="3"/>
      <c r="C22" s="4">
        <f t="shared" si="0"/>
        <v>0</v>
      </c>
      <c r="D22" s="4">
        <f t="shared" si="1"/>
        <v>0</v>
      </c>
      <c r="F22" s="4">
        <f t="shared" si="2"/>
        <v>0</v>
      </c>
      <c r="G22" s="4">
        <f t="shared" si="3"/>
        <v>0</v>
      </c>
      <c r="H22" s="4">
        <f t="shared" si="4"/>
        <v>0</v>
      </c>
      <c r="K22" s="4">
        <f t="shared" si="5"/>
        <v>0</v>
      </c>
      <c r="L22" s="4">
        <f t="shared" si="6"/>
        <v>0</v>
      </c>
      <c r="M22" s="4">
        <f t="shared" si="7"/>
        <v>0</v>
      </c>
      <c r="N22" s="4">
        <f t="shared" si="8"/>
        <v>0</v>
      </c>
      <c r="O22" s="4">
        <f>M22*'National accounts'!$D$6</f>
        <v>0</v>
      </c>
      <c r="P22" s="4">
        <f>N22*'National accounts'!$D$8</f>
        <v>0</v>
      </c>
      <c r="Q22" s="4">
        <f t="shared" si="9"/>
        <v>0</v>
      </c>
      <c r="R22" s="4" t="e">
        <f t="shared" si="10"/>
        <v>#DIV/0!</v>
      </c>
    </row>
    <row r="23" spans="1:18" ht="12.75">
      <c r="A23" s="3" t="s">
        <v>56</v>
      </c>
      <c r="B23" s="5" t="s">
        <v>57</v>
      </c>
      <c r="C23" s="4">
        <f t="shared" si="0"/>
        <v>143493.57295851636</v>
      </c>
      <c r="D23" s="4">
        <f t="shared" si="1"/>
        <v>87285.42704148364</v>
      </c>
      <c r="E23" s="4">
        <v>230779</v>
      </c>
      <c r="F23" s="4">
        <f t="shared" si="2"/>
        <v>150800.80324729564</v>
      </c>
      <c r="G23" s="4">
        <f t="shared" si="3"/>
        <v>101736.1113930275</v>
      </c>
      <c r="H23" s="4">
        <f t="shared" si="4"/>
        <v>252536.91464032314</v>
      </c>
      <c r="K23" s="4">
        <f t="shared" si="5"/>
        <v>61342.03187042741</v>
      </c>
      <c r="L23" s="4">
        <f t="shared" si="6"/>
        <v>41383.730411637334</v>
      </c>
      <c r="M23" s="4">
        <f t="shared" si="7"/>
        <v>71908.03359744532</v>
      </c>
      <c r="N23" s="4">
        <f t="shared" si="8"/>
        <v>30817.728684619422</v>
      </c>
      <c r="O23" s="4">
        <f>M23*'National accounts'!$D$6</f>
        <v>51275862.23797143</v>
      </c>
      <c r="P23" s="4">
        <f>N23*'National accounts'!$D$8</f>
        <v>141490537.1528986</v>
      </c>
      <c r="Q23" s="4">
        <f t="shared" si="9"/>
        <v>192766399.39087003</v>
      </c>
      <c r="R23" s="4">
        <f t="shared" si="10"/>
        <v>763.3196899764871</v>
      </c>
    </row>
    <row r="24" spans="1:18" ht="12.75">
      <c r="A24" s="3" t="s">
        <v>56</v>
      </c>
      <c r="B24" s="3" t="s">
        <v>58</v>
      </c>
      <c r="C24" s="4">
        <f t="shared" si="0"/>
        <v>221646.239242285</v>
      </c>
      <c r="D24" s="4">
        <f t="shared" si="1"/>
        <v>134824.760757715</v>
      </c>
      <c r="E24" s="4">
        <v>356471</v>
      </c>
      <c r="F24" s="4">
        <f t="shared" si="2"/>
        <v>232933.29607272203</v>
      </c>
      <c r="G24" s="4">
        <f t="shared" si="3"/>
        <v>157145.8987359504</v>
      </c>
      <c r="H24" s="4">
        <f t="shared" si="4"/>
        <v>390079.1948086724</v>
      </c>
      <c r="K24" s="4">
        <f t="shared" si="5"/>
        <v>94751.49577250585</v>
      </c>
      <c r="L24" s="4">
        <f t="shared" si="6"/>
        <v>63923.059565934374</v>
      </c>
      <c r="M24" s="4">
        <f t="shared" si="7"/>
        <v>111072.18873690817</v>
      </c>
      <c r="N24" s="4">
        <f t="shared" si="8"/>
        <v>47602.36660153206</v>
      </c>
      <c r="O24" s="4">
        <f>M24*'National accounts'!$D$6</f>
        <v>79202864.59267054</v>
      </c>
      <c r="P24" s="4">
        <f>N24*'National accounts'!$D$8</f>
        <v>218552265.45496303</v>
      </c>
      <c r="Q24" s="4">
        <f t="shared" si="9"/>
        <v>297755130.0476336</v>
      </c>
      <c r="R24" s="4">
        <f t="shared" si="10"/>
        <v>763.3196899764872</v>
      </c>
    </row>
    <row r="25" spans="1:18" ht="12.75">
      <c r="A25" s="3" t="s">
        <v>56</v>
      </c>
      <c r="B25" s="3" t="s">
        <v>59</v>
      </c>
      <c r="C25" s="4">
        <f t="shared" si="0"/>
        <v>240360.54842511975</v>
      </c>
      <c r="D25" s="4">
        <f t="shared" si="1"/>
        <v>146208.45157488025</v>
      </c>
      <c r="E25" s="4">
        <v>386569</v>
      </c>
      <c r="F25" s="4">
        <f t="shared" si="2"/>
        <v>252600.60798644513</v>
      </c>
      <c r="G25" s="4">
        <f t="shared" si="3"/>
        <v>170414.2354594276</v>
      </c>
      <c r="H25" s="4">
        <f t="shared" si="4"/>
        <v>423014.8434458728</v>
      </c>
      <c r="K25" s="4">
        <f t="shared" si="5"/>
        <v>102751.67115777108</v>
      </c>
      <c r="L25" s="4">
        <f t="shared" si="6"/>
        <v>69320.29032752647</v>
      </c>
      <c r="M25" s="4">
        <f t="shared" si="7"/>
        <v>120450.37303970828</v>
      </c>
      <c r="N25" s="4">
        <f t="shared" si="8"/>
        <v>51621.58844558927</v>
      </c>
      <c r="O25" s="4">
        <f>M25*'National accounts'!$D$6</f>
        <v>85890218.73511185</v>
      </c>
      <c r="P25" s="4">
        <f>N25*'National accounts'!$D$8</f>
        <v>237005340.419444</v>
      </c>
      <c r="Q25" s="4">
        <f t="shared" si="9"/>
        <v>322895559.15455586</v>
      </c>
      <c r="R25" s="4">
        <f t="shared" si="10"/>
        <v>763.3196899764872</v>
      </c>
    </row>
    <row r="26" spans="1:18" ht="12.75">
      <c r="A26" s="3" t="s">
        <v>56</v>
      </c>
      <c r="B26" s="3" t="s">
        <v>60</v>
      </c>
      <c r="C26" s="4">
        <f t="shared" si="0"/>
        <v>243728.10436020623</v>
      </c>
      <c r="D26" s="4">
        <f t="shared" si="1"/>
        <v>148256.89563979377</v>
      </c>
      <c r="E26" s="4">
        <v>391985</v>
      </c>
      <c r="F26" s="4">
        <f t="shared" si="2"/>
        <v>256139.65248523987</v>
      </c>
      <c r="G26" s="4">
        <f t="shared" si="3"/>
        <v>172801.81309562782</v>
      </c>
      <c r="H26" s="4">
        <f t="shared" si="4"/>
        <v>428941.4655808677</v>
      </c>
      <c r="K26" s="4">
        <f t="shared" si="5"/>
        <v>104191.26680819955</v>
      </c>
      <c r="L26" s="4">
        <f t="shared" si="6"/>
        <v>70291.49777668533</v>
      </c>
      <c r="M26" s="4">
        <f t="shared" si="7"/>
        <v>122137.9352094194</v>
      </c>
      <c r="N26" s="4">
        <f t="shared" si="8"/>
        <v>52344.829375465466</v>
      </c>
      <c r="O26" s="4">
        <f>M26*'National accounts'!$D$6</f>
        <v>87093578.09571595</v>
      </c>
      <c r="P26" s="4">
        <f>N26*'National accounts'!$D$8</f>
        <v>240325888.429532</v>
      </c>
      <c r="Q26" s="4">
        <f t="shared" si="9"/>
        <v>327419466.52524793</v>
      </c>
      <c r="R26" s="4">
        <f t="shared" si="10"/>
        <v>763.319689976487</v>
      </c>
    </row>
    <row r="27" spans="1:18" ht="12.75">
      <c r="A27" s="3" t="s">
        <v>56</v>
      </c>
      <c r="B27" s="3" t="s">
        <v>61</v>
      </c>
      <c r="C27" s="4">
        <f t="shared" si="0"/>
        <v>132879.18090388906</v>
      </c>
      <c r="D27" s="4">
        <f t="shared" si="1"/>
        <v>80828.81909611094</v>
      </c>
      <c r="E27" s="4">
        <v>213708</v>
      </c>
      <c r="F27" s="4">
        <f t="shared" si="2"/>
        <v>139645.8865857511</v>
      </c>
      <c r="G27" s="4">
        <f t="shared" si="3"/>
        <v>94210.56895809897</v>
      </c>
      <c r="H27" s="4">
        <f t="shared" si="4"/>
        <v>233856.45554385008</v>
      </c>
      <c r="K27" s="4">
        <f t="shared" si="5"/>
        <v>56804.48804685565</v>
      </c>
      <c r="L27" s="4">
        <f t="shared" si="6"/>
        <v>38322.52613457113</v>
      </c>
      <c r="M27" s="4">
        <f t="shared" si="7"/>
        <v>66588.90992699875</v>
      </c>
      <c r="N27" s="4">
        <f t="shared" si="8"/>
        <v>28538.104254428035</v>
      </c>
      <c r="O27" s="4">
        <f>M27*'National accounts'!$D$6</f>
        <v>47482925.08049866</v>
      </c>
      <c r="P27" s="4">
        <f>N27*'National accounts'!$D$8</f>
        <v>131024312.06423312</v>
      </c>
      <c r="Q27" s="4">
        <f t="shared" si="9"/>
        <v>178507237.1447318</v>
      </c>
      <c r="R27" s="4">
        <f t="shared" si="10"/>
        <v>763.3196899764871</v>
      </c>
    </row>
    <row r="28" spans="1:18" ht="12.75">
      <c r="A28" s="3" t="s">
        <v>56</v>
      </c>
      <c r="B28" s="3" t="s">
        <v>62</v>
      </c>
      <c r="C28" s="4">
        <f t="shared" si="0"/>
        <v>171724.83397710332</v>
      </c>
      <c r="D28" s="4">
        <f t="shared" si="1"/>
        <v>104458.1660228967</v>
      </c>
      <c r="E28" s="4">
        <v>276183</v>
      </c>
      <c r="F28" s="4">
        <f t="shared" si="2"/>
        <v>180469.70583652696</v>
      </c>
      <c r="G28" s="4">
        <f t="shared" si="3"/>
        <v>121751.91179812944</v>
      </c>
      <c r="H28" s="4">
        <f t="shared" si="4"/>
        <v>302221.6176346564</v>
      </c>
      <c r="K28" s="4">
        <f t="shared" si="5"/>
        <v>73410.60663262366</v>
      </c>
      <c r="L28" s="4">
        <f t="shared" si="6"/>
        <v>49525.662284164646</v>
      </c>
      <c r="M28" s="4">
        <f t="shared" si="7"/>
        <v>86055.38824175182</v>
      </c>
      <c r="N28" s="4">
        <f t="shared" si="8"/>
        <v>36880.88067503649</v>
      </c>
      <c r="O28" s="4">
        <f>M28*'National accounts'!$D$6</f>
        <v>61363995.25290285</v>
      </c>
      <c r="P28" s="4">
        <f>N28*'National accounts'!$D$8</f>
        <v>169327716.2241755</v>
      </c>
      <c r="Q28" s="4">
        <f t="shared" si="9"/>
        <v>230691711.47707838</v>
      </c>
      <c r="R28" s="4">
        <f t="shared" si="10"/>
        <v>763.3196899764872</v>
      </c>
    </row>
    <row r="29" spans="1:18" ht="12.75">
      <c r="A29" s="3"/>
      <c r="B29" s="3"/>
      <c r="C29" s="4">
        <f t="shared" si="0"/>
        <v>0</v>
      </c>
      <c r="D29" s="4">
        <f t="shared" si="1"/>
        <v>0</v>
      </c>
      <c r="F29" s="4">
        <f t="shared" si="2"/>
        <v>0</v>
      </c>
      <c r="G29" s="4">
        <f t="shared" si="3"/>
        <v>0</v>
      </c>
      <c r="H29" s="4">
        <f t="shared" si="4"/>
        <v>0</v>
      </c>
      <c r="K29" s="4">
        <f t="shared" si="5"/>
        <v>0</v>
      </c>
      <c r="L29" s="4">
        <f t="shared" si="6"/>
        <v>0</v>
      </c>
      <c r="M29" s="4">
        <f t="shared" si="7"/>
        <v>0</v>
      </c>
      <c r="N29" s="4">
        <f t="shared" si="8"/>
        <v>0</v>
      </c>
      <c r="O29" s="4">
        <f>M29*'National accounts'!$D$6</f>
        <v>0</v>
      </c>
      <c r="P29" s="4">
        <f>N29*'National accounts'!$D$8</f>
        <v>0</v>
      </c>
      <c r="Q29" s="4">
        <f t="shared" si="9"/>
        <v>0</v>
      </c>
      <c r="R29" s="4" t="e">
        <f t="shared" si="10"/>
        <v>#DIV/0!</v>
      </c>
    </row>
    <row r="30" spans="1:18" ht="12.75">
      <c r="A30" s="3" t="s">
        <v>11</v>
      </c>
      <c r="B30" s="3" t="s">
        <v>12</v>
      </c>
      <c r="C30" s="4">
        <f t="shared" si="0"/>
        <v>85141.4640515626</v>
      </c>
      <c r="D30" s="4">
        <f t="shared" si="1"/>
        <v>51790.53594843741</v>
      </c>
      <c r="E30" s="4">
        <v>136932</v>
      </c>
      <c r="F30" s="4">
        <f t="shared" si="2"/>
        <v>89477.18635689853</v>
      </c>
      <c r="G30" s="4">
        <f t="shared" si="3"/>
        <v>60364.8044461153</v>
      </c>
      <c r="H30" s="4">
        <f t="shared" si="4"/>
        <v>149841.99080301382</v>
      </c>
      <c r="K30" s="4">
        <f t="shared" si="5"/>
        <v>36397.10332431186</v>
      </c>
      <c r="L30" s="4">
        <f t="shared" si="6"/>
        <v>24554.907390734526</v>
      </c>
      <c r="M30" s="4">
        <f t="shared" si="7"/>
        <v>42666.40750053247</v>
      </c>
      <c r="N30" s="4">
        <f t="shared" si="8"/>
        <v>18285.603214513914</v>
      </c>
      <c r="O30" s="4">
        <f>M30*'National accounts'!$D$6</f>
        <v>30424372.9627475</v>
      </c>
      <c r="P30" s="4">
        <f>N30*'National accounts'!$D$8</f>
        <v>83952969.00246865</v>
      </c>
      <c r="Q30" s="4">
        <f t="shared" si="9"/>
        <v>114377341.96521614</v>
      </c>
      <c r="R30" s="4">
        <f t="shared" si="10"/>
        <v>763.3196899764871</v>
      </c>
    </row>
    <row r="31" spans="1:18" ht="12.75">
      <c r="A31" s="3" t="s">
        <v>11</v>
      </c>
      <c r="B31" s="3" t="s">
        <v>19</v>
      </c>
      <c r="C31" s="4">
        <f t="shared" si="0"/>
        <v>518856.6781217793</v>
      </c>
      <c r="D31" s="4">
        <f t="shared" si="1"/>
        <v>315614.3218782207</v>
      </c>
      <c r="E31" s="4">
        <v>834471</v>
      </c>
      <c r="F31" s="4">
        <f t="shared" si="2"/>
        <v>545278.8039057888</v>
      </c>
      <c r="G31" s="4">
        <f t="shared" si="3"/>
        <v>367866.37696779624</v>
      </c>
      <c r="H31" s="4">
        <f t="shared" si="4"/>
        <v>913145.180873585</v>
      </c>
      <c r="K31" s="4">
        <f t="shared" si="5"/>
        <v>221805.91248314374</v>
      </c>
      <c r="L31" s="4">
        <f t="shared" si="6"/>
        <v>149638.9311866739</v>
      </c>
      <c r="M31" s="4">
        <f t="shared" si="7"/>
        <v>260011.39056887233</v>
      </c>
      <c r="N31" s="4">
        <f t="shared" si="8"/>
        <v>111433.45310094528</v>
      </c>
      <c r="O31" s="4">
        <f>M31*'National accounts'!$D$6</f>
        <v>185407771.23387423</v>
      </c>
      <c r="P31" s="4">
        <f>N31*'National accounts'!$D$8</f>
        <v>511613925.1340739</v>
      </c>
      <c r="Q31" s="4">
        <f t="shared" si="9"/>
        <v>697021696.3679482</v>
      </c>
      <c r="R31" s="4">
        <f t="shared" si="10"/>
        <v>763.3196899764871</v>
      </c>
    </row>
    <row r="32" spans="1:18" ht="12.75">
      <c r="A32" s="3" t="s">
        <v>11</v>
      </c>
      <c r="B32" s="3" t="s">
        <v>25</v>
      </c>
      <c r="C32" s="4">
        <f t="shared" si="0"/>
        <v>25581.860014265763</v>
      </c>
      <c r="D32" s="4">
        <f t="shared" si="1"/>
        <v>15561.139985734237</v>
      </c>
      <c r="E32" s="4">
        <v>41143</v>
      </c>
      <c r="F32" s="4">
        <f t="shared" si="2"/>
        <v>26884.584160618964</v>
      </c>
      <c r="G32" s="4">
        <f t="shared" si="3"/>
        <v>18137.390451658644</v>
      </c>
      <c r="H32" s="4">
        <f t="shared" si="4"/>
        <v>45021.97461227761</v>
      </c>
      <c r="K32" s="4">
        <f t="shared" si="5"/>
        <v>10935.982984781955</v>
      </c>
      <c r="L32" s="4">
        <f t="shared" si="6"/>
        <v>7377.841226134071</v>
      </c>
      <c r="M32" s="4">
        <f t="shared" si="7"/>
        <v>12819.676947641217</v>
      </c>
      <c r="N32" s="4">
        <f t="shared" si="8"/>
        <v>5494.147263274807</v>
      </c>
      <c r="O32" s="4">
        <f>M32*'National accounts'!$D$6</f>
        <v>9141398.481044022</v>
      </c>
      <c r="P32" s="4">
        <f>N32*'National accounts'!$D$8</f>
        <v>25224761.222128995</v>
      </c>
      <c r="Q32" s="4">
        <f t="shared" si="9"/>
        <v>34366159.70317302</v>
      </c>
      <c r="R32" s="4">
        <f t="shared" si="10"/>
        <v>763.3196899764871</v>
      </c>
    </row>
    <row r="33" spans="1:18" ht="12.75">
      <c r="A33" s="3" t="s">
        <v>11</v>
      </c>
      <c r="B33" s="3" t="s">
        <v>28</v>
      </c>
      <c r="C33" s="4">
        <f t="shared" si="0"/>
        <v>211583.365303319</v>
      </c>
      <c r="D33" s="4">
        <f t="shared" si="1"/>
        <v>128703.634696681</v>
      </c>
      <c r="E33" s="4">
        <v>340287</v>
      </c>
      <c r="F33" s="4">
        <f t="shared" si="2"/>
        <v>222357.9828953782</v>
      </c>
      <c r="G33" s="4">
        <f t="shared" si="3"/>
        <v>150011.37944786635</v>
      </c>
      <c r="H33" s="4">
        <f t="shared" si="4"/>
        <v>372369.36234324455</v>
      </c>
      <c r="K33" s="4">
        <f t="shared" si="5"/>
        <v>90449.72029124023</v>
      </c>
      <c r="L33" s="4">
        <f t="shared" si="6"/>
        <v>61020.91382051587</v>
      </c>
      <c r="M33" s="4">
        <f t="shared" si="7"/>
        <v>106029.44387822927</v>
      </c>
      <c r="N33" s="4">
        <f t="shared" si="8"/>
        <v>45441.190233526824</v>
      </c>
      <c r="O33" s="4">
        <f>M33*'National accounts'!$D$6</f>
        <v>75607006.41467631</v>
      </c>
      <c r="P33" s="4">
        <f>N33*'National accounts'!$D$8</f>
        <v>208629859.80591127</v>
      </c>
      <c r="Q33" s="4">
        <f t="shared" si="9"/>
        <v>284236866.2205876</v>
      </c>
      <c r="R33" s="4">
        <f t="shared" si="10"/>
        <v>763.3196899764871</v>
      </c>
    </row>
    <row r="34" spans="1:18" ht="12.75">
      <c r="A34" s="3"/>
      <c r="B34" s="3"/>
      <c r="C34" s="4">
        <f t="shared" si="0"/>
        <v>0</v>
      </c>
      <c r="D34" s="4">
        <f t="shared" si="1"/>
        <v>0</v>
      </c>
      <c r="F34" s="4">
        <f t="shared" si="2"/>
        <v>0</v>
      </c>
      <c r="G34" s="4">
        <f t="shared" si="3"/>
        <v>0</v>
      </c>
      <c r="H34" s="4">
        <f t="shared" si="4"/>
        <v>0</v>
      </c>
      <c r="K34" s="4">
        <f t="shared" si="5"/>
        <v>0</v>
      </c>
      <c r="L34" s="4">
        <f t="shared" si="6"/>
        <v>0</v>
      </c>
      <c r="M34" s="4">
        <f t="shared" si="7"/>
        <v>0</v>
      </c>
      <c r="N34" s="4">
        <f t="shared" si="8"/>
        <v>0</v>
      </c>
      <c r="O34" s="4">
        <f>M34*'National accounts'!$D$6</f>
        <v>0</v>
      </c>
      <c r="P34" s="4">
        <f>N34*'National accounts'!$D$8</f>
        <v>0</v>
      </c>
      <c r="Q34" s="4">
        <f t="shared" si="9"/>
        <v>0</v>
      </c>
      <c r="R34" s="4" t="e">
        <f t="shared" si="10"/>
        <v>#DIV/0!</v>
      </c>
    </row>
    <row r="35" spans="1:18" ht="12.75">
      <c r="A35" s="3" t="s">
        <v>51</v>
      </c>
      <c r="B35" s="3" t="s">
        <v>52</v>
      </c>
      <c r="C35" s="4">
        <f t="shared" si="0"/>
        <v>34355.7857528192</v>
      </c>
      <c r="D35" s="4">
        <f t="shared" si="1"/>
        <v>20898.214247180797</v>
      </c>
      <c r="E35" s="4">
        <v>55254</v>
      </c>
      <c r="F35" s="4">
        <f t="shared" si="2"/>
        <v>36105.3110665445</v>
      </c>
      <c r="G35" s="4">
        <f t="shared" si="3"/>
        <v>24358.052937703782</v>
      </c>
      <c r="H35" s="4">
        <f t="shared" si="4"/>
        <v>60463.36400424828</v>
      </c>
      <c r="K35" s="4">
        <f t="shared" si="5"/>
        <v>14686.746319936372</v>
      </c>
      <c r="L35" s="4">
        <f t="shared" si="6"/>
        <v>9908.252658017449</v>
      </c>
      <c r="M35" s="4">
        <f t="shared" si="7"/>
        <v>17216.499284567675</v>
      </c>
      <c r="N35" s="4">
        <f t="shared" si="8"/>
        <v>7378.499693386146</v>
      </c>
      <c r="O35" s="4">
        <f>M35*'National accounts'!$D$6</f>
        <v>12276665.086931106</v>
      </c>
      <c r="P35" s="4">
        <f>N35*'National accounts'!$D$8</f>
        <v>33876211.17972718</v>
      </c>
      <c r="Q35" s="4">
        <f t="shared" si="9"/>
        <v>46152876.26665829</v>
      </c>
      <c r="R35" s="4">
        <f t="shared" si="10"/>
        <v>763.3196899764872</v>
      </c>
    </row>
    <row r="36" spans="1:18" ht="12.75">
      <c r="A36" s="3" t="s">
        <v>51</v>
      </c>
      <c r="B36" s="3" t="s">
        <v>53</v>
      </c>
      <c r="C36" s="4">
        <f t="shared" si="0"/>
        <v>102235.41674125937</v>
      </c>
      <c r="D36" s="4">
        <f t="shared" si="1"/>
        <v>62188.58325874064</v>
      </c>
      <c r="E36" s="4">
        <v>164424</v>
      </c>
      <c r="F36" s="4">
        <f t="shared" si="2"/>
        <v>107441.62715469491</v>
      </c>
      <c r="G36" s="4">
        <f t="shared" si="3"/>
        <v>72484.31780919041</v>
      </c>
      <c r="H36" s="4">
        <f t="shared" si="4"/>
        <v>179925.94496388533</v>
      </c>
      <c r="K36" s="4">
        <f t="shared" si="5"/>
        <v>43704.592914706955</v>
      </c>
      <c r="L36" s="4">
        <f t="shared" si="6"/>
        <v>29484.825262277143</v>
      </c>
      <c r="M36" s="4">
        <f t="shared" si="7"/>
        <v>51232.59272388886</v>
      </c>
      <c r="N36" s="4">
        <f t="shared" si="8"/>
        <v>21956.82545309523</v>
      </c>
      <c r="O36" s="4">
        <f>M36*'National accounts'!$D$6</f>
        <v>36532710.396596804</v>
      </c>
      <c r="P36" s="4">
        <f>N36*'National accounts'!$D$8</f>
        <v>100808306.13196263</v>
      </c>
      <c r="Q36" s="4">
        <f t="shared" si="9"/>
        <v>137341016.52855945</v>
      </c>
      <c r="R36" s="4">
        <f t="shared" si="10"/>
        <v>763.3196899764872</v>
      </c>
    </row>
    <row r="37" spans="1:18" ht="12.75">
      <c r="A37" s="3" t="s">
        <v>51</v>
      </c>
      <c r="B37" s="3" t="s">
        <v>54</v>
      </c>
      <c r="C37" s="4">
        <f t="shared" si="0"/>
        <v>239855.04196736027</v>
      </c>
      <c r="D37" s="4">
        <f t="shared" si="1"/>
        <v>145900.95803263973</v>
      </c>
      <c r="E37" s="4">
        <v>385756</v>
      </c>
      <c r="F37" s="4">
        <f t="shared" si="2"/>
        <v>252069.35924613493</v>
      </c>
      <c r="G37" s="4">
        <f t="shared" si="3"/>
        <v>170055.83431130525</v>
      </c>
      <c r="H37" s="4">
        <f t="shared" si="4"/>
        <v>422125.1935574402</v>
      </c>
      <c r="K37" s="4">
        <f t="shared" si="5"/>
        <v>102535.57232767537</v>
      </c>
      <c r="L37" s="4">
        <f t="shared" si="6"/>
        <v>69174.50161700835</v>
      </c>
      <c r="M37" s="4">
        <f t="shared" si="7"/>
        <v>120197.0517612786</v>
      </c>
      <c r="N37" s="4">
        <f t="shared" si="8"/>
        <v>51513.02218340512</v>
      </c>
      <c r="O37" s="4">
        <f>M37*'National accounts'!$D$6</f>
        <v>85709581.51942295</v>
      </c>
      <c r="P37" s="4">
        <f>N37*'National accounts'!$D$8</f>
        <v>236506890.35810694</v>
      </c>
      <c r="Q37" s="4">
        <f t="shared" si="9"/>
        <v>322216471.87752986</v>
      </c>
      <c r="R37" s="4">
        <f t="shared" si="10"/>
        <v>763.3196899764871</v>
      </c>
    </row>
    <row r="38" spans="1:18" ht="12.75">
      <c r="A38" s="3" t="s">
        <v>51</v>
      </c>
      <c r="B38" s="3" t="s">
        <v>55</v>
      </c>
      <c r="C38" s="4">
        <f t="shared" si="0"/>
        <v>140976.6109154532</v>
      </c>
      <c r="D38" s="4">
        <f t="shared" si="1"/>
        <v>85754.3890845468</v>
      </c>
      <c r="E38" s="4">
        <v>226731</v>
      </c>
      <c r="F38" s="4">
        <f t="shared" si="2"/>
        <v>148155.66806798967</v>
      </c>
      <c r="G38" s="4">
        <f t="shared" si="3"/>
        <v>99951.59989536533</v>
      </c>
      <c r="H38" s="4">
        <f t="shared" si="4"/>
        <v>248107.267963355</v>
      </c>
      <c r="K38" s="4">
        <f t="shared" si="5"/>
        <v>60266.056391672886</v>
      </c>
      <c r="L38" s="4">
        <f t="shared" si="6"/>
        <v>40657.835331468385</v>
      </c>
      <c r="M38" s="4">
        <f t="shared" si="7"/>
        <v>70646.72420619888</v>
      </c>
      <c r="N38" s="4">
        <f t="shared" si="8"/>
        <v>30277.167516942376</v>
      </c>
      <c r="O38" s="4">
        <f>M38*'National accounts'!$D$6</f>
        <v>50376453.32147855</v>
      </c>
      <c r="P38" s="4">
        <f>N38*'National accounts'!$D$8</f>
        <v>139008709.54122278</v>
      </c>
      <c r="Q38" s="4">
        <f t="shared" si="9"/>
        <v>189385162.86270133</v>
      </c>
      <c r="R38" s="4">
        <f t="shared" si="10"/>
        <v>763.319689976487</v>
      </c>
    </row>
    <row r="39" spans="1:18" ht="12.75">
      <c r="A39" s="3"/>
      <c r="B39" s="3"/>
      <c r="C39" s="4">
        <f t="shared" si="0"/>
        <v>0</v>
      </c>
      <c r="D39" s="4">
        <f t="shared" si="1"/>
        <v>0</v>
      </c>
      <c r="F39" s="4">
        <f t="shared" si="2"/>
        <v>0</v>
      </c>
      <c r="G39" s="4">
        <f t="shared" si="3"/>
        <v>0</v>
      </c>
      <c r="H39" s="4">
        <f t="shared" si="4"/>
        <v>0</v>
      </c>
      <c r="K39" s="4">
        <f t="shared" si="5"/>
        <v>0</v>
      </c>
      <c r="L39" s="4">
        <f t="shared" si="6"/>
        <v>0</v>
      </c>
      <c r="M39" s="4">
        <f t="shared" si="7"/>
        <v>0</v>
      </c>
      <c r="N39" s="4">
        <f t="shared" si="8"/>
        <v>0</v>
      </c>
      <c r="O39" s="4">
        <f>M39*'National accounts'!$D$6</f>
        <v>0</v>
      </c>
      <c r="P39" s="4">
        <f>N39*'National accounts'!$D$8</f>
        <v>0</v>
      </c>
      <c r="Q39" s="4">
        <f t="shared" si="9"/>
        <v>0</v>
      </c>
      <c r="R39" s="4" t="e">
        <f t="shared" si="10"/>
        <v>#DIV/0!</v>
      </c>
    </row>
    <row r="40" spans="1:18" ht="12.75">
      <c r="A40" s="3" t="s">
        <v>38</v>
      </c>
      <c r="B40" s="3" t="s">
        <v>39</v>
      </c>
      <c r="C40" s="4">
        <f t="shared" si="0"/>
        <v>89204.16908846346</v>
      </c>
      <c r="D40" s="4">
        <f t="shared" si="1"/>
        <v>54261.83091153654</v>
      </c>
      <c r="E40" s="4">
        <v>143466</v>
      </c>
      <c r="F40" s="4">
        <f t="shared" si="2"/>
        <v>93746.77955393045</v>
      </c>
      <c r="G40" s="4">
        <f t="shared" si="3"/>
        <v>63245.23876571128</v>
      </c>
      <c r="H40" s="4">
        <f t="shared" si="4"/>
        <v>156992.01831964173</v>
      </c>
      <c r="K40" s="4">
        <f t="shared" si="5"/>
        <v>38133.86809164932</v>
      </c>
      <c r="L40" s="4">
        <f t="shared" si="6"/>
        <v>25726.596732094175</v>
      </c>
      <c r="M40" s="4">
        <f t="shared" si="7"/>
        <v>44702.32537662044</v>
      </c>
      <c r="N40" s="4">
        <f t="shared" si="8"/>
        <v>19158.13944712305</v>
      </c>
      <c r="O40" s="4">
        <f>M40*'National accounts'!$D$6</f>
        <v>31876136.26817349</v>
      </c>
      <c r="P40" s="4">
        <f>N40*'National accounts'!$D$8</f>
        <v>87958962.48435843</v>
      </c>
      <c r="Q40" s="4">
        <f t="shared" si="9"/>
        <v>119835098.75253192</v>
      </c>
      <c r="R40" s="4">
        <f t="shared" si="10"/>
        <v>763.3196899764871</v>
      </c>
    </row>
    <row r="41" spans="1:18" ht="12.75">
      <c r="A41" s="3" t="s">
        <v>38</v>
      </c>
      <c r="B41" s="3" t="s">
        <v>41</v>
      </c>
      <c r="C41" s="4">
        <f t="shared" si="0"/>
        <v>268556.3680315391</v>
      </c>
      <c r="D41" s="4">
        <f t="shared" si="1"/>
        <v>163359.63196846095</v>
      </c>
      <c r="E41" s="4">
        <v>431916</v>
      </c>
      <c r="F41" s="4">
        <f t="shared" si="2"/>
        <v>282232.26435403107</v>
      </c>
      <c r="G41" s="4">
        <f t="shared" si="3"/>
        <v>190404.90810875717</v>
      </c>
      <c r="H41" s="4">
        <f t="shared" si="4"/>
        <v>472637.17246278824</v>
      </c>
      <c r="K41" s="4">
        <f t="shared" si="5"/>
        <v>114805.0950794809</v>
      </c>
      <c r="L41" s="4">
        <f t="shared" si="6"/>
        <v>77452.00085134589</v>
      </c>
      <c r="M41" s="4">
        <f t="shared" si="7"/>
        <v>134579.96715157875</v>
      </c>
      <c r="N41" s="4">
        <f t="shared" si="8"/>
        <v>57677.128779248036</v>
      </c>
      <c r="O41" s="4">
        <f>M41*'National accounts'!$D$6</f>
        <v>95965687.1482053</v>
      </c>
      <c r="P41" s="4">
        <f>N41*'National accounts'!$D$8</f>
        <v>264807572.80745372</v>
      </c>
      <c r="Q41" s="4">
        <f t="shared" si="9"/>
        <v>360773259.95565903</v>
      </c>
      <c r="R41" s="4">
        <f t="shared" si="10"/>
        <v>763.3196899764872</v>
      </c>
    </row>
    <row r="42" spans="1:18" ht="12.75">
      <c r="A42" s="3" t="s">
        <v>38</v>
      </c>
      <c r="B42" s="3" t="s">
        <v>42</v>
      </c>
      <c r="C42" s="4">
        <f t="shared" si="0"/>
        <v>134965.87176765388</v>
      </c>
      <c r="D42" s="4">
        <f t="shared" si="1"/>
        <v>82098.12823234612</v>
      </c>
      <c r="E42" s="4">
        <v>217064</v>
      </c>
      <c r="F42" s="4">
        <f t="shared" si="2"/>
        <v>141838.83956543263</v>
      </c>
      <c r="G42" s="4">
        <f t="shared" si="3"/>
        <v>95690.02068392758</v>
      </c>
      <c r="H42" s="4">
        <f t="shared" si="4"/>
        <v>237528.8602493602</v>
      </c>
      <c r="K42" s="4">
        <f t="shared" si="5"/>
        <v>57696.52700602071</v>
      </c>
      <c r="L42" s="4">
        <f t="shared" si="6"/>
        <v>38924.330454987874</v>
      </c>
      <c r="M42" s="4">
        <f t="shared" si="7"/>
        <v>67634.60022270601</v>
      </c>
      <c r="N42" s="4">
        <f t="shared" si="8"/>
        <v>28986.257238302573</v>
      </c>
      <c r="O42" s="4">
        <f>M42*'National accounts'!$D$6</f>
        <v>48228581.28695866</v>
      </c>
      <c r="P42" s="4">
        <f>N42*'National accounts'!$D$8</f>
        <v>133081874.67905131</v>
      </c>
      <c r="Q42" s="4">
        <f t="shared" si="9"/>
        <v>181310455.96600997</v>
      </c>
      <c r="R42" s="4">
        <f t="shared" si="10"/>
        <v>763.3196899764871</v>
      </c>
    </row>
    <row r="43" spans="1:18" ht="12.75">
      <c r="A43" s="3" t="s">
        <v>38</v>
      </c>
      <c r="B43" s="3" t="s">
        <v>47</v>
      </c>
      <c r="C43" s="4">
        <f t="shared" si="0"/>
        <v>141091.6400602078</v>
      </c>
      <c r="D43" s="4">
        <f t="shared" si="1"/>
        <v>85824.3599397922</v>
      </c>
      <c r="E43" s="4">
        <v>226916</v>
      </c>
      <c r="F43" s="4">
        <f t="shared" si="2"/>
        <v>148276.55492771586</v>
      </c>
      <c r="G43" s="4">
        <f t="shared" si="3"/>
        <v>100033.15489217057</v>
      </c>
      <c r="H43" s="4">
        <f t="shared" si="4"/>
        <v>248309.70981988643</v>
      </c>
      <c r="K43" s="4">
        <f t="shared" si="5"/>
        <v>60315.23017219897</v>
      </c>
      <c r="L43" s="4">
        <f t="shared" si="6"/>
        <v>40691.009884292325</v>
      </c>
      <c r="M43" s="4">
        <f t="shared" si="7"/>
        <v>70704.36803954392</v>
      </c>
      <c r="N43" s="4">
        <f t="shared" si="8"/>
        <v>30301.87201694739</v>
      </c>
      <c r="O43" s="4">
        <f>M43*'National accounts'!$D$6</f>
        <v>50417557.73095268</v>
      </c>
      <c r="P43" s="4">
        <f>N43*'National accounts'!$D$8</f>
        <v>139122132.98691452</v>
      </c>
      <c r="Q43" s="4">
        <f t="shared" si="9"/>
        <v>189539690.7178672</v>
      </c>
      <c r="R43" s="4">
        <f t="shared" si="10"/>
        <v>763.3196899764872</v>
      </c>
    </row>
    <row r="44" spans="1:18" ht="12.75">
      <c r="A44" s="3" t="s">
        <v>38</v>
      </c>
      <c r="B44" s="3" t="s">
        <v>48</v>
      </c>
      <c r="C44" s="4">
        <f t="shared" si="0"/>
        <v>135539.15215394445</v>
      </c>
      <c r="D44" s="4">
        <f t="shared" si="1"/>
        <v>82446.84784605555</v>
      </c>
      <c r="E44" s="4">
        <v>217986</v>
      </c>
      <c r="F44" s="4">
        <f t="shared" si="2"/>
        <v>142441.31353660853</v>
      </c>
      <c r="G44" s="4">
        <f t="shared" si="3"/>
        <v>96096.47315449193</v>
      </c>
      <c r="H44" s="4">
        <f t="shared" si="4"/>
        <v>238537.78669110045</v>
      </c>
      <c r="K44" s="4">
        <f t="shared" si="5"/>
        <v>57941.598495993945</v>
      </c>
      <c r="L44" s="4">
        <f t="shared" si="6"/>
        <v>39089.66525338603</v>
      </c>
      <c r="M44" s="4">
        <f t="shared" si="7"/>
        <v>67921.88462456598</v>
      </c>
      <c r="N44" s="4">
        <f t="shared" si="8"/>
        <v>29109.379124813993</v>
      </c>
      <c r="O44" s="4">
        <f>M44*'National accounts'!$D$6</f>
        <v>48433436.776337706</v>
      </c>
      <c r="P44" s="4">
        <f>N44*'National accounts'!$D$8</f>
        <v>133647152.60839051</v>
      </c>
      <c r="Q44" s="4">
        <f t="shared" si="9"/>
        <v>182080589.38472822</v>
      </c>
      <c r="R44" s="4">
        <f t="shared" si="10"/>
        <v>763.3196899764872</v>
      </c>
    </row>
    <row r="45" spans="1:18" ht="12.75">
      <c r="A45" s="3"/>
      <c r="B45" s="3"/>
      <c r="C45" s="4">
        <f t="shared" si="0"/>
        <v>0</v>
      </c>
      <c r="D45" s="4">
        <f t="shared" si="1"/>
        <v>0</v>
      </c>
      <c r="F45" s="4">
        <f t="shared" si="2"/>
        <v>0</v>
      </c>
      <c r="G45" s="4">
        <f t="shared" si="3"/>
        <v>0</v>
      </c>
      <c r="H45" s="4">
        <f t="shared" si="4"/>
        <v>0</v>
      </c>
      <c r="K45" s="4">
        <f t="shared" si="5"/>
        <v>0</v>
      </c>
      <c r="L45" s="4">
        <f t="shared" si="6"/>
        <v>0</v>
      </c>
      <c r="M45" s="4">
        <f t="shared" si="7"/>
        <v>0</v>
      </c>
      <c r="N45" s="4">
        <f t="shared" si="8"/>
        <v>0</v>
      </c>
      <c r="O45" s="4">
        <f>M45*'National accounts'!$D$6</f>
        <v>0</v>
      </c>
      <c r="P45" s="4">
        <f>N45*'National accounts'!$D$8</f>
        <v>0</v>
      </c>
      <c r="Q45" s="4">
        <f t="shared" si="9"/>
        <v>0</v>
      </c>
      <c r="R45" s="4" t="e">
        <f t="shared" si="10"/>
        <v>#DIV/0!</v>
      </c>
    </row>
    <row r="46" spans="1:18" ht="12.75">
      <c r="A46" s="3" t="s">
        <v>29</v>
      </c>
      <c r="B46" s="3" t="s">
        <v>30</v>
      </c>
      <c r="C46" s="4">
        <f t="shared" si="0"/>
        <v>85423.75179058203</v>
      </c>
      <c r="D46" s="4">
        <f t="shared" si="1"/>
        <v>51962.24820941798</v>
      </c>
      <c r="E46" s="4">
        <v>137386</v>
      </c>
      <c r="F46" s="4">
        <f t="shared" si="2"/>
        <v>89773.84924509145</v>
      </c>
      <c r="G46" s="4">
        <f t="shared" si="3"/>
        <v>60564.94481665349</v>
      </c>
      <c r="H46" s="4">
        <f t="shared" si="4"/>
        <v>150338.79406174493</v>
      </c>
      <c r="K46" s="4">
        <f t="shared" si="5"/>
        <v>36517.77843976506</v>
      </c>
      <c r="L46" s="4">
        <f t="shared" si="6"/>
        <v>24636.319536583513</v>
      </c>
      <c r="M46" s="4">
        <f t="shared" si="7"/>
        <v>42807.868583444</v>
      </c>
      <c r="N46" s="4">
        <f t="shared" si="8"/>
        <v>18346.22939290457</v>
      </c>
      <c r="O46" s="4">
        <f>M46*'National accounts'!$D$6</f>
        <v>30525245.405456923</v>
      </c>
      <c r="P46" s="4">
        <f>N46*'National accounts'!$D$8</f>
        <v>84231316.26919316</v>
      </c>
      <c r="Q46" s="4">
        <f t="shared" si="9"/>
        <v>114756561.67465007</v>
      </c>
      <c r="R46" s="4">
        <f t="shared" si="10"/>
        <v>763.319689976487</v>
      </c>
    </row>
    <row r="47" spans="1:18" ht="12.75">
      <c r="A47" s="3" t="s">
        <v>29</v>
      </c>
      <c r="B47" s="3" t="s">
        <v>31</v>
      </c>
      <c r="C47" s="4">
        <f t="shared" si="0"/>
        <v>51973.27649593969</v>
      </c>
      <c r="D47" s="4">
        <f t="shared" si="1"/>
        <v>31614.723504060312</v>
      </c>
      <c r="E47" s="4">
        <v>83588</v>
      </c>
      <c r="F47" s="4">
        <f t="shared" si="2"/>
        <v>54619.95043671628</v>
      </c>
      <c r="G47" s="4">
        <f t="shared" si="3"/>
        <v>36848.75174569776</v>
      </c>
      <c r="H47" s="4">
        <f t="shared" si="4"/>
        <v>91468.70218241404</v>
      </c>
      <c r="K47" s="4">
        <f t="shared" si="5"/>
        <v>22218.043062779914</v>
      </c>
      <c r="L47" s="4">
        <f t="shared" si="6"/>
        <v>14989.159575385722</v>
      </c>
      <c r="M47" s="4">
        <f t="shared" si="7"/>
        <v>26045.041846715943</v>
      </c>
      <c r="N47" s="4">
        <f t="shared" si="8"/>
        <v>11162.16079144969</v>
      </c>
      <c r="O47" s="4">
        <f>M47*'National accounts'!$D$6</f>
        <v>18572083.13038689</v>
      </c>
      <c r="P47" s="4">
        <f>N47*'National accounts'!$D$8</f>
        <v>51247778.262045026</v>
      </c>
      <c r="Q47" s="4">
        <f t="shared" si="9"/>
        <v>69819861.39243191</v>
      </c>
      <c r="R47" s="4">
        <f t="shared" si="10"/>
        <v>763.3196899764871</v>
      </c>
    </row>
    <row r="48" spans="1:18" ht="12.75">
      <c r="A48" s="3" t="s">
        <v>29</v>
      </c>
      <c r="B48" s="3" t="s">
        <v>32</v>
      </c>
      <c r="C48" s="4">
        <f t="shared" si="0"/>
        <v>182632.08401648424</v>
      </c>
      <c r="D48" s="4">
        <f t="shared" si="1"/>
        <v>111092.91598351575</v>
      </c>
      <c r="E48" s="4">
        <v>293725</v>
      </c>
      <c r="F48" s="4">
        <f t="shared" si="2"/>
        <v>191932.39390850946</v>
      </c>
      <c r="G48" s="4">
        <f t="shared" si="3"/>
        <v>129485.08884654583</v>
      </c>
      <c r="H48" s="4">
        <f t="shared" si="4"/>
        <v>321417.4827550553</v>
      </c>
      <c r="K48" s="4">
        <f t="shared" si="5"/>
        <v>78073.34424337262</v>
      </c>
      <c r="L48" s="4">
        <f t="shared" si="6"/>
        <v>52671.32717950149</v>
      </c>
      <c r="M48" s="4">
        <f t="shared" si="7"/>
        <v>91521.26999601186</v>
      </c>
      <c r="N48" s="4">
        <f t="shared" si="8"/>
        <v>39223.40142686223</v>
      </c>
      <c r="O48" s="4">
        <f>M48*'National accounts'!$D$6</f>
        <v>65261582.01503671</v>
      </c>
      <c r="P48" s="4">
        <f>N48*'National accounts'!$D$8</f>
        <v>180082711.27457497</v>
      </c>
      <c r="Q48" s="4">
        <f t="shared" si="9"/>
        <v>245344293.28961167</v>
      </c>
      <c r="R48" s="4">
        <f t="shared" si="10"/>
        <v>763.319689976487</v>
      </c>
    </row>
    <row r="49" spans="1:18" ht="12.75">
      <c r="A49" s="3" t="s">
        <v>29</v>
      </c>
      <c r="B49" s="3" t="s">
        <v>35</v>
      </c>
      <c r="C49" s="4">
        <f t="shared" si="0"/>
        <v>156449.58533285113</v>
      </c>
      <c r="D49" s="4">
        <f t="shared" si="1"/>
        <v>95166.41466714886</v>
      </c>
      <c r="E49" s="4">
        <v>251616</v>
      </c>
      <c r="F49" s="4">
        <f t="shared" si="2"/>
        <v>164416.58430737432</v>
      </c>
      <c r="G49" s="4">
        <f t="shared" si="3"/>
        <v>110921.8490602178</v>
      </c>
      <c r="H49" s="4">
        <f t="shared" si="4"/>
        <v>275338.4333675921</v>
      </c>
      <c r="K49" s="4">
        <f t="shared" si="5"/>
        <v>66880.59438297879</v>
      </c>
      <c r="L49" s="4">
        <f t="shared" si="6"/>
        <v>45120.260991054376</v>
      </c>
      <c r="M49" s="4">
        <f t="shared" si="7"/>
        <v>78400.59876182322</v>
      </c>
      <c r="N49" s="4">
        <f t="shared" si="8"/>
        <v>33600.25661220995</v>
      </c>
      <c r="O49" s="4">
        <f>M49*'National accounts'!$D$6</f>
        <v>55905551.86073872</v>
      </c>
      <c r="P49" s="4">
        <f>N49*'National accounts'!$D$8</f>
        <v>154265695.73602337</v>
      </c>
      <c r="Q49" s="4">
        <f t="shared" si="9"/>
        <v>210171247.5967621</v>
      </c>
      <c r="R49" s="4">
        <f t="shared" si="10"/>
        <v>763.3196899764872</v>
      </c>
    </row>
    <row r="50" spans="1:18" ht="12.75">
      <c r="A50" s="3" t="s">
        <v>29</v>
      </c>
      <c r="B50" s="3" t="s">
        <v>36</v>
      </c>
      <c r="C50" s="4">
        <f t="shared" si="0"/>
        <v>222567.7159586436</v>
      </c>
      <c r="D50" s="4">
        <f t="shared" si="1"/>
        <v>135385.2840413564</v>
      </c>
      <c r="E50" s="4">
        <v>357953</v>
      </c>
      <c r="F50" s="4">
        <f t="shared" si="2"/>
        <v>233901.69783550157</v>
      </c>
      <c r="G50" s="4">
        <f t="shared" si="3"/>
        <v>157799.22038603327</v>
      </c>
      <c r="H50" s="4">
        <f t="shared" si="4"/>
        <v>391700.9182215348</v>
      </c>
      <c r="K50" s="4">
        <f t="shared" si="5"/>
        <v>95145.41762515265</v>
      </c>
      <c r="L50" s="4">
        <f t="shared" si="6"/>
        <v>64188.8146323401</v>
      </c>
      <c r="M50" s="4">
        <f t="shared" si="7"/>
        <v>111533.96258024493</v>
      </c>
      <c r="N50" s="4">
        <f t="shared" si="8"/>
        <v>47800.26967724782</v>
      </c>
      <c r="O50" s="4">
        <f>M50*'National accounts'!$D$6</f>
        <v>79532144.24045771</v>
      </c>
      <c r="P50" s="4">
        <f>N50*'National accounts'!$D$8</f>
        <v>219460879.21990958</v>
      </c>
      <c r="Q50" s="4">
        <f t="shared" si="9"/>
        <v>298993023.4603673</v>
      </c>
      <c r="R50" s="4">
        <f t="shared" si="10"/>
        <v>763.3196899764872</v>
      </c>
    </row>
    <row r="51" spans="1:18" ht="12.75">
      <c r="A51" s="3" t="s">
        <v>29</v>
      </c>
      <c r="B51" s="3" t="s">
        <v>40</v>
      </c>
      <c r="C51" s="4">
        <f t="shared" si="0"/>
        <v>134007.71008080596</v>
      </c>
      <c r="D51" s="4">
        <f t="shared" si="1"/>
        <v>81515.28991919402</v>
      </c>
      <c r="E51" s="4">
        <v>215523</v>
      </c>
      <c r="F51" s="4">
        <f t="shared" si="2"/>
        <v>140831.88469603774</v>
      </c>
      <c r="G51" s="4">
        <f t="shared" si="3"/>
        <v>95010.68960243117</v>
      </c>
      <c r="H51" s="4">
        <f t="shared" si="4"/>
        <v>235842.5742984689</v>
      </c>
      <c r="K51" s="4">
        <f t="shared" si="5"/>
        <v>57286.92270444939</v>
      </c>
      <c r="L51" s="4">
        <f t="shared" si="6"/>
        <v>38647.995396059916</v>
      </c>
      <c r="M51" s="4">
        <f t="shared" si="7"/>
        <v>67154.44267035651</v>
      </c>
      <c r="N51" s="4">
        <f t="shared" si="8"/>
        <v>28780.47543015279</v>
      </c>
      <c r="O51" s="4">
        <f>M51*'National accounts'!$D$6</f>
        <v>47886192.6653392</v>
      </c>
      <c r="P51" s="4">
        <f>N51*'National accounts'!$D$8</f>
        <v>132137088.03142472</v>
      </c>
      <c r="Q51" s="4">
        <f t="shared" si="9"/>
        <v>180023280.69676393</v>
      </c>
      <c r="R51" s="4">
        <f t="shared" si="10"/>
        <v>763.3196899764872</v>
      </c>
    </row>
    <row r="52" spans="1:18" ht="12.75">
      <c r="A52" s="3"/>
      <c r="B52" s="3"/>
      <c r="C52" s="4">
        <f t="shared" si="0"/>
        <v>0</v>
      </c>
      <c r="D52" s="4">
        <f t="shared" si="1"/>
        <v>0</v>
      </c>
      <c r="F52" s="4">
        <f t="shared" si="2"/>
        <v>0</v>
      </c>
      <c r="G52" s="4">
        <f t="shared" si="3"/>
        <v>0</v>
      </c>
      <c r="H52" s="4">
        <f t="shared" si="4"/>
        <v>0</v>
      </c>
      <c r="K52" s="4">
        <f t="shared" si="5"/>
        <v>0</v>
      </c>
      <c r="L52" s="4">
        <f t="shared" si="6"/>
        <v>0</v>
      </c>
      <c r="M52" s="4">
        <f t="shared" si="7"/>
        <v>0</v>
      </c>
      <c r="N52" s="4">
        <f t="shared" si="8"/>
        <v>0</v>
      </c>
      <c r="O52" s="4">
        <f>M52*'National accounts'!$D$6</f>
        <v>0</v>
      </c>
      <c r="P52" s="4">
        <f>N52*'National accounts'!$D$8</f>
        <v>0</v>
      </c>
      <c r="Q52" s="4">
        <f t="shared" si="9"/>
        <v>0</v>
      </c>
      <c r="R52" s="4" t="e">
        <f t="shared" si="10"/>
        <v>#DIV/0!</v>
      </c>
    </row>
    <row r="53" spans="1:18" ht="12.75">
      <c r="A53" s="3" t="s">
        <v>6</v>
      </c>
      <c r="B53" s="3" t="s">
        <v>7</v>
      </c>
      <c r="C53" s="4">
        <f t="shared" si="0"/>
        <v>75271.96343161653</v>
      </c>
      <c r="D53" s="4">
        <f t="shared" si="1"/>
        <v>45787.03656838347</v>
      </c>
      <c r="E53" s="4">
        <v>121059</v>
      </c>
      <c r="F53" s="4">
        <f t="shared" si="2"/>
        <v>79105.09379239168</v>
      </c>
      <c r="G53" s="4">
        <f t="shared" si="3"/>
        <v>53367.385720228085</v>
      </c>
      <c r="H53" s="4">
        <f t="shared" si="4"/>
        <v>132472.47951261976</v>
      </c>
      <c r="K53" s="4">
        <f t="shared" si="5"/>
        <v>32177.99295517387</v>
      </c>
      <c r="L53" s="4">
        <f t="shared" si="6"/>
        <v>21708.530758441644</v>
      </c>
      <c r="M53" s="4">
        <f t="shared" si="7"/>
        <v>37720.56659953086</v>
      </c>
      <c r="N53" s="4">
        <f t="shared" si="8"/>
        <v>16165.957114084653</v>
      </c>
      <c r="O53" s="4">
        <f>M53*'National accounts'!$D$6</f>
        <v>26897614.629869197</v>
      </c>
      <c r="P53" s="4">
        <f>N53*'National accounts'!$D$8</f>
        <v>74221237.36212026</v>
      </c>
      <c r="Q53" s="4">
        <f t="shared" si="9"/>
        <v>101118851.99198945</v>
      </c>
      <c r="R53" s="4">
        <f t="shared" si="10"/>
        <v>763.3196899764871</v>
      </c>
    </row>
    <row r="54" spans="1:18" ht="12.75">
      <c r="A54" s="3" t="s">
        <v>6</v>
      </c>
      <c r="B54" s="3" t="s">
        <v>8</v>
      </c>
      <c r="C54" s="4">
        <f t="shared" si="0"/>
        <v>99326.11204770883</v>
      </c>
      <c r="D54" s="4">
        <f t="shared" si="1"/>
        <v>60418.887952291174</v>
      </c>
      <c r="E54" s="4">
        <v>159745</v>
      </c>
      <c r="F54" s="4">
        <f t="shared" si="2"/>
        <v>104384.16976734989</v>
      </c>
      <c r="G54" s="4">
        <f t="shared" si="3"/>
        <v>70421.6376467494</v>
      </c>
      <c r="H54" s="4">
        <f t="shared" si="4"/>
        <v>174805.80741409928</v>
      </c>
      <c r="K54" s="4">
        <f t="shared" si="5"/>
        <v>42460.894973725626</v>
      </c>
      <c r="L54" s="4">
        <f t="shared" si="6"/>
        <v>28645.77805869254</v>
      </c>
      <c r="M54" s="4">
        <f t="shared" si="7"/>
        <v>49774.671122692715</v>
      </c>
      <c r="N54" s="4">
        <f t="shared" si="8"/>
        <v>21332.001909725448</v>
      </c>
      <c r="O54" s="4">
        <f>M54*'National accounts'!$D$6</f>
        <v>35493102.11589766</v>
      </c>
      <c r="P54" s="4">
        <f>N54*'National accounts'!$D$8</f>
        <v>97939612.60552211</v>
      </c>
      <c r="Q54" s="4">
        <f t="shared" si="9"/>
        <v>133432714.72141978</v>
      </c>
      <c r="R54" s="4">
        <f t="shared" si="10"/>
        <v>763.3196899764871</v>
      </c>
    </row>
    <row r="55" spans="1:18" ht="12.75">
      <c r="A55" s="3" t="s">
        <v>6</v>
      </c>
      <c r="B55" s="3" t="s">
        <v>9</v>
      </c>
      <c r="C55" s="4">
        <f t="shared" si="0"/>
        <v>57821.73128276087</v>
      </c>
      <c r="D55" s="4">
        <f t="shared" si="1"/>
        <v>35172.26871723913</v>
      </c>
      <c r="E55" s="4">
        <v>92994</v>
      </c>
      <c r="F55" s="4">
        <f t="shared" si="2"/>
        <v>60766.230450686635</v>
      </c>
      <c r="G55" s="4">
        <f t="shared" si="3"/>
        <v>40995.27228596709</v>
      </c>
      <c r="H55" s="4">
        <f t="shared" si="4"/>
        <v>101761.50273665373</v>
      </c>
      <c r="K55" s="4">
        <f t="shared" si="5"/>
        <v>24718.19754725745</v>
      </c>
      <c r="L55" s="4">
        <f t="shared" si="6"/>
        <v>16675.86143409843</v>
      </c>
      <c r="M55" s="4">
        <f t="shared" si="7"/>
        <v>28975.841286949115</v>
      </c>
      <c r="N55" s="4">
        <f t="shared" si="8"/>
        <v>12418.217694406763</v>
      </c>
      <c r="O55" s="4">
        <f>M55*'National accounts'!$D$6</f>
        <v>20661964.619648736</v>
      </c>
      <c r="P55" s="4">
        <f>N55*'National accounts'!$D$8</f>
        <v>57014594.10083523</v>
      </c>
      <c r="Q55" s="4">
        <f t="shared" si="9"/>
        <v>77676558.72048396</v>
      </c>
      <c r="R55" s="4">
        <f t="shared" si="10"/>
        <v>763.319689976487</v>
      </c>
    </row>
    <row r="56" spans="1:18" ht="12.75">
      <c r="A56" s="3"/>
      <c r="B56" s="3"/>
      <c r="C56" s="4">
        <f t="shared" si="0"/>
        <v>0</v>
      </c>
      <c r="D56" s="4">
        <f t="shared" si="1"/>
        <v>0</v>
      </c>
      <c r="F56" s="4">
        <f t="shared" si="2"/>
        <v>0</v>
      </c>
      <c r="G56" s="4">
        <f t="shared" si="3"/>
        <v>0</v>
      </c>
      <c r="H56" s="4">
        <f t="shared" si="4"/>
        <v>0</v>
      </c>
      <c r="K56" s="4">
        <f t="shared" si="5"/>
        <v>0</v>
      </c>
      <c r="L56" s="4">
        <f t="shared" si="6"/>
        <v>0</v>
      </c>
      <c r="M56" s="4">
        <f t="shared" si="7"/>
        <v>0</v>
      </c>
      <c r="N56" s="4">
        <f t="shared" si="8"/>
        <v>0</v>
      </c>
      <c r="O56" s="4">
        <f>M56*'National accounts'!$D$6</f>
        <v>0</v>
      </c>
      <c r="P56" s="4">
        <f>N56*'National accounts'!$D$8</f>
        <v>0</v>
      </c>
      <c r="Q56" s="4">
        <f t="shared" si="9"/>
        <v>0</v>
      </c>
      <c r="R56" s="4" t="e">
        <f t="shared" si="10"/>
        <v>#DIV/0!</v>
      </c>
    </row>
    <row r="57" spans="1:18" ht="12.75">
      <c r="A57" s="3" t="s">
        <v>17</v>
      </c>
      <c r="B57" s="3" t="s">
        <v>18</v>
      </c>
      <c r="C57" s="4">
        <f t="shared" si="0"/>
        <v>154221.12882041576</v>
      </c>
      <c r="D57" s="4">
        <f t="shared" si="1"/>
        <v>93810.87117958424</v>
      </c>
      <c r="E57" s="4">
        <v>248032</v>
      </c>
      <c r="F57" s="4">
        <f t="shared" si="2"/>
        <v>162074.6464411113</v>
      </c>
      <c r="G57" s="4">
        <f t="shared" si="3"/>
        <v>109341.88631129956</v>
      </c>
      <c r="H57" s="4">
        <f t="shared" si="4"/>
        <v>271416.53275241086</v>
      </c>
      <c r="K57" s="4">
        <f t="shared" si="5"/>
        <v>65927.95206186807</v>
      </c>
      <c r="L57" s="4">
        <f t="shared" si="6"/>
        <v>44477.571275805996</v>
      </c>
      <c r="M57" s="4">
        <f t="shared" si="7"/>
        <v>77283.86633637184</v>
      </c>
      <c r="N57" s="4">
        <f t="shared" si="8"/>
        <v>33121.657001302214</v>
      </c>
      <c r="O57" s="4">
        <f>M57*'National accounts'!$D$6</f>
        <v>55109237.246926844</v>
      </c>
      <c r="P57" s="4">
        <f>N57*'National accounts'!$D$8</f>
        <v>152068346.38813648</v>
      </c>
      <c r="Q57" s="4">
        <f t="shared" si="9"/>
        <v>207177583.63506332</v>
      </c>
      <c r="R57" s="4">
        <f t="shared" si="10"/>
        <v>763.3196899764871</v>
      </c>
    </row>
    <row r="58" spans="1:18" ht="12.75">
      <c r="A58" s="3" t="s">
        <v>17</v>
      </c>
      <c r="B58" s="3" t="s">
        <v>24</v>
      </c>
      <c r="C58" s="4">
        <f t="shared" si="0"/>
        <v>217965.92838929812</v>
      </c>
      <c r="D58" s="4">
        <f t="shared" si="1"/>
        <v>132586.07161070188</v>
      </c>
      <c r="E58" s="4">
        <v>350552</v>
      </c>
      <c r="F58" s="4">
        <f t="shared" si="2"/>
        <v>229065.5700039691</v>
      </c>
      <c r="G58" s="4">
        <f t="shared" si="3"/>
        <v>154536.5796760042</v>
      </c>
      <c r="H58" s="4">
        <f t="shared" si="4"/>
        <v>383602.1496799733</v>
      </c>
      <c r="K58" s="4">
        <f t="shared" si="5"/>
        <v>93178.20059989025</v>
      </c>
      <c r="L58" s="4">
        <f t="shared" si="6"/>
        <v>62861.6531974759</v>
      </c>
      <c r="M58" s="4">
        <f t="shared" si="7"/>
        <v>109227.8976581563</v>
      </c>
      <c r="N58" s="4">
        <f t="shared" si="8"/>
        <v>46811.95613920984</v>
      </c>
      <c r="O58" s="4">
        <f>M58*'National accounts'!$D$6</f>
        <v>77887745.67549631</v>
      </c>
      <c r="P58" s="4">
        <f>N58*'National accounts'!$D$8</f>
        <v>214923328.29253492</v>
      </c>
      <c r="Q58" s="4">
        <f t="shared" si="9"/>
        <v>292811073.9680312</v>
      </c>
      <c r="R58" s="4">
        <f t="shared" si="10"/>
        <v>763.3196899764871</v>
      </c>
    </row>
    <row r="59" spans="1:18" ht="12.75">
      <c r="A59" s="3" t="s">
        <v>17</v>
      </c>
      <c r="B59" s="3" t="s">
        <v>26</v>
      </c>
      <c r="C59" s="4">
        <f t="shared" si="0"/>
        <v>54365.26092767487</v>
      </c>
      <c r="D59" s="4">
        <f t="shared" si="1"/>
        <v>33069.73907232513</v>
      </c>
      <c r="E59" s="4">
        <v>87435</v>
      </c>
      <c r="F59" s="4">
        <f t="shared" si="2"/>
        <v>57133.74367653597</v>
      </c>
      <c r="G59" s="4">
        <f t="shared" si="3"/>
        <v>38544.6548414256</v>
      </c>
      <c r="H59" s="4">
        <f t="shared" si="4"/>
        <v>95678.39851796157</v>
      </c>
      <c r="K59" s="4">
        <f t="shared" si="5"/>
        <v>23240.5918935034</v>
      </c>
      <c r="L59" s="4">
        <f t="shared" si="6"/>
        <v>15679.010952216233</v>
      </c>
      <c r="M59" s="4">
        <f t="shared" si="7"/>
        <v>27243.721992003742</v>
      </c>
      <c r="N59" s="4">
        <f t="shared" si="8"/>
        <v>11675.880853715887</v>
      </c>
      <c r="O59" s="4">
        <f>M59*'National accounts'!$D$6</f>
        <v>19426832.66145114</v>
      </c>
      <c r="P59" s="4">
        <f>N59*'National accounts'!$D$8</f>
        <v>53606372.83272607</v>
      </c>
      <c r="Q59" s="4">
        <f t="shared" si="9"/>
        <v>73033205.4941772</v>
      </c>
      <c r="R59" s="4">
        <f t="shared" si="10"/>
        <v>763.3196899764871</v>
      </c>
    </row>
    <row r="60" spans="1:18" ht="12.75">
      <c r="A60" s="3" t="s">
        <v>17</v>
      </c>
      <c r="B60" s="3" t="s">
        <v>37</v>
      </c>
      <c r="C60" s="4">
        <f t="shared" si="0"/>
        <v>94524.73336773507</v>
      </c>
      <c r="D60" s="4">
        <f t="shared" si="1"/>
        <v>57498.266632264924</v>
      </c>
      <c r="E60" s="6">
        <v>152023</v>
      </c>
      <c r="F60" s="4">
        <f t="shared" si="2"/>
        <v>99338.28689813033</v>
      </c>
      <c r="G60" s="4">
        <f t="shared" si="3"/>
        <v>67017.48799631778</v>
      </c>
      <c r="H60" s="4">
        <f t="shared" si="4"/>
        <v>166355.7748944481</v>
      </c>
      <c r="K60" s="4">
        <f t="shared" si="5"/>
        <v>40408.35479414498</v>
      </c>
      <c r="L60" s="4">
        <f t="shared" si="6"/>
        <v>27261.05429163114</v>
      </c>
      <c r="M60" s="4">
        <f t="shared" si="7"/>
        <v>47368.58636004328</v>
      </c>
      <c r="N60" s="4">
        <f t="shared" si="8"/>
        <v>20300.822725732836</v>
      </c>
      <c r="O60" s="4">
        <f>M60*'National accounts'!$D$6</f>
        <v>33777381.845848754</v>
      </c>
      <c r="P60" s="4">
        <f>N60*'National accounts'!$D$8</f>
        <v>93205256.67237966</v>
      </c>
      <c r="Q60" s="4">
        <f t="shared" si="9"/>
        <v>126982638.51822841</v>
      </c>
      <c r="R60" s="4">
        <f t="shared" si="10"/>
        <v>763.3196899764871</v>
      </c>
    </row>
    <row r="61" spans="1:18" ht="12.75">
      <c r="A61" s="4" t="s">
        <v>77</v>
      </c>
      <c r="C61" s="4">
        <v>6524736</v>
      </c>
      <c r="D61" s="4">
        <v>3968919</v>
      </c>
      <c r="E61" s="4">
        <f>SUM(E3:E60)</f>
        <v>10493655</v>
      </c>
      <c r="F61" s="4">
        <v>6857000</v>
      </c>
      <c r="G61" s="4">
        <v>4626000</v>
      </c>
      <c r="H61" s="4">
        <v>11483000</v>
      </c>
      <c r="K61" s="4">
        <f t="shared" si="5"/>
        <v>2789257.7723591398</v>
      </c>
      <c r="L61" s="4">
        <f t="shared" si="6"/>
        <v>1881742.2276408605</v>
      </c>
      <c r="M61" s="4">
        <f t="shared" si="7"/>
        <v>3269700</v>
      </c>
      <c r="N61" s="4">
        <f t="shared" si="8"/>
        <v>1401300</v>
      </c>
      <c r="O61" s="4">
        <f>M61*'National accounts'!$D$6</f>
        <v>2331543200.0000005</v>
      </c>
      <c r="P61" s="4">
        <f>N61*'National accounts'!$D$8</f>
        <v>6433656800.000001</v>
      </c>
      <c r="Q61" s="4">
        <f t="shared" si="9"/>
        <v>8765200000.000002</v>
      </c>
      <c r="R61" s="4">
        <f t="shared" si="10"/>
        <v>763.3196899764871</v>
      </c>
    </row>
    <row r="62" spans="3:18" ht="12.75">
      <c r="C62" s="4">
        <f>SUM(C3:C60)</f>
        <v>6524736.000000001</v>
      </c>
      <c r="D62" s="4">
        <f>SUM(D3:D60)</f>
        <v>3968918.999999999</v>
      </c>
      <c r="E62" s="4">
        <f>C61+D61</f>
        <v>10493655</v>
      </c>
      <c r="F62" s="21">
        <f>SUM(F3:F60)</f>
        <v>6857000</v>
      </c>
      <c r="G62" s="21">
        <f>SUM(G3:G60)</f>
        <v>4626000</v>
      </c>
      <c r="H62" s="4">
        <f>SUM(H3:H60)</f>
        <v>11483000</v>
      </c>
      <c r="K62" s="4">
        <f aca="true" t="shared" si="11" ref="K62:Q62">SUM(K3:K60)</f>
        <v>2789257.77235914</v>
      </c>
      <c r="L62" s="4">
        <f t="shared" si="11"/>
        <v>1881742.227640861</v>
      </c>
      <c r="M62" s="4">
        <f t="shared" si="11"/>
        <v>3269699.9999999995</v>
      </c>
      <c r="N62" s="4">
        <f t="shared" si="11"/>
        <v>1401299.9999999998</v>
      </c>
      <c r="O62" s="4">
        <f t="shared" si="11"/>
        <v>2331543200.0000005</v>
      </c>
      <c r="P62" s="4">
        <f t="shared" si="11"/>
        <v>6433656800.000001</v>
      </c>
      <c r="Q62" s="4">
        <f t="shared" si="11"/>
        <v>8765200000</v>
      </c>
      <c r="R62" s="4">
        <f t="shared" si="10"/>
        <v>763.319689976487</v>
      </c>
    </row>
    <row r="65" spans="1:11" ht="12.75">
      <c r="A65" s="9" t="s">
        <v>90</v>
      </c>
      <c r="B65" s="10">
        <v>4671000</v>
      </c>
      <c r="C65" s="10" t="s">
        <v>91</v>
      </c>
      <c r="D65" s="10"/>
      <c r="E65" s="10"/>
      <c r="F65" s="10"/>
      <c r="G65" s="10"/>
      <c r="H65" s="10"/>
      <c r="I65" s="10"/>
      <c r="J65" s="10"/>
      <c r="K65" s="10"/>
    </row>
    <row r="66" spans="1:11" ht="12.75">
      <c r="A66" s="9" t="s">
        <v>92</v>
      </c>
      <c r="B66" s="11">
        <f>H62</f>
        <v>11483000</v>
      </c>
      <c r="C66" s="10" t="s">
        <v>93</v>
      </c>
      <c r="D66" s="10"/>
      <c r="E66" s="10"/>
      <c r="F66" s="10"/>
      <c r="G66" s="10"/>
      <c r="H66" s="10"/>
      <c r="I66" s="10"/>
      <c r="J66" s="10"/>
      <c r="K66" s="10"/>
    </row>
    <row r="67" spans="1:11" ht="12.75">
      <c r="A67" s="9" t="s">
        <v>94</v>
      </c>
      <c r="B67" s="11">
        <f>B65/B66</f>
        <v>0.40677523295306106</v>
      </c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2.75">
      <c r="A68" s="9" t="s">
        <v>95</v>
      </c>
      <c r="B68" s="11">
        <f>B65/B66</f>
        <v>0.40677523295306106</v>
      </c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2.75">
      <c r="A69" s="9" t="s">
        <v>96</v>
      </c>
      <c r="B69" s="11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2.75">
      <c r="A70" s="9" t="s">
        <v>97</v>
      </c>
      <c r="B70" s="11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2.75">
      <c r="A71" s="12" t="s">
        <v>98</v>
      </c>
      <c r="B71" s="13">
        <f>C71/100</f>
        <v>0.7</v>
      </c>
      <c r="C71" s="10">
        <v>70</v>
      </c>
      <c r="D71" s="10" t="s">
        <v>91</v>
      </c>
      <c r="E71" s="10"/>
      <c r="F71" s="10"/>
      <c r="G71" s="10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2.75">
      <c r="A73" s="14"/>
      <c r="B73" s="14" t="s">
        <v>99</v>
      </c>
      <c r="C73" s="14" t="s">
        <v>100</v>
      </c>
      <c r="D73" s="14" t="s">
        <v>101</v>
      </c>
      <c r="E73" s="10"/>
      <c r="F73" s="10"/>
      <c r="G73" s="10"/>
      <c r="H73" s="10"/>
      <c r="I73" s="10"/>
      <c r="J73" s="10"/>
      <c r="K73" s="10"/>
    </row>
    <row r="74" spans="1:11" ht="12.75">
      <c r="A74" s="14" t="s">
        <v>75</v>
      </c>
      <c r="B74" s="15">
        <f>+B80/D80</f>
        <v>0.8011958582470468</v>
      </c>
      <c r="C74" s="15">
        <f>+C80/D80</f>
        <v>0.1988041417529532</v>
      </c>
      <c r="D74" s="14">
        <f>+B74+C74</f>
        <v>1</v>
      </c>
      <c r="E74" s="10"/>
      <c r="F74" s="10"/>
      <c r="G74" s="10"/>
      <c r="H74" s="10"/>
      <c r="I74" s="16"/>
      <c r="J74" s="16"/>
      <c r="K74" s="17"/>
    </row>
    <row r="75" spans="1:11" ht="12.75">
      <c r="A75" s="14" t="s">
        <v>76</v>
      </c>
      <c r="B75" s="18">
        <v>0.55</v>
      </c>
      <c r="C75" s="18">
        <f>1-B75</f>
        <v>0.44999999999999996</v>
      </c>
      <c r="D75" s="14">
        <f>+B75+C75</f>
        <v>1</v>
      </c>
      <c r="E75" s="10"/>
      <c r="F75" s="10"/>
      <c r="G75" s="10"/>
      <c r="H75" s="10"/>
      <c r="I75" s="10"/>
      <c r="J75" s="10"/>
      <c r="K75" s="10"/>
    </row>
    <row r="76" spans="1:11" ht="12.75">
      <c r="A76" s="14" t="s">
        <v>77</v>
      </c>
      <c r="B76" s="14">
        <f>B71*B65</f>
        <v>3269700</v>
      </c>
      <c r="C76" s="14">
        <f>B65-B76</f>
        <v>1401300</v>
      </c>
      <c r="D76" s="14">
        <f>B76+C76</f>
        <v>4671000</v>
      </c>
      <c r="E76" s="10"/>
      <c r="F76" s="10"/>
      <c r="G76" s="10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2.75">
      <c r="A78" s="9"/>
      <c r="B78" s="14" t="s">
        <v>102</v>
      </c>
      <c r="C78" s="14"/>
      <c r="D78" s="14"/>
      <c r="E78" s="14"/>
      <c r="F78" s="17"/>
      <c r="G78" s="17"/>
      <c r="H78" s="17"/>
      <c r="I78" s="10"/>
      <c r="J78" s="10"/>
      <c r="K78" s="10"/>
    </row>
    <row r="79" spans="1:11" ht="12.75">
      <c r="A79" s="14"/>
      <c r="B79" s="14" t="s">
        <v>99</v>
      </c>
      <c r="C79" s="14" t="s">
        <v>100</v>
      </c>
      <c r="D79" s="14" t="s">
        <v>101</v>
      </c>
      <c r="E79" s="14" t="s">
        <v>103</v>
      </c>
      <c r="F79" s="17"/>
      <c r="G79" s="17"/>
      <c r="H79" s="17"/>
      <c r="I79" s="10"/>
      <c r="J79" s="10"/>
      <c r="K79" s="10"/>
    </row>
    <row r="80" spans="1:11" ht="12.75">
      <c r="A80" s="14" t="s">
        <v>75</v>
      </c>
      <c r="B80" s="19">
        <f>B82-B81</f>
        <v>2234741.7747975267</v>
      </c>
      <c r="C80" s="19">
        <f>C82-C81</f>
        <v>554515.9975616129</v>
      </c>
      <c r="D80" s="19">
        <f>B68*F62</f>
        <v>2789257.7723591398</v>
      </c>
      <c r="E80" s="18">
        <f>D80/D82</f>
        <v>0.5971436035879126</v>
      </c>
      <c r="F80" s="22"/>
      <c r="G80" s="22"/>
      <c r="H80" s="22"/>
      <c r="I80" s="10"/>
      <c r="J80" s="10"/>
      <c r="K80" s="10"/>
    </row>
    <row r="81" spans="1:11" ht="12.75">
      <c r="A81" s="14" t="s">
        <v>76</v>
      </c>
      <c r="B81" s="18">
        <f>B75*D81</f>
        <v>1034958.2252024733</v>
      </c>
      <c r="C81" s="18">
        <f>D81-B81</f>
        <v>846784.0024383871</v>
      </c>
      <c r="D81" s="18">
        <f>B68*G62</f>
        <v>1881742.2276408605</v>
      </c>
      <c r="E81" s="18">
        <f>D81/D82</f>
        <v>0.4028563964120874</v>
      </c>
      <c r="F81" s="22"/>
      <c r="G81" s="22"/>
      <c r="H81" s="22"/>
      <c r="I81" s="10"/>
      <c r="J81" s="10"/>
      <c r="K81" s="10"/>
    </row>
    <row r="82" spans="1:11" ht="12.75">
      <c r="A82" s="14" t="s">
        <v>77</v>
      </c>
      <c r="B82" s="20">
        <f>B71*B65</f>
        <v>3269700</v>
      </c>
      <c r="C82" s="20">
        <f>B65-B82</f>
        <v>1401300</v>
      </c>
      <c r="D82" s="20">
        <f>+D80+D81</f>
        <v>4671000</v>
      </c>
      <c r="E82" s="14">
        <f>SUM(E80:E81)</f>
        <v>1</v>
      </c>
      <c r="F82" s="17"/>
      <c r="G82" s="17"/>
      <c r="H82" s="17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5" ht="12.75">
      <c r="A85" s="4" t="s">
        <v>118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2" sqref="A2"/>
    </sheetView>
  </sheetViews>
  <sheetFormatPr defaultColWidth="9.140625" defaultRowHeight="12.75"/>
  <cols>
    <col min="1" max="1" width="26.8515625" style="24" customWidth="1"/>
    <col min="2" max="2" width="16.57421875" style="24" customWidth="1"/>
    <col min="3" max="3" width="28.00390625" style="24" customWidth="1"/>
    <col min="4" max="4" width="22.8515625" style="24" customWidth="1"/>
    <col min="5" max="16384" width="9.140625" style="24" customWidth="1"/>
  </cols>
  <sheetData>
    <row r="1" ht="12.75">
      <c r="A1" s="23" t="s">
        <v>106</v>
      </c>
    </row>
    <row r="2" ht="12.75">
      <c r="A2" s="25">
        <v>8765200000</v>
      </c>
    </row>
    <row r="3" ht="12.75">
      <c r="A3" s="24" t="s">
        <v>107</v>
      </c>
    </row>
    <row r="4" spans="1:5" ht="15">
      <c r="A4" s="47" t="s">
        <v>142</v>
      </c>
      <c r="B4" s="48"/>
      <c r="C4" s="48"/>
      <c r="D4" s="26"/>
      <c r="E4" s="26"/>
    </row>
    <row r="5" spans="1:5" ht="15">
      <c r="A5" s="27"/>
      <c r="B5" s="27" t="s">
        <v>103</v>
      </c>
      <c r="C5" s="28" t="s">
        <v>108</v>
      </c>
      <c r="D5" s="27" t="s">
        <v>141</v>
      </c>
      <c r="E5" s="27"/>
    </row>
    <row r="6" spans="1:5" ht="15">
      <c r="A6" s="27" t="s">
        <v>109</v>
      </c>
      <c r="B6" s="26">
        <f>C17</f>
        <v>0.266</v>
      </c>
      <c r="C6" s="29">
        <f>B6*A2</f>
        <v>2331543200</v>
      </c>
      <c r="D6" s="29">
        <f>C6/DATA1!M62</f>
        <v>713.0755726825092</v>
      </c>
      <c r="E6" s="26"/>
    </row>
    <row r="7" spans="1:5" ht="15">
      <c r="A7" s="27"/>
      <c r="B7" s="26"/>
      <c r="C7" s="30" t="s">
        <v>110</v>
      </c>
      <c r="D7" s="27" t="s">
        <v>140</v>
      </c>
      <c r="E7" s="26"/>
    </row>
    <row r="8" spans="1:5" ht="15">
      <c r="A8" s="27" t="s">
        <v>111</v>
      </c>
      <c r="B8" s="26">
        <f>C21</f>
        <v>0.734</v>
      </c>
      <c r="C8" s="29">
        <f>B8*A2</f>
        <v>6433656800</v>
      </c>
      <c r="D8" s="29">
        <f>C8/DATA1!N62</f>
        <v>4591.2058802540505</v>
      </c>
      <c r="E8" s="26"/>
    </row>
    <row r="9" spans="1:5" ht="15">
      <c r="A9" s="27"/>
      <c r="B9" s="26"/>
      <c r="C9" s="26"/>
      <c r="D9" s="26"/>
      <c r="E9" s="26"/>
    </row>
    <row r="10" spans="1:5" ht="15">
      <c r="A10" s="27" t="s">
        <v>77</v>
      </c>
      <c r="B10" s="26">
        <f>SUM(B6:B9)</f>
        <v>1</v>
      </c>
      <c r="C10" s="29">
        <f>C6+C8</f>
        <v>8765200000</v>
      </c>
      <c r="D10" s="26"/>
      <c r="E10" s="26"/>
    </row>
    <row r="11" spans="1:5" ht="15">
      <c r="A11" s="27"/>
      <c r="B11" s="26"/>
      <c r="C11" s="26"/>
      <c r="D11" s="26"/>
      <c r="E11" s="26"/>
    </row>
    <row r="16" spans="1:3" ht="12.75">
      <c r="A16" s="49" t="s">
        <v>112</v>
      </c>
      <c r="B16" s="49"/>
      <c r="C16" s="49"/>
    </row>
    <row r="17" spans="1:3" ht="12.75">
      <c r="A17" s="24" t="s">
        <v>99</v>
      </c>
      <c r="B17" s="24">
        <v>26.6</v>
      </c>
      <c r="C17" s="24">
        <f>B17/100</f>
        <v>0.266</v>
      </c>
    </row>
    <row r="18" spans="1:3" ht="12.75">
      <c r="A18" s="24" t="s">
        <v>113</v>
      </c>
      <c r="B18" s="24">
        <v>27.8</v>
      </c>
      <c r="C18" s="24">
        <f>B18/100</f>
        <v>0.278</v>
      </c>
    </row>
    <row r="19" spans="1:3" ht="12.75">
      <c r="A19" s="24" t="s">
        <v>114</v>
      </c>
      <c r="B19" s="24">
        <v>45.6</v>
      </c>
      <c r="C19" s="24">
        <f>B19/100</f>
        <v>0.456</v>
      </c>
    </row>
    <row r="20" spans="1:3" ht="12.75">
      <c r="A20" s="24" t="s">
        <v>77</v>
      </c>
      <c r="B20" s="24">
        <f>SUM(B17:B19)</f>
        <v>100</v>
      </c>
      <c r="C20" s="24">
        <f>SUM(C17:C19)</f>
        <v>1</v>
      </c>
    </row>
    <row r="21" spans="1:3" ht="12.75">
      <c r="A21" s="24" t="s">
        <v>115</v>
      </c>
      <c r="C21" s="24">
        <f>SUM(C18:C19)</f>
        <v>0.734</v>
      </c>
    </row>
    <row r="23" ht="12.75">
      <c r="A23" s="24" t="s">
        <v>116</v>
      </c>
    </row>
  </sheetData>
  <mergeCells count="2">
    <mergeCell ref="A4:C4"/>
    <mergeCell ref="A16:C1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34"/>
  <sheetViews>
    <sheetView tabSelected="1" workbookViewId="0" topLeftCell="D1">
      <pane xSplit="10" ySplit="1" topLeftCell="N2" activePane="bottomRight" state="frozen"/>
      <selection pane="topLeft" activeCell="D1" sqref="D1"/>
      <selection pane="topRight" activeCell="N1" sqref="N1"/>
      <selection pane="bottomLeft" activeCell="D2" sqref="D2"/>
      <selection pane="bottomRight" activeCell="J210" sqref="J210"/>
    </sheetView>
  </sheetViews>
  <sheetFormatPr defaultColWidth="9.140625" defaultRowHeight="12.75"/>
  <cols>
    <col min="1" max="4" width="9.140625" style="24" customWidth="1"/>
    <col min="5" max="5" width="19.140625" style="24" customWidth="1"/>
    <col min="6" max="6" width="9.140625" style="24" customWidth="1"/>
    <col min="7" max="7" width="10.8515625" style="24" customWidth="1"/>
    <col min="8" max="8" width="11.421875" style="24" customWidth="1"/>
    <col min="9" max="13" width="9.140625" style="24" customWidth="1"/>
    <col min="14" max="14" width="11.7109375" style="24" customWidth="1"/>
    <col min="15" max="15" width="12.00390625" style="24" bestFit="1" customWidth="1"/>
    <col min="16" max="16" width="15.421875" style="24" customWidth="1"/>
    <col min="17" max="17" width="9.140625" style="24" customWidth="1"/>
    <col min="18" max="18" width="14.57421875" style="24" customWidth="1"/>
    <col min="19" max="19" width="16.140625" style="24" customWidth="1"/>
    <col min="20" max="16384" width="9.140625" style="24" customWidth="1"/>
  </cols>
  <sheetData>
    <row r="1" spans="1:36" ht="41.25">
      <c r="A1" s="23" t="s">
        <v>125</v>
      </c>
      <c r="B1" s="39" t="s">
        <v>2</v>
      </c>
      <c r="C1" s="39" t="s">
        <v>3</v>
      </c>
      <c r="D1" s="54" t="s">
        <v>63</v>
      </c>
      <c r="E1" s="55" t="s">
        <v>126</v>
      </c>
      <c r="F1" s="34" t="s">
        <v>164</v>
      </c>
      <c r="G1" s="35" t="s">
        <v>165</v>
      </c>
      <c r="H1" s="34" t="s">
        <v>166</v>
      </c>
      <c r="I1" s="36" t="s">
        <v>167</v>
      </c>
      <c r="J1" s="36" t="s">
        <v>128</v>
      </c>
      <c r="K1" s="36" t="s">
        <v>125</v>
      </c>
      <c r="L1" s="36" t="s">
        <v>168</v>
      </c>
      <c r="M1" s="37" t="s">
        <v>169</v>
      </c>
      <c r="N1" s="37" t="s">
        <v>129</v>
      </c>
      <c r="O1" s="37" t="s">
        <v>130</v>
      </c>
      <c r="P1" s="37" t="s">
        <v>131</v>
      </c>
      <c r="Q1" s="37"/>
      <c r="R1" s="37" t="s">
        <v>132</v>
      </c>
      <c r="S1" s="36" t="s">
        <v>170</v>
      </c>
      <c r="T1" s="36" t="s">
        <v>133</v>
      </c>
      <c r="U1" s="38" t="s">
        <v>89</v>
      </c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</row>
    <row r="2" spans="1:20" ht="12.75">
      <c r="A2" s="24">
        <f aca="true" t="shared" si="0" ref="A2:A65">1000*B2+C2</f>
        <v>9002</v>
      </c>
      <c r="B2" s="33">
        <v>9</v>
      </c>
      <c r="C2" s="33">
        <v>2</v>
      </c>
      <c r="D2" s="33">
        <v>0.1143067507</v>
      </c>
      <c r="E2" s="32" t="s">
        <v>6</v>
      </c>
      <c r="F2" s="24">
        <f>VLOOKUP(A2,GPW!A:E,5,0)</f>
        <v>12276.37662892725</v>
      </c>
      <c r="G2" s="24">
        <f>VLOOKUP(A2,Gridarea!A:L,12,0)</f>
        <v>4769.317</v>
      </c>
      <c r="H2" s="24">
        <f aca="true" t="shared" si="1" ref="H2:H65">G2*2.59</f>
        <v>12352.53103</v>
      </c>
      <c r="I2" s="24">
        <f>VLOOKUP(E2,DATA2!A:T,20,0)</f>
        <v>686.4405077734127</v>
      </c>
      <c r="J2" s="24">
        <f>VLOOKUP(E2,DATA2!A:L,12,0)</f>
        <v>8.855149806005999</v>
      </c>
      <c r="K2" s="24">
        <v>9002</v>
      </c>
      <c r="L2" s="24">
        <v>1</v>
      </c>
      <c r="M2" s="24">
        <f>F2</f>
        <v>12276.37662892725</v>
      </c>
      <c r="N2" s="24">
        <f>M2</f>
        <v>12276.37662892725</v>
      </c>
      <c r="O2" s="24">
        <f>N2</f>
        <v>12276.37662892725</v>
      </c>
      <c r="P2" s="24">
        <f>N2*I2</f>
        <v>8427002.206778478</v>
      </c>
      <c r="R2" s="24">
        <f>P2*$P$234</f>
        <v>8250082.585849267</v>
      </c>
      <c r="S2" s="24">
        <f>R2</f>
        <v>8250082.585849267</v>
      </c>
      <c r="T2" s="24">
        <f>D2</f>
        <v>0.1143067507</v>
      </c>
    </row>
    <row r="3" spans="1:20" ht="12.75">
      <c r="A3" s="24">
        <f t="shared" si="0"/>
        <v>12009</v>
      </c>
      <c r="B3" s="33">
        <v>12</v>
      </c>
      <c r="C3" s="33">
        <v>9</v>
      </c>
      <c r="D3" s="33">
        <v>0.0500895452</v>
      </c>
      <c r="E3" s="32" t="s">
        <v>51</v>
      </c>
      <c r="F3" s="24">
        <f>VLOOKUP(A3,GPW!A:E,5,0)</f>
        <v>20902.03462649118</v>
      </c>
      <c r="G3" s="24">
        <f>VLOOKUP(A3,Gridarea!A:L,12,0)</f>
        <v>4708.39</v>
      </c>
      <c r="H3" s="24">
        <f t="shared" si="1"/>
        <v>12194.7301</v>
      </c>
      <c r="I3" s="24">
        <f>VLOOKUP(E3,DATA2!A:T,20,0)</f>
        <v>679.69409312762</v>
      </c>
      <c r="J3" s="24">
        <f>VLOOKUP(E3,DATA2!A:L,12,0)</f>
        <v>13.855302805445774</v>
      </c>
      <c r="K3" s="24">
        <v>12009</v>
      </c>
      <c r="L3" s="24">
        <v>1</v>
      </c>
      <c r="M3" s="24">
        <f aca="true" t="shared" si="2" ref="M3:M17">F3</f>
        <v>20902.03462649118</v>
      </c>
      <c r="N3" s="24">
        <f aca="true" t="shared" si="3" ref="N3:O17">M3</f>
        <v>20902.03462649118</v>
      </c>
      <c r="O3" s="24">
        <f t="shared" si="3"/>
        <v>20902.03462649118</v>
      </c>
      <c r="P3" s="24">
        <f aca="true" t="shared" si="4" ref="P3:P66">N3*I3</f>
        <v>14206989.469975034</v>
      </c>
      <c r="R3" s="24">
        <f aca="true" t="shared" si="5" ref="R3:R66">P3*$P$234</f>
        <v>13908722.645083085</v>
      </c>
      <c r="S3" s="24">
        <f aca="true" t="shared" si="6" ref="S3:S17">R3</f>
        <v>13908722.645083085</v>
      </c>
      <c r="T3" s="24">
        <f aca="true" t="shared" si="7" ref="T3:T17">D3</f>
        <v>0.0500895452</v>
      </c>
    </row>
    <row r="4" spans="1:20" ht="12.75">
      <c r="A4" s="24">
        <f t="shared" si="0"/>
        <v>14001</v>
      </c>
      <c r="B4" s="33">
        <v>14</v>
      </c>
      <c r="C4" s="33">
        <v>1</v>
      </c>
      <c r="D4" s="33">
        <v>3.79644E-05</v>
      </c>
      <c r="E4" s="32" t="s">
        <v>4</v>
      </c>
      <c r="F4" s="24">
        <f>VLOOKUP(A4,GPW!A:E,5,0)</f>
        <v>1.012401173422996</v>
      </c>
      <c r="G4" s="24">
        <v>0</v>
      </c>
      <c r="H4" s="24">
        <f t="shared" si="1"/>
        <v>0</v>
      </c>
      <c r="I4" s="24">
        <f>VLOOKUP(E4,DATA2!A:T,20,0)</f>
        <v>694.8245716185273</v>
      </c>
      <c r="J4" s="24">
        <f>VLOOKUP(E4,DATA2!A:L,12,0)</f>
        <v>4.864118036281065</v>
      </c>
      <c r="K4" s="24">
        <v>14001</v>
      </c>
      <c r="L4" s="24">
        <v>1</v>
      </c>
      <c r="M4" s="24">
        <f t="shared" si="2"/>
        <v>1.012401173422996</v>
      </c>
      <c r="N4" s="24">
        <f t="shared" si="3"/>
        <v>1.012401173422996</v>
      </c>
      <c r="O4" s="24">
        <f t="shared" si="3"/>
        <v>1.012401173422996</v>
      </c>
      <c r="P4" s="24">
        <f t="shared" si="4"/>
        <v>703.4412116297276</v>
      </c>
      <c r="R4" s="24">
        <f t="shared" si="5"/>
        <v>688.6729050061208</v>
      </c>
      <c r="S4" s="24">
        <f t="shared" si="6"/>
        <v>688.6729050061208</v>
      </c>
      <c r="T4" s="24">
        <f t="shared" si="7"/>
        <v>3.79644E-05</v>
      </c>
    </row>
    <row r="5" spans="1:20" ht="12.75">
      <c r="A5" s="24">
        <f t="shared" si="0"/>
        <v>14008</v>
      </c>
      <c r="B5" s="33">
        <v>14</v>
      </c>
      <c r="C5" s="33">
        <v>8</v>
      </c>
      <c r="D5" s="33">
        <v>0.9302420205</v>
      </c>
      <c r="E5" s="32" t="s">
        <v>51</v>
      </c>
      <c r="F5" s="24">
        <f>VLOOKUP(A5,GPW!A:E,5,0)</f>
        <v>55876.445563561996</v>
      </c>
      <c r="G5" s="24">
        <f>VLOOKUP(A5,Gridarea!A:L,12,0)</f>
        <v>4721.425</v>
      </c>
      <c r="H5" s="24">
        <f t="shared" si="1"/>
        <v>12228.490749999999</v>
      </c>
      <c r="I5" s="24">
        <f>VLOOKUP(E5,DATA2!A:T,20,0)</f>
        <v>679.69409312762</v>
      </c>
      <c r="J5" s="24">
        <f>VLOOKUP(E5,DATA2!A:L,12,0)</f>
        <v>13.855302805445774</v>
      </c>
      <c r="K5" s="24">
        <v>14008</v>
      </c>
      <c r="L5" s="24">
        <v>1</v>
      </c>
      <c r="M5" s="24">
        <f t="shared" si="2"/>
        <v>55876.445563561996</v>
      </c>
      <c r="N5" s="24">
        <f t="shared" si="3"/>
        <v>55876.445563561996</v>
      </c>
      <c r="O5" s="24">
        <f t="shared" si="3"/>
        <v>55876.445563561996</v>
      </c>
      <c r="P5" s="24">
        <f t="shared" si="4"/>
        <v>37978889.9945201</v>
      </c>
      <c r="R5" s="24">
        <f t="shared" si="5"/>
        <v>37181547.04191735</v>
      </c>
      <c r="S5" s="24">
        <f t="shared" si="6"/>
        <v>37181547.04191735</v>
      </c>
      <c r="T5" s="24">
        <f t="shared" si="7"/>
        <v>0.9302420205</v>
      </c>
    </row>
    <row r="6" spans="1:20" ht="12.75">
      <c r="A6" s="24">
        <f t="shared" si="0"/>
        <v>14012</v>
      </c>
      <c r="B6" s="33">
        <v>14</v>
      </c>
      <c r="C6" s="33">
        <v>12</v>
      </c>
      <c r="D6" s="33">
        <v>0.4801079221</v>
      </c>
      <c r="E6" s="32" t="s">
        <v>56</v>
      </c>
      <c r="F6" s="24">
        <f>VLOOKUP(A6,GPW!A:E,5,0)</f>
        <v>128378.54319707643</v>
      </c>
      <c r="G6" s="24">
        <f>VLOOKUP(A6,Gridarea!A:L,12,0)</f>
        <v>4660.703</v>
      </c>
      <c r="H6" s="24">
        <f t="shared" si="1"/>
        <v>12071.22077</v>
      </c>
      <c r="I6" s="24">
        <f>VLOOKUP(E6,DATA2!A:T,20,0)</f>
        <v>617.4014787226857</v>
      </c>
      <c r="J6" s="24">
        <f>VLOOKUP(E6,DATA2!A:L,12,0)</f>
        <v>59.069992816767666</v>
      </c>
      <c r="K6" s="24">
        <v>14012</v>
      </c>
      <c r="L6" s="24">
        <v>1</v>
      </c>
      <c r="M6" s="24">
        <f t="shared" si="2"/>
        <v>128378.54319707643</v>
      </c>
      <c r="N6" s="24">
        <f t="shared" si="3"/>
        <v>128378.54319707643</v>
      </c>
      <c r="O6" s="24">
        <f t="shared" si="3"/>
        <v>128378.54319707643</v>
      </c>
      <c r="P6" s="24">
        <f t="shared" si="4"/>
        <v>79261102.40613918</v>
      </c>
      <c r="R6" s="24">
        <f t="shared" si="5"/>
        <v>77597065.3205851</v>
      </c>
      <c r="S6" s="24">
        <f t="shared" si="6"/>
        <v>77597065.3205851</v>
      </c>
      <c r="T6" s="24">
        <f t="shared" si="7"/>
        <v>0.4801079221</v>
      </c>
    </row>
    <row r="7" spans="1:20" ht="12.75">
      <c r="A7" s="24">
        <f t="shared" si="0"/>
        <v>14013</v>
      </c>
      <c r="B7" s="33">
        <v>14</v>
      </c>
      <c r="C7" s="33">
        <v>13</v>
      </c>
      <c r="D7" s="33">
        <v>0.0299276256</v>
      </c>
      <c r="E7" s="32" t="s">
        <v>56</v>
      </c>
      <c r="F7" s="24">
        <f>VLOOKUP(A7,GPW!A:E,5,0)</f>
        <v>0</v>
      </c>
      <c r="G7" s="24">
        <f>VLOOKUP(A7,Gridarea!A:L,12,0)</f>
        <v>4660.703</v>
      </c>
      <c r="H7" s="24">
        <f t="shared" si="1"/>
        <v>12071.22077</v>
      </c>
      <c r="I7" s="24">
        <f>VLOOKUP(E7,DATA2!A:T,20,0)</f>
        <v>617.4014787226857</v>
      </c>
      <c r="J7" s="24">
        <f>VLOOKUP(E7,DATA2!A:L,12,0)</f>
        <v>59.069992816767666</v>
      </c>
      <c r="K7" s="24">
        <v>14013</v>
      </c>
      <c r="L7" s="24">
        <v>1</v>
      </c>
      <c r="M7" s="24">
        <f t="shared" si="2"/>
        <v>0</v>
      </c>
      <c r="N7" s="24">
        <f t="shared" si="3"/>
        <v>0</v>
      </c>
      <c r="O7" s="24">
        <f t="shared" si="3"/>
        <v>0</v>
      </c>
      <c r="P7" s="24">
        <f t="shared" si="4"/>
        <v>0</v>
      </c>
      <c r="R7" s="24">
        <f t="shared" si="5"/>
        <v>0</v>
      </c>
      <c r="S7" s="24">
        <f t="shared" si="6"/>
        <v>0</v>
      </c>
      <c r="T7" s="24">
        <f t="shared" si="7"/>
        <v>0.0299276256</v>
      </c>
    </row>
    <row r="8" spans="1:20" ht="12.75">
      <c r="A8" s="24">
        <f t="shared" si="0"/>
        <v>15002</v>
      </c>
      <c r="B8" s="33">
        <v>15</v>
      </c>
      <c r="C8" s="33">
        <v>2</v>
      </c>
      <c r="D8" s="33">
        <v>0.9960039162</v>
      </c>
      <c r="E8" s="32" t="s">
        <v>4</v>
      </c>
      <c r="F8" s="24">
        <f>VLOOKUP(A8,GPW!A:E,5,0)</f>
        <v>32521.362893866903</v>
      </c>
      <c r="G8" s="24">
        <f>VLOOKUP(A8,Gridarea!A:L,12,0)</f>
        <v>4769.317</v>
      </c>
      <c r="H8" s="24">
        <f t="shared" si="1"/>
        <v>12352.53103</v>
      </c>
      <c r="I8" s="24">
        <f>VLOOKUP(E8,DATA2!A:T,20,0)</f>
        <v>694.8245716185273</v>
      </c>
      <c r="J8" s="24">
        <f>VLOOKUP(E8,DATA2!A:L,12,0)</f>
        <v>4.864118036281065</v>
      </c>
      <c r="K8" s="24">
        <v>15002</v>
      </c>
      <c r="L8" s="24">
        <v>1</v>
      </c>
      <c r="M8" s="24">
        <f t="shared" si="2"/>
        <v>32521.362893866903</v>
      </c>
      <c r="N8" s="24">
        <f t="shared" si="3"/>
        <v>32521.362893866903</v>
      </c>
      <c r="O8" s="24">
        <f t="shared" si="3"/>
        <v>32521.362893866903</v>
      </c>
      <c r="P8" s="24">
        <f t="shared" si="4"/>
        <v>22596642.04118174</v>
      </c>
      <c r="R8" s="24">
        <f t="shared" si="5"/>
        <v>22122239.72751162</v>
      </c>
      <c r="S8" s="24">
        <f t="shared" si="6"/>
        <v>22122239.72751162</v>
      </c>
      <c r="T8" s="24">
        <f t="shared" si="7"/>
        <v>0.9960039162</v>
      </c>
    </row>
    <row r="9" spans="1:20" ht="12.75">
      <c r="A9" s="24">
        <f t="shared" si="0"/>
        <v>15004</v>
      </c>
      <c r="B9" s="33">
        <v>15</v>
      </c>
      <c r="C9" s="33">
        <v>4</v>
      </c>
      <c r="D9" s="33">
        <v>0.0398772844</v>
      </c>
      <c r="E9" s="32" t="s">
        <v>4</v>
      </c>
      <c r="F9" s="24">
        <f>VLOOKUP(A9,GPW!A:E,5,0)</f>
        <v>4186.278852104088</v>
      </c>
      <c r="G9" s="24">
        <f>VLOOKUP(A9,Gridarea!A:L,12,0)</f>
        <v>4759.143</v>
      </c>
      <c r="H9" s="24">
        <f t="shared" si="1"/>
        <v>12326.18037</v>
      </c>
      <c r="I9" s="24">
        <f>VLOOKUP(E9,DATA2!A:T,20,0)</f>
        <v>694.8245716185273</v>
      </c>
      <c r="J9" s="24">
        <f>VLOOKUP(E9,DATA2!A:L,12,0)</f>
        <v>4.864118036281065</v>
      </c>
      <c r="K9" s="24">
        <v>15004</v>
      </c>
      <c r="L9" s="24">
        <v>1</v>
      </c>
      <c r="M9" s="24">
        <f t="shared" si="2"/>
        <v>4186.278852104088</v>
      </c>
      <c r="N9" s="24">
        <f t="shared" si="3"/>
        <v>4186.278852104088</v>
      </c>
      <c r="O9" s="24">
        <f t="shared" si="3"/>
        <v>4186.278852104088</v>
      </c>
      <c r="P9" s="24">
        <f t="shared" si="4"/>
        <v>2908729.4100889238</v>
      </c>
      <c r="R9" s="24">
        <f t="shared" si="5"/>
        <v>2847662.4622003096</v>
      </c>
      <c r="S9" s="24">
        <f t="shared" si="6"/>
        <v>2847662.4622003096</v>
      </c>
      <c r="T9" s="24">
        <f t="shared" si="7"/>
        <v>0.0398772844</v>
      </c>
    </row>
    <row r="10" spans="1:20" ht="12.75">
      <c r="A10" s="24">
        <f t="shared" si="0"/>
        <v>15006</v>
      </c>
      <c r="B10" s="33">
        <v>15</v>
      </c>
      <c r="C10" s="33">
        <v>6</v>
      </c>
      <c r="D10" s="33">
        <v>0.0253983686</v>
      </c>
      <c r="E10" s="32" t="s">
        <v>43</v>
      </c>
      <c r="F10" s="24">
        <f>VLOOKUP(A10,GPW!A:E,5,0)</f>
        <v>2767.9048081384713</v>
      </c>
      <c r="G10" s="24">
        <f>VLOOKUP(A10,Gridarea!A:L,12,0)</f>
        <v>4743.174</v>
      </c>
      <c r="H10" s="24">
        <f t="shared" si="1"/>
        <v>12284.82066</v>
      </c>
      <c r="I10" s="24">
        <f>VLOOKUP(E10,DATA2!A:T,20,0)</f>
        <v>754.1533787279003</v>
      </c>
      <c r="J10" s="24">
        <f>VLOOKUP(E10,DATA2!A:L,12,0)</f>
        <v>8.521669335239755</v>
      </c>
      <c r="K10" s="24">
        <v>15006</v>
      </c>
      <c r="L10" s="24">
        <v>1</v>
      </c>
      <c r="M10" s="24">
        <f t="shared" si="2"/>
        <v>2767.9048081384713</v>
      </c>
      <c r="N10" s="24">
        <f t="shared" si="3"/>
        <v>2767.9048081384713</v>
      </c>
      <c r="O10" s="24">
        <f t="shared" si="3"/>
        <v>2767.9048081384713</v>
      </c>
      <c r="P10" s="24">
        <f t="shared" si="4"/>
        <v>2087424.7630548286</v>
      </c>
      <c r="R10" s="24">
        <f t="shared" si="5"/>
        <v>2043600.5906224486</v>
      </c>
      <c r="S10" s="24">
        <f t="shared" si="6"/>
        <v>2043600.5906224486</v>
      </c>
      <c r="T10" s="24">
        <f t="shared" si="7"/>
        <v>0.0253983686</v>
      </c>
    </row>
    <row r="11" spans="1:20" ht="12.75">
      <c r="A11" s="24">
        <f t="shared" si="0"/>
        <v>15008</v>
      </c>
      <c r="B11" s="33">
        <v>15</v>
      </c>
      <c r="C11" s="33">
        <v>8</v>
      </c>
      <c r="D11" s="33">
        <v>0.1950864894</v>
      </c>
      <c r="E11" s="32" t="s">
        <v>51</v>
      </c>
      <c r="F11" s="24">
        <f>VLOOKUP(A11,GPW!A:E,5,0)</f>
        <v>11721.580785891449</v>
      </c>
      <c r="G11" s="24">
        <f>VLOOKUP(A11,Gridarea!A:L,12,0)</f>
        <v>4721.425</v>
      </c>
      <c r="H11" s="24">
        <f t="shared" si="1"/>
        <v>12228.490749999999</v>
      </c>
      <c r="I11" s="24">
        <f>VLOOKUP(E11,DATA2!A:T,20,0)</f>
        <v>679.69409312762</v>
      </c>
      <c r="J11" s="24">
        <f>VLOOKUP(E11,DATA2!A:L,12,0)</f>
        <v>13.855302805445774</v>
      </c>
      <c r="K11" s="24">
        <v>15008</v>
      </c>
      <c r="L11" s="24">
        <v>1</v>
      </c>
      <c r="M11" s="24">
        <f t="shared" si="2"/>
        <v>11721.580785891449</v>
      </c>
      <c r="N11" s="24">
        <f t="shared" si="3"/>
        <v>11721.580785891449</v>
      </c>
      <c r="O11" s="24">
        <f t="shared" si="3"/>
        <v>11721.580785891449</v>
      </c>
      <c r="P11" s="24">
        <f t="shared" si="4"/>
        <v>7967089.222288623</v>
      </c>
      <c r="R11" s="24">
        <f t="shared" si="5"/>
        <v>7799825.18573922</v>
      </c>
      <c r="S11" s="24">
        <f t="shared" si="6"/>
        <v>7799825.18573922</v>
      </c>
      <c r="T11" s="24">
        <f t="shared" si="7"/>
        <v>0.1950864894</v>
      </c>
    </row>
    <row r="12" spans="1:20" ht="12.75">
      <c r="A12" s="24">
        <f t="shared" si="0"/>
        <v>15009</v>
      </c>
      <c r="B12" s="33">
        <v>15</v>
      </c>
      <c r="C12" s="33">
        <v>9</v>
      </c>
      <c r="D12" s="33">
        <v>0.0224892498</v>
      </c>
      <c r="E12" s="32" t="s">
        <v>56</v>
      </c>
      <c r="F12" s="24">
        <f>VLOOKUP(A12,GPW!A:E,5,0)</f>
        <v>17558.07355067502</v>
      </c>
      <c r="G12" s="24">
        <f>VLOOKUP(A12,Gridarea!A:L,12,0)</f>
        <v>4708.39</v>
      </c>
      <c r="H12" s="24">
        <f t="shared" si="1"/>
        <v>12194.7301</v>
      </c>
      <c r="I12" s="24">
        <f>VLOOKUP(E12,DATA2!A:T,20,0)</f>
        <v>617.4014787226857</v>
      </c>
      <c r="J12" s="24">
        <f>VLOOKUP(E12,DATA2!A:L,12,0)</f>
        <v>59.069992816767666</v>
      </c>
      <c r="K12" s="24">
        <v>15009</v>
      </c>
      <c r="L12" s="24">
        <v>1</v>
      </c>
      <c r="M12" s="24">
        <f t="shared" si="2"/>
        <v>17558.07355067502</v>
      </c>
      <c r="N12" s="24">
        <f t="shared" si="3"/>
        <v>17558.07355067502</v>
      </c>
      <c r="O12" s="24">
        <f t="shared" si="3"/>
        <v>17558.07355067502</v>
      </c>
      <c r="P12" s="24">
        <f t="shared" si="4"/>
        <v>10840380.573708436</v>
      </c>
      <c r="R12" s="24">
        <f t="shared" si="5"/>
        <v>10612793.589064457</v>
      </c>
      <c r="S12" s="24">
        <f t="shared" si="6"/>
        <v>10612793.589064457</v>
      </c>
      <c r="T12" s="24">
        <f t="shared" si="7"/>
        <v>0.0224892498</v>
      </c>
    </row>
    <row r="13" spans="1:20" ht="12.75">
      <c r="A13" s="24">
        <f t="shared" si="0"/>
        <v>15010</v>
      </c>
      <c r="B13" s="33">
        <v>15</v>
      </c>
      <c r="C13" s="33">
        <v>10</v>
      </c>
      <c r="D13" s="33">
        <v>0.2564296566</v>
      </c>
      <c r="E13" s="32" t="s">
        <v>56</v>
      </c>
      <c r="F13" s="24">
        <f>VLOOKUP(A13,GPW!A:E,5,0)</f>
        <v>199983.6533909381</v>
      </c>
      <c r="G13" s="24">
        <f>VLOOKUP(A13,Gridarea!A:L,12,0)</f>
        <v>4693.923</v>
      </c>
      <c r="H13" s="24">
        <f t="shared" si="1"/>
        <v>12157.260569999999</v>
      </c>
      <c r="I13" s="24">
        <f>VLOOKUP(E13,DATA2!A:T,20,0)</f>
        <v>617.4014787226857</v>
      </c>
      <c r="J13" s="24">
        <f>VLOOKUP(E13,DATA2!A:L,12,0)</f>
        <v>59.069992816767666</v>
      </c>
      <c r="K13" s="24">
        <v>15010</v>
      </c>
      <c r="L13" s="24">
        <v>1</v>
      </c>
      <c r="M13" s="24">
        <f t="shared" si="2"/>
        <v>199983.6533909381</v>
      </c>
      <c r="N13" s="24">
        <f t="shared" si="3"/>
        <v>199983.6533909381</v>
      </c>
      <c r="O13" s="24">
        <f t="shared" si="3"/>
        <v>199983.6533909381</v>
      </c>
      <c r="P13" s="24">
        <f t="shared" si="4"/>
        <v>123470203.32393023</v>
      </c>
      <c r="R13" s="24">
        <f t="shared" si="5"/>
        <v>120878023.91871408</v>
      </c>
      <c r="S13" s="24">
        <f t="shared" si="6"/>
        <v>120878023.91871408</v>
      </c>
      <c r="T13" s="24">
        <f t="shared" si="7"/>
        <v>0.2564296566</v>
      </c>
    </row>
    <row r="14" spans="1:20" ht="12.75">
      <c r="A14" s="24">
        <f t="shared" si="0"/>
        <v>15012</v>
      </c>
      <c r="B14" s="33">
        <v>15</v>
      </c>
      <c r="C14" s="33">
        <v>12</v>
      </c>
      <c r="D14" s="33">
        <v>0.0051158704</v>
      </c>
      <c r="E14" s="32" t="s">
        <v>56</v>
      </c>
      <c r="F14" s="24">
        <f>VLOOKUP(A14,GPW!A:E,5,0)</f>
        <v>1863.8305602717357</v>
      </c>
      <c r="G14" s="24">
        <f>VLOOKUP(A14,Gridarea!A:L,12,0)</f>
        <v>4660.703</v>
      </c>
      <c r="H14" s="24">
        <f t="shared" si="1"/>
        <v>12071.22077</v>
      </c>
      <c r="I14" s="24">
        <f>VLOOKUP(E14,DATA2!A:T,20,0)</f>
        <v>617.4014787226857</v>
      </c>
      <c r="J14" s="24">
        <f>VLOOKUP(E14,DATA2!A:L,12,0)</f>
        <v>59.069992816767666</v>
      </c>
      <c r="K14" s="24">
        <v>15012</v>
      </c>
      <c r="L14" s="24">
        <v>1</v>
      </c>
      <c r="M14" s="24">
        <f t="shared" si="2"/>
        <v>1863.8305602717357</v>
      </c>
      <c r="N14" s="24">
        <f t="shared" si="3"/>
        <v>1863.8305602717357</v>
      </c>
      <c r="O14" s="24">
        <f t="shared" si="3"/>
        <v>1863.8305602717357</v>
      </c>
      <c r="P14" s="24">
        <f t="shared" si="4"/>
        <v>1150731.7440003015</v>
      </c>
      <c r="R14" s="24">
        <f t="shared" si="5"/>
        <v>1126572.8534548616</v>
      </c>
      <c r="S14" s="24">
        <f t="shared" si="6"/>
        <v>1126572.8534548616</v>
      </c>
      <c r="T14" s="24">
        <f t="shared" si="7"/>
        <v>0.0051158704</v>
      </c>
    </row>
    <row r="15" spans="1:20" ht="12.75">
      <c r="A15" s="24">
        <f t="shared" si="0"/>
        <v>16001</v>
      </c>
      <c r="B15" s="33">
        <v>16</v>
      </c>
      <c r="C15" s="33">
        <v>1</v>
      </c>
      <c r="D15" s="33">
        <v>0.0345815772</v>
      </c>
      <c r="E15" s="32" t="s">
        <v>4</v>
      </c>
      <c r="F15" s="24">
        <f>VLOOKUP(A15,GPW!A:E,5,0)</f>
        <v>1128.8273083666406</v>
      </c>
      <c r="G15" s="24">
        <f>VLOOKUP(A15,Gridarea!A:L,12,0)</f>
        <v>4772.224</v>
      </c>
      <c r="H15" s="24">
        <f t="shared" si="1"/>
        <v>12360.060159999999</v>
      </c>
      <c r="I15" s="24">
        <f>VLOOKUP(E15,DATA2!A:T,20,0)</f>
        <v>694.8245716185273</v>
      </c>
      <c r="J15" s="24">
        <f>VLOOKUP(E15,DATA2!A:L,12,0)</f>
        <v>4.864118036281065</v>
      </c>
      <c r="K15" s="24">
        <v>16001</v>
      </c>
      <c r="L15" s="24">
        <v>1</v>
      </c>
      <c r="M15" s="24">
        <f t="shared" si="2"/>
        <v>1128.8273083666406</v>
      </c>
      <c r="N15" s="24">
        <f t="shared" si="3"/>
        <v>1128.8273083666406</v>
      </c>
      <c r="O15" s="24">
        <f t="shared" si="3"/>
        <v>1128.8273083666406</v>
      </c>
      <c r="P15" s="24">
        <f t="shared" si="4"/>
        <v>784336.9509671463</v>
      </c>
      <c r="R15" s="24">
        <f t="shared" si="5"/>
        <v>767870.2890818247</v>
      </c>
      <c r="S15" s="24">
        <f t="shared" si="6"/>
        <v>767870.2890818247</v>
      </c>
      <c r="T15" s="24">
        <f t="shared" si="7"/>
        <v>0.0345815772</v>
      </c>
    </row>
    <row r="16" spans="1:20" ht="12.75">
      <c r="A16" s="24">
        <f t="shared" si="0"/>
        <v>16002</v>
      </c>
      <c r="B16" s="33">
        <v>16</v>
      </c>
      <c r="C16" s="33">
        <v>2</v>
      </c>
      <c r="D16" s="33">
        <v>0.0913984287</v>
      </c>
      <c r="E16" s="32" t="s">
        <v>4</v>
      </c>
      <c r="F16" s="24">
        <f>VLOOKUP(A16,GPW!A:E,5,0)</f>
        <v>2978.4842522104545</v>
      </c>
      <c r="G16" s="24">
        <f>VLOOKUP(A16,Gridarea!A:L,12,0)</f>
        <v>4769.317</v>
      </c>
      <c r="H16" s="24">
        <f t="shared" si="1"/>
        <v>12352.53103</v>
      </c>
      <c r="I16" s="24">
        <f>VLOOKUP(E16,DATA2!A:T,20,0)</f>
        <v>694.8245716185273</v>
      </c>
      <c r="J16" s="24">
        <f>VLOOKUP(E16,DATA2!A:L,12,0)</f>
        <v>4.864118036281065</v>
      </c>
      <c r="K16" s="24">
        <v>16002</v>
      </c>
      <c r="L16" s="24">
        <v>1</v>
      </c>
      <c r="M16" s="24">
        <f t="shared" si="2"/>
        <v>2978.4842522104545</v>
      </c>
      <c r="N16" s="24">
        <f t="shared" si="3"/>
        <v>2978.4842522104545</v>
      </c>
      <c r="O16" s="24">
        <f t="shared" si="3"/>
        <v>2978.4842522104545</v>
      </c>
      <c r="P16" s="24">
        <f t="shared" si="4"/>
        <v>2069524.0446146587</v>
      </c>
      <c r="R16" s="24">
        <f t="shared" si="5"/>
        <v>2026075.6865280075</v>
      </c>
      <c r="S16" s="24">
        <f t="shared" si="6"/>
        <v>2026075.6865280075</v>
      </c>
      <c r="T16" s="24">
        <f t="shared" si="7"/>
        <v>0.0913984287</v>
      </c>
    </row>
    <row r="17" spans="1:20" ht="12.75">
      <c r="A17" s="24">
        <f t="shared" si="0"/>
        <v>16003</v>
      </c>
      <c r="B17" s="33">
        <v>16</v>
      </c>
      <c r="C17" s="33">
        <v>3</v>
      </c>
      <c r="D17" s="33">
        <v>3.4961E-06</v>
      </c>
      <c r="E17" s="32" t="s">
        <v>4</v>
      </c>
      <c r="F17" s="24">
        <f>VLOOKUP(A17,GPW!A:E,5,0)</f>
        <v>0</v>
      </c>
      <c r="G17" s="24">
        <f>VLOOKUP(A17,Gridarea!A:L,12,0)</f>
        <v>4769.317</v>
      </c>
      <c r="H17" s="24">
        <f t="shared" si="1"/>
        <v>12352.53103</v>
      </c>
      <c r="I17" s="24">
        <f>VLOOKUP(E17,DATA2!A:T,20,0)</f>
        <v>694.8245716185273</v>
      </c>
      <c r="J17" s="24">
        <f>VLOOKUP(E17,DATA2!A:L,12,0)</f>
        <v>4.864118036281065</v>
      </c>
      <c r="K17" s="24">
        <v>16003</v>
      </c>
      <c r="L17" s="24">
        <v>1</v>
      </c>
      <c r="M17" s="24">
        <f t="shared" si="2"/>
        <v>0</v>
      </c>
      <c r="N17" s="24">
        <f t="shared" si="3"/>
        <v>0</v>
      </c>
      <c r="O17" s="24">
        <f t="shared" si="3"/>
        <v>0</v>
      </c>
      <c r="P17" s="24">
        <f t="shared" si="4"/>
        <v>0</v>
      </c>
      <c r="R17" s="24">
        <f t="shared" si="5"/>
        <v>0</v>
      </c>
      <c r="S17" s="24">
        <f t="shared" si="6"/>
        <v>0</v>
      </c>
      <c r="T17" s="24">
        <f t="shared" si="7"/>
        <v>3.4961E-06</v>
      </c>
    </row>
    <row r="18" spans="1:20" ht="12.75">
      <c r="A18" s="24">
        <f t="shared" si="0"/>
        <v>8005</v>
      </c>
      <c r="B18" s="33">
        <v>8</v>
      </c>
      <c r="C18" s="33">
        <v>5</v>
      </c>
      <c r="D18" s="33">
        <v>0.0665953551</v>
      </c>
      <c r="E18" s="32" t="s">
        <v>17</v>
      </c>
      <c r="F18" s="24">
        <f>VLOOKUP(A18,GPW!A:E,5,0)</f>
        <v>37186.507501000066</v>
      </c>
      <c r="G18" s="24">
        <f>VLOOKUP(A18,Gridarea!A:L,12,0)</f>
        <v>4751.884</v>
      </c>
      <c r="H18" s="24">
        <f t="shared" si="1"/>
        <v>12307.37956</v>
      </c>
      <c r="I18" s="24">
        <f>VLOOKUP(E18,DATA2!A:T,20,0)</f>
        <v>723.7565716264946</v>
      </c>
      <c r="J18" s="24">
        <f>VLOOKUP(E18,DATA2!A:L,12,0)</f>
        <v>36.41256818797611</v>
      </c>
      <c r="K18" s="24">
        <v>8005</v>
      </c>
      <c r="L18" s="24">
        <v>2</v>
      </c>
      <c r="M18" s="24">
        <f>D18*H18*J18</f>
        <v>29844.262028955014</v>
      </c>
      <c r="N18" s="24">
        <f>M18*F18/SUM(M$18:M$19)</f>
        <v>16020.67847748445</v>
      </c>
      <c r="O18" s="24">
        <f>SUM(N18:N19)</f>
        <v>37186.50750100006</v>
      </c>
      <c r="P18" s="24">
        <f t="shared" si="4"/>
        <v>11595071.329994515</v>
      </c>
      <c r="R18" s="24">
        <f t="shared" si="5"/>
        <v>11351640.086710908</v>
      </c>
      <c r="S18" s="24">
        <f>SUM(R18:R19)</f>
        <v>26348937.08318215</v>
      </c>
      <c r="T18" s="24">
        <f>SUM(D18:D19)</f>
        <v>0.1545782643</v>
      </c>
    </row>
    <row r="19" spans="1:18" ht="12.75">
      <c r="A19" s="24">
        <f t="shared" si="0"/>
        <v>8005</v>
      </c>
      <c r="B19" s="33">
        <v>8</v>
      </c>
      <c r="C19" s="33">
        <v>5</v>
      </c>
      <c r="D19" s="33">
        <v>0.0879829092</v>
      </c>
      <c r="E19" s="32" t="s">
        <v>17</v>
      </c>
      <c r="F19" s="24">
        <f>VLOOKUP(A19,GPW!A:E,5,0)</f>
        <v>37186.507501000066</v>
      </c>
      <c r="G19" s="24">
        <f>VLOOKUP(A19,Gridarea!A:L,12,0)</f>
        <v>4751.884</v>
      </c>
      <c r="H19" s="24">
        <f t="shared" si="1"/>
        <v>12307.37956</v>
      </c>
      <c r="I19" s="24">
        <f>VLOOKUP(E19,DATA2!A:T,20,0)</f>
        <v>723.7565716264946</v>
      </c>
      <c r="J19" s="24">
        <f>VLOOKUP(E19,DATA2!A:L,12,0)</f>
        <v>36.41256818797611</v>
      </c>
      <c r="K19" s="24">
        <v>8005</v>
      </c>
      <c r="L19" s="24">
        <v>2</v>
      </c>
      <c r="M19" s="24">
        <f aca="true" t="shared" si="8" ref="M19:M82">D19*H19*J19</f>
        <v>39428.95104758675</v>
      </c>
      <c r="N19" s="24">
        <f>M19*F19/SUM(M$18:M$19)</f>
        <v>21165.829023515613</v>
      </c>
      <c r="P19" s="24">
        <f t="shared" si="4"/>
        <v>15318907.849692216</v>
      </c>
      <c r="R19" s="24">
        <f t="shared" si="5"/>
        <v>14997296.996471243</v>
      </c>
    </row>
    <row r="20" spans="1:20" ht="12.75">
      <c r="A20" s="24">
        <f t="shared" si="0"/>
        <v>10002</v>
      </c>
      <c r="B20" s="33">
        <v>10</v>
      </c>
      <c r="C20" s="33">
        <v>2</v>
      </c>
      <c r="D20" s="33">
        <v>0.3977266773</v>
      </c>
      <c r="E20" s="32" t="s">
        <v>6</v>
      </c>
      <c r="F20" s="24">
        <f>VLOOKUP(A20,GPW!A:E,5,0)</f>
        <v>97384.89367390484</v>
      </c>
      <c r="G20" s="24">
        <f>VLOOKUP(A20,Gridarea!A:L,12,0)</f>
        <v>4769.317</v>
      </c>
      <c r="H20" s="24">
        <f t="shared" si="1"/>
        <v>12352.53103</v>
      </c>
      <c r="I20" s="24">
        <f>VLOOKUP(E20,DATA2!A:T,20,0)</f>
        <v>686.4405077734127</v>
      </c>
      <c r="J20" s="24">
        <f>VLOOKUP(E20,DATA2!A:L,12,0)</f>
        <v>8.855149806005999</v>
      </c>
      <c r="K20" s="24">
        <v>10002</v>
      </c>
      <c r="L20" s="24">
        <v>2</v>
      </c>
      <c r="M20" s="24">
        <f t="shared" si="8"/>
        <v>43504.74107904565</v>
      </c>
      <c r="N20" s="24">
        <f>M20*F20/SUM(M$20:M$21)</f>
        <v>46798.8861625209</v>
      </c>
      <c r="O20" s="24">
        <f>SUM(N20:N21)</f>
        <v>97384.89367390484</v>
      </c>
      <c r="P20" s="24">
        <f t="shared" si="4"/>
        <v>32124651.180630986</v>
      </c>
      <c r="R20" s="24">
        <f t="shared" si="5"/>
        <v>31450214.29668325</v>
      </c>
      <c r="S20" s="24">
        <f>SUM(R20:R21)</f>
        <v>65445484.42173947</v>
      </c>
      <c r="T20" s="24">
        <f>SUM(D20:D21)</f>
        <v>0.8276387187</v>
      </c>
    </row>
    <row r="21" spans="1:18" ht="12.75">
      <c r="A21" s="24">
        <f t="shared" si="0"/>
        <v>10002</v>
      </c>
      <c r="B21" s="33">
        <v>10</v>
      </c>
      <c r="C21" s="33">
        <v>2</v>
      </c>
      <c r="D21" s="33">
        <v>0.4299120414</v>
      </c>
      <c r="E21" s="32" t="s">
        <v>6</v>
      </c>
      <c r="F21" s="24">
        <f>VLOOKUP(A21,GPW!A:E,5,0)</f>
        <v>97384.89367390484</v>
      </c>
      <c r="G21" s="24">
        <f>VLOOKUP(A21,Gridarea!A:L,12,0)</f>
        <v>4769.317</v>
      </c>
      <c r="H21" s="24">
        <f t="shared" si="1"/>
        <v>12352.53103</v>
      </c>
      <c r="I21" s="24">
        <f>VLOOKUP(E21,DATA2!A:T,20,0)</f>
        <v>686.4405077734127</v>
      </c>
      <c r="J21" s="24">
        <f>VLOOKUP(E21,DATA2!A:L,12,0)</f>
        <v>8.855149806005999</v>
      </c>
      <c r="K21" s="24">
        <v>10002</v>
      </c>
      <c r="L21" s="24">
        <v>2</v>
      </c>
      <c r="M21" s="24">
        <f t="shared" si="8"/>
        <v>47025.289263569735</v>
      </c>
      <c r="N21" s="24">
        <f>M21*F21/SUM(M$20:M$21)</f>
        <v>50586.007511383934</v>
      </c>
      <c r="P21" s="24">
        <f t="shared" si="4"/>
        <v>34724284.68234406</v>
      </c>
      <c r="R21" s="24">
        <f t="shared" si="5"/>
        <v>33995270.125056215</v>
      </c>
    </row>
    <row r="22" spans="1:20" ht="12.75">
      <c r="A22" s="24">
        <f t="shared" si="0"/>
        <v>10007</v>
      </c>
      <c r="B22" s="33">
        <v>10</v>
      </c>
      <c r="C22" s="33">
        <v>7</v>
      </c>
      <c r="D22" s="33">
        <v>0.0014078194</v>
      </c>
      <c r="E22" s="32" t="s">
        <v>38</v>
      </c>
      <c r="F22" s="24">
        <f>VLOOKUP(A22,GPW!A:E,5,0)</f>
        <v>6423.68544536891</v>
      </c>
      <c r="G22" s="24">
        <f>VLOOKUP(A22,Gridarea!A:L,12,0)</f>
        <v>4733.019</v>
      </c>
      <c r="H22" s="24">
        <f t="shared" si="1"/>
        <v>12258.51921</v>
      </c>
      <c r="I22" s="24">
        <f>VLOOKUP(E22,DATA2!A:T,20,0)</f>
        <v>634.1017216152009</v>
      </c>
      <c r="J22" s="24">
        <f>VLOOKUP(E22,DATA2!A:L,12,0)</f>
        <v>73.21698523495208</v>
      </c>
      <c r="K22" s="24">
        <v>10007</v>
      </c>
      <c r="L22" s="24">
        <v>2</v>
      </c>
      <c r="M22" s="24">
        <f t="shared" si="8"/>
        <v>1263.5627083146403</v>
      </c>
      <c r="N22" s="24">
        <f>M22*F22/SUM(M$22:M$23)</f>
        <v>762.6892598648082</v>
      </c>
      <c r="O22" s="24">
        <f>SUM(N22:N23)</f>
        <v>6423.68544536891</v>
      </c>
      <c r="P22" s="24">
        <f t="shared" si="4"/>
        <v>483622.57273769815</v>
      </c>
      <c r="R22" s="24">
        <f t="shared" si="5"/>
        <v>473469.22043731087</v>
      </c>
      <c r="S22" s="24">
        <f>SUM(R22:R23)</f>
        <v>3987754.2535375804</v>
      </c>
      <c r="T22" s="24">
        <f>SUM(D22:D23)</f>
        <v>0.0118572392</v>
      </c>
    </row>
    <row r="23" spans="1:18" ht="12.75">
      <c r="A23" s="24">
        <f t="shared" si="0"/>
        <v>10007</v>
      </c>
      <c r="B23" s="33">
        <v>10</v>
      </c>
      <c r="C23" s="33">
        <v>7</v>
      </c>
      <c r="D23" s="33">
        <v>0.0104494198</v>
      </c>
      <c r="E23" s="32" t="s">
        <v>38</v>
      </c>
      <c r="F23" s="24">
        <f>VLOOKUP(A23,GPW!A:E,5,0)</f>
        <v>6423.68544536891</v>
      </c>
      <c r="G23" s="24">
        <f>VLOOKUP(A23,Gridarea!A:L,12,0)</f>
        <v>4733.019</v>
      </c>
      <c r="H23" s="24">
        <f t="shared" si="1"/>
        <v>12258.51921</v>
      </c>
      <c r="I23" s="24">
        <f>VLOOKUP(E23,DATA2!A:T,20,0)</f>
        <v>634.1017216152009</v>
      </c>
      <c r="J23" s="24">
        <f>VLOOKUP(E23,DATA2!A:L,12,0)</f>
        <v>73.21698523495208</v>
      </c>
      <c r="K23" s="24">
        <v>10007</v>
      </c>
      <c r="L23" s="24">
        <v>2</v>
      </c>
      <c r="M23" s="24">
        <f t="shared" si="8"/>
        <v>9378.686771047926</v>
      </c>
      <c r="N23" s="24">
        <f>M23*F23/SUM(M$22:M$23)</f>
        <v>5660.996185504102</v>
      </c>
      <c r="P23" s="24">
        <f t="shared" si="4"/>
        <v>3589647.427285236</v>
      </c>
      <c r="R23" s="24">
        <f t="shared" si="5"/>
        <v>3514285.0331002697</v>
      </c>
    </row>
    <row r="24" spans="1:20" ht="12.75">
      <c r="A24" s="24">
        <f t="shared" si="0"/>
        <v>11007</v>
      </c>
      <c r="B24" s="33">
        <v>11</v>
      </c>
      <c r="C24" s="33">
        <v>7</v>
      </c>
      <c r="D24" s="33">
        <v>0.045224668</v>
      </c>
      <c r="E24" s="32" t="s">
        <v>43</v>
      </c>
      <c r="F24" s="24">
        <f>VLOOKUP(A24,GPW!A:E,5,0)</f>
        <v>8965.824791834053</v>
      </c>
      <c r="G24" s="24">
        <f>VLOOKUP(A24,Gridarea!A:L,12,0)</f>
        <v>4733.019</v>
      </c>
      <c r="H24" s="24">
        <f t="shared" si="1"/>
        <v>12258.51921</v>
      </c>
      <c r="I24" s="24">
        <f>VLOOKUP(E24,DATA2!A:T,20,0)</f>
        <v>754.1533787279003</v>
      </c>
      <c r="J24" s="24">
        <f>VLOOKUP(E24,DATA2!A:L,12,0)</f>
        <v>8.521669335239755</v>
      </c>
      <c r="K24" s="24">
        <v>11007</v>
      </c>
      <c r="L24" s="24">
        <v>2</v>
      </c>
      <c r="M24" s="24">
        <f t="shared" si="8"/>
        <v>4724.306630027659</v>
      </c>
      <c r="N24" s="24">
        <f>M24*F24/SUM(M$24:M$25)</f>
        <v>4695.701099151844</v>
      </c>
      <c r="O24" s="24">
        <f>SUM(N24:N25)</f>
        <v>8965.824791834055</v>
      </c>
      <c r="P24" s="24">
        <f t="shared" si="4"/>
        <v>3541278.849421678</v>
      </c>
      <c r="R24" s="24">
        <f t="shared" si="5"/>
        <v>3466931.9231635653</v>
      </c>
      <c r="S24" s="24">
        <f>SUM(R24:R25)</f>
        <v>6619651.364503441</v>
      </c>
      <c r="T24" s="24">
        <f>SUM(D24:D25)</f>
        <v>0.0863505664</v>
      </c>
    </row>
    <row r="25" spans="1:18" ht="12.75">
      <c r="A25" s="24">
        <f t="shared" si="0"/>
        <v>11007</v>
      </c>
      <c r="B25" s="33">
        <v>11</v>
      </c>
      <c r="C25" s="33">
        <v>7</v>
      </c>
      <c r="D25" s="33">
        <v>0.0411258984</v>
      </c>
      <c r="E25" s="32" t="s">
        <v>43</v>
      </c>
      <c r="F25" s="24">
        <f>VLOOKUP(A25,GPW!A:E,5,0)</f>
        <v>8965.824791834053</v>
      </c>
      <c r="G25" s="24">
        <f>VLOOKUP(A25,Gridarea!A:L,12,0)</f>
        <v>4733.019</v>
      </c>
      <c r="H25" s="24">
        <f t="shared" si="1"/>
        <v>12258.51921</v>
      </c>
      <c r="I25" s="24">
        <f>VLOOKUP(E25,DATA2!A:T,20,0)</f>
        <v>754.1533787279003</v>
      </c>
      <c r="J25" s="24">
        <f>VLOOKUP(E25,DATA2!A:L,12,0)</f>
        <v>8.521669335239755</v>
      </c>
      <c r="K25" s="24">
        <v>11007</v>
      </c>
      <c r="L25" s="24">
        <v>2</v>
      </c>
      <c r="M25" s="24">
        <f t="shared" si="8"/>
        <v>4296.136667647043</v>
      </c>
      <c r="N25" s="24">
        <f>M25*F25/SUM(M$24:M$25)</f>
        <v>4270.123692682211</v>
      </c>
      <c r="P25" s="24">
        <f t="shared" si="4"/>
        <v>3220328.2104223478</v>
      </c>
      <c r="R25" s="24">
        <f t="shared" si="5"/>
        <v>3152719.441339876</v>
      </c>
    </row>
    <row r="26" spans="1:20" ht="12.75">
      <c r="A26" s="24">
        <f t="shared" si="0"/>
        <v>13002</v>
      </c>
      <c r="B26" s="33">
        <v>13</v>
      </c>
      <c r="C26" s="33">
        <v>2</v>
      </c>
      <c r="D26" s="33">
        <v>0.3681397592</v>
      </c>
      <c r="E26" s="32" t="s">
        <v>6</v>
      </c>
      <c r="F26" s="24">
        <f>VLOOKUP(A26,GPW!A:E,5,0)</f>
        <v>47032.10891253871</v>
      </c>
      <c r="G26" s="24">
        <f>VLOOKUP(A26,Gridarea!A:L,12,0)</f>
        <v>4769.317</v>
      </c>
      <c r="H26" s="24">
        <f t="shared" si="1"/>
        <v>12352.53103</v>
      </c>
      <c r="I26" s="24">
        <f>VLOOKUP(E26,DATA2!A:T,20,0)</f>
        <v>686.4405077734127</v>
      </c>
      <c r="J26" s="24">
        <f>VLOOKUP(E26,DATA2!A:L,12,0)</f>
        <v>8.855149806005999</v>
      </c>
      <c r="K26" s="24">
        <v>13002</v>
      </c>
      <c r="L26" s="24">
        <v>2</v>
      </c>
      <c r="M26" s="24">
        <f t="shared" si="8"/>
        <v>40268.42004570312</v>
      </c>
      <c r="N26" s="24">
        <f>M26*F26/SUM(M$26:M$27)</f>
        <v>28523.907267148952</v>
      </c>
      <c r="O26" s="24">
        <f>SUM(N26:N27)</f>
        <v>47032.10891253871</v>
      </c>
      <c r="P26" s="24">
        <f t="shared" si="4"/>
        <v>19579965.388143465</v>
      </c>
      <c r="R26" s="24">
        <f t="shared" si="5"/>
        <v>19168896.306959294</v>
      </c>
      <c r="S26" s="24">
        <f>SUM(R26:R27)</f>
        <v>31758862.940911546</v>
      </c>
      <c r="T26" s="24">
        <f>SUM(D26:D27)</f>
        <v>0.8030100491000001</v>
      </c>
    </row>
    <row r="27" spans="1:18" ht="12.75">
      <c r="A27" s="24">
        <f t="shared" si="0"/>
        <v>13002</v>
      </c>
      <c r="B27" s="33">
        <v>13</v>
      </c>
      <c r="C27" s="33">
        <v>2</v>
      </c>
      <c r="D27" s="33">
        <v>0.4348702899</v>
      </c>
      <c r="E27" s="32" t="s">
        <v>4</v>
      </c>
      <c r="F27" s="24">
        <f>VLOOKUP(A27,GPW!A:E,5,0)</f>
        <v>47032.10891253871</v>
      </c>
      <c r="G27" s="24">
        <f>VLOOKUP(A27,Gridarea!A:L,12,0)</f>
        <v>4769.317</v>
      </c>
      <c r="H27" s="24">
        <f t="shared" si="1"/>
        <v>12352.53103</v>
      </c>
      <c r="I27" s="24">
        <f>VLOOKUP(E27,DATA2!A:T,20,0)</f>
        <v>694.8245716185273</v>
      </c>
      <c r="J27" s="24">
        <f>VLOOKUP(E27,DATA2!A:L,12,0)</f>
        <v>4.864118036281065</v>
      </c>
      <c r="K27" s="24">
        <v>13002</v>
      </c>
      <c r="L27" s="24">
        <v>2</v>
      </c>
      <c r="M27" s="24">
        <f t="shared" si="8"/>
        <v>26128.819981317472</v>
      </c>
      <c r="N27" s="24">
        <f>M27*F27/SUM(M$26:M$27)</f>
        <v>18508.201645389752</v>
      </c>
      <c r="P27" s="24">
        <f t="shared" si="4"/>
        <v>12859953.279687257</v>
      </c>
      <c r="R27" s="24">
        <f t="shared" si="5"/>
        <v>12589966.63395225</v>
      </c>
    </row>
    <row r="28" spans="1:20" ht="12.75">
      <c r="A28" s="24">
        <f t="shared" si="0"/>
        <v>13003</v>
      </c>
      <c r="B28" s="33">
        <v>13</v>
      </c>
      <c r="C28" s="33">
        <v>3</v>
      </c>
      <c r="D28" s="33">
        <v>0.9236445025</v>
      </c>
      <c r="E28" s="32" t="s">
        <v>4</v>
      </c>
      <c r="F28" s="24">
        <f>VLOOKUP(A28,GPW!A:E,5,0)</f>
        <v>52187.2556876086</v>
      </c>
      <c r="G28" s="24">
        <f>VLOOKUP(A28,Gridarea!A:L,12,0)</f>
        <v>4764.958</v>
      </c>
      <c r="H28" s="24">
        <f t="shared" si="1"/>
        <v>12341.241219999998</v>
      </c>
      <c r="I28" s="24">
        <f>VLOOKUP(E28,DATA2!A:T,20,0)</f>
        <v>694.8245716185273</v>
      </c>
      <c r="J28" s="24">
        <f>VLOOKUP(E28,DATA2!A:L,12,0)</f>
        <v>4.864118036281065</v>
      </c>
      <c r="K28" s="24">
        <v>13003</v>
      </c>
      <c r="L28" s="24">
        <v>2</v>
      </c>
      <c r="M28" s="24">
        <f t="shared" si="8"/>
        <v>55445.69045393991</v>
      </c>
      <c r="N28" s="24">
        <f>M28*F28/SUM(M$28:M$29)</f>
        <v>48202.47172483685</v>
      </c>
      <c r="O28" s="24">
        <f>SUM(N28:N29)</f>
        <v>52187.2556876086</v>
      </c>
      <c r="P28" s="24">
        <f t="shared" si="4"/>
        <v>33492261.76716394</v>
      </c>
      <c r="R28" s="24">
        <f t="shared" si="5"/>
        <v>32789112.75752653</v>
      </c>
      <c r="S28" s="24">
        <f>SUM(R28:R29)</f>
        <v>35499710.907255515</v>
      </c>
      <c r="T28" s="24">
        <f>SUM(D28:D29)</f>
        <v>1.0000000019</v>
      </c>
    </row>
    <row r="29" spans="1:18" ht="12.75">
      <c r="A29" s="24">
        <f t="shared" si="0"/>
        <v>13003</v>
      </c>
      <c r="B29" s="33">
        <v>13</v>
      </c>
      <c r="C29" s="33">
        <v>3</v>
      </c>
      <c r="D29" s="33">
        <v>0.0763554994</v>
      </c>
      <c r="E29" s="32" t="s">
        <v>4</v>
      </c>
      <c r="F29" s="24">
        <f>VLOOKUP(A29,GPW!A:E,5,0)</f>
        <v>52187.2556876086</v>
      </c>
      <c r="G29" s="24">
        <f>VLOOKUP(A29,Gridarea!A:L,12,0)</f>
        <v>4764.958</v>
      </c>
      <c r="H29" s="24">
        <f t="shared" si="1"/>
        <v>12341.241219999998</v>
      </c>
      <c r="I29" s="24">
        <f>VLOOKUP(E29,DATA2!A:T,20,0)</f>
        <v>694.8245716185273</v>
      </c>
      <c r="J29" s="24">
        <f>VLOOKUP(E29,DATA2!A:L,12,0)</f>
        <v>4.864118036281065</v>
      </c>
      <c r="K29" s="24">
        <v>13003</v>
      </c>
      <c r="L29" s="24">
        <v>2</v>
      </c>
      <c r="M29" s="24">
        <f t="shared" si="8"/>
        <v>4583.563668412994</v>
      </c>
      <c r="N29" s="24">
        <f>M29*F29/SUM(M$28:M$29)</f>
        <v>3984.783962771756</v>
      </c>
      <c r="P29" s="24">
        <f t="shared" si="4"/>
        <v>2768725.809925263</v>
      </c>
      <c r="R29" s="24">
        <f t="shared" si="5"/>
        <v>2710598.1497289855</v>
      </c>
    </row>
    <row r="30" spans="1:20" ht="12.75">
      <c r="A30" s="24">
        <f t="shared" si="0"/>
        <v>13011</v>
      </c>
      <c r="B30" s="33">
        <v>13</v>
      </c>
      <c r="C30" s="33">
        <v>11</v>
      </c>
      <c r="D30" s="33">
        <v>0.0249189377</v>
      </c>
      <c r="E30" s="32" t="s">
        <v>56</v>
      </c>
      <c r="F30" s="24">
        <f>VLOOKUP(A30,GPW!A:E,5,0)</f>
        <v>33575.27251540024</v>
      </c>
      <c r="G30" s="24">
        <f>VLOOKUP(A30,Gridarea!A:L,12,0)</f>
        <v>4678.023</v>
      </c>
      <c r="H30" s="24">
        <f t="shared" si="1"/>
        <v>12116.07957</v>
      </c>
      <c r="I30" s="24">
        <f>VLOOKUP(E30,DATA2!A:T,20,0)</f>
        <v>617.4014787226857</v>
      </c>
      <c r="J30" s="24">
        <f>VLOOKUP(E30,DATA2!A:L,12,0)</f>
        <v>59.069992816767666</v>
      </c>
      <c r="K30" s="24">
        <v>13011</v>
      </c>
      <c r="L30" s="24">
        <v>2</v>
      </c>
      <c r="M30" s="24">
        <f t="shared" si="8"/>
        <v>17834.40230588911</v>
      </c>
      <c r="N30" s="24">
        <f>M30*F30/SUM(M$30:M$31)</f>
        <v>24421.119539359504</v>
      </c>
      <c r="O30" s="24">
        <f>SUM(N30:N31)</f>
        <v>33575.27251540024</v>
      </c>
      <c r="P30" s="24">
        <f t="shared" si="4"/>
        <v>15077635.315664032</v>
      </c>
      <c r="R30" s="24">
        <f t="shared" si="5"/>
        <v>14761089.827826085</v>
      </c>
      <c r="S30" s="24">
        <f>SUM(R30:R31)</f>
        <v>20294221.67950952</v>
      </c>
      <c r="T30" s="24">
        <f>SUM(D30:D31)</f>
        <v>0.0342596957</v>
      </c>
    </row>
    <row r="31" spans="1:18" ht="12.75">
      <c r="A31" s="24">
        <f t="shared" si="0"/>
        <v>13011</v>
      </c>
      <c r="B31" s="33">
        <v>13</v>
      </c>
      <c r="C31" s="33">
        <v>11</v>
      </c>
      <c r="D31" s="33">
        <v>0.009340758</v>
      </c>
      <c r="E31" s="32" t="s">
        <v>56</v>
      </c>
      <c r="F31" s="24">
        <f>VLOOKUP(A31,GPW!A:E,5,0)</f>
        <v>33575.27251540024</v>
      </c>
      <c r="G31" s="24">
        <f>VLOOKUP(A31,Gridarea!A:L,12,0)</f>
        <v>4678.023</v>
      </c>
      <c r="H31" s="24">
        <f t="shared" si="1"/>
        <v>12116.07957</v>
      </c>
      <c r="I31" s="24">
        <f>VLOOKUP(E31,DATA2!A:T,20,0)</f>
        <v>617.4014787226857</v>
      </c>
      <c r="J31" s="24">
        <f>VLOOKUP(E31,DATA2!A:L,12,0)</f>
        <v>59.069992816767666</v>
      </c>
      <c r="K31" s="24">
        <v>13011</v>
      </c>
      <c r="L31" s="24">
        <v>2</v>
      </c>
      <c r="M31" s="24">
        <f t="shared" si="8"/>
        <v>6685.149985906187</v>
      </c>
      <c r="N31" s="24">
        <f>M31*F31/SUM(M$30:M$31)</f>
        <v>9154.152976040734</v>
      </c>
      <c r="P31" s="24">
        <f t="shared" si="4"/>
        <v>5651787.583861223</v>
      </c>
      <c r="R31" s="24">
        <f t="shared" si="5"/>
        <v>5533131.851683434</v>
      </c>
    </row>
    <row r="32" spans="1:20" ht="12.75">
      <c r="A32" s="24">
        <f t="shared" si="0"/>
        <v>14002</v>
      </c>
      <c r="B32" s="33">
        <v>14</v>
      </c>
      <c r="C32" s="33">
        <v>2</v>
      </c>
      <c r="D32" s="33">
        <v>0.4029057204</v>
      </c>
      <c r="E32" s="32" t="s">
        <v>4</v>
      </c>
      <c r="F32" s="24">
        <f>VLOOKUP(A32,GPW!A:E,5,0)</f>
        <v>34188.78762649458</v>
      </c>
      <c r="G32" s="24">
        <f>VLOOKUP(A32,Gridarea!A:L,12,0)</f>
        <v>4769.317</v>
      </c>
      <c r="H32" s="24">
        <f t="shared" si="1"/>
        <v>12352.53103</v>
      </c>
      <c r="I32" s="24">
        <f>VLOOKUP(E32,DATA2!A:T,20,0)</f>
        <v>694.8245716185273</v>
      </c>
      <c r="J32" s="24">
        <f>VLOOKUP(E32,DATA2!A:L,12,0)</f>
        <v>4.864118036281065</v>
      </c>
      <c r="K32" s="24">
        <v>14002</v>
      </c>
      <c r="L32" s="24">
        <v>2</v>
      </c>
      <c r="M32" s="24">
        <f t="shared" si="8"/>
        <v>24208.25538621058</v>
      </c>
      <c r="N32" s="24">
        <f>M32*F32/SUM(M$32:M$33)</f>
        <v>16026.870828890276</v>
      </c>
      <c r="O32" s="24">
        <f>SUM(N32:N33)</f>
        <v>34188.78762649458</v>
      </c>
      <c r="P32" s="24">
        <f t="shared" si="4"/>
        <v>11135863.658069158</v>
      </c>
      <c r="R32" s="24">
        <f t="shared" si="5"/>
        <v>10902073.191570856</v>
      </c>
      <c r="S32" s="24">
        <f>SUM(R32:R33)</f>
        <v>23256484.002056703</v>
      </c>
      <c r="T32" s="24">
        <f>SUM(D32:D33)</f>
        <v>0.8594851893</v>
      </c>
    </row>
    <row r="33" spans="1:18" ht="12.75">
      <c r="A33" s="24">
        <f t="shared" si="0"/>
        <v>14002</v>
      </c>
      <c r="B33" s="33">
        <v>14</v>
      </c>
      <c r="C33" s="33">
        <v>2</v>
      </c>
      <c r="D33" s="33">
        <v>0.4565794689</v>
      </c>
      <c r="E33" s="32" t="s">
        <v>4</v>
      </c>
      <c r="F33" s="24">
        <f>VLOOKUP(A33,GPW!A:E,5,0)</f>
        <v>34188.78762649458</v>
      </c>
      <c r="G33" s="24">
        <f>VLOOKUP(A33,Gridarea!A:L,12,0)</f>
        <v>4769.317</v>
      </c>
      <c r="H33" s="24">
        <f t="shared" si="1"/>
        <v>12352.53103</v>
      </c>
      <c r="I33" s="24">
        <f>VLOOKUP(E33,DATA2!A:T,20,0)</f>
        <v>694.8245716185273</v>
      </c>
      <c r="J33" s="24">
        <f>VLOOKUP(E33,DATA2!A:L,12,0)</f>
        <v>4.864118036281065</v>
      </c>
      <c r="K33" s="24">
        <v>14002</v>
      </c>
      <c r="L33" s="24">
        <v>2</v>
      </c>
      <c r="M33" s="24">
        <f t="shared" si="8"/>
        <v>27433.19796069987</v>
      </c>
      <c r="N33" s="24">
        <f>M33*F33/SUM(M$32:M$33)</f>
        <v>18161.916797604306</v>
      </c>
      <c r="P33" s="24">
        <f t="shared" si="4"/>
        <v>12619346.058666747</v>
      </c>
      <c r="R33" s="24">
        <f t="shared" si="5"/>
        <v>12354410.810485847</v>
      </c>
    </row>
    <row r="34" spans="1:20" ht="12.75">
      <c r="A34" s="24">
        <f t="shared" si="0"/>
        <v>14004</v>
      </c>
      <c r="B34" s="33">
        <v>14</v>
      </c>
      <c r="C34" s="33">
        <v>4</v>
      </c>
      <c r="D34" s="33">
        <v>0.0731216553</v>
      </c>
      <c r="E34" s="32" t="s">
        <v>4</v>
      </c>
      <c r="F34" s="24">
        <f>VLOOKUP(A34,GPW!A:E,5,0)</f>
        <v>88777.45889746252</v>
      </c>
      <c r="G34" s="24">
        <f>VLOOKUP(A34,Gridarea!A:L,12,0)</f>
        <v>4759.143</v>
      </c>
      <c r="H34" s="24">
        <f t="shared" si="1"/>
        <v>12326.18037</v>
      </c>
      <c r="I34" s="24">
        <f>VLOOKUP(E34,DATA2!A:T,20,0)</f>
        <v>694.8245716185273</v>
      </c>
      <c r="J34" s="24">
        <f>VLOOKUP(E34,DATA2!A:L,12,0)</f>
        <v>4.864118036281065</v>
      </c>
      <c r="K34" s="24">
        <v>14004</v>
      </c>
      <c r="L34" s="24">
        <v>2</v>
      </c>
      <c r="M34" s="24">
        <f t="shared" si="8"/>
        <v>4384.081691411798</v>
      </c>
      <c r="N34" s="24">
        <f>M34*F34/SUM(M$34:M$35)</f>
        <v>7566.551705328575</v>
      </c>
      <c r="O34" s="24">
        <f>SUM(N34:N35)</f>
        <v>88777.45889746252</v>
      </c>
      <c r="P34" s="24">
        <f t="shared" si="4"/>
        <v>5257426.047284365</v>
      </c>
      <c r="R34" s="24">
        <f t="shared" si="5"/>
        <v>5147049.687990104</v>
      </c>
      <c r="S34" s="24">
        <f>SUM(R34:R35)</f>
        <v>60389727.03998674</v>
      </c>
      <c r="T34" s="24">
        <f>SUM(D34:D35)</f>
        <v>0.8579277590000001</v>
      </c>
    </row>
    <row r="35" spans="1:18" ht="12.75">
      <c r="A35" s="24">
        <f t="shared" si="0"/>
        <v>14004</v>
      </c>
      <c r="B35" s="33">
        <v>14</v>
      </c>
      <c r="C35" s="33">
        <v>4</v>
      </c>
      <c r="D35" s="33">
        <v>0.7848061037</v>
      </c>
      <c r="E35" s="32" t="s">
        <v>4</v>
      </c>
      <c r="F35" s="24">
        <f>VLOOKUP(A35,GPW!A:E,5,0)</f>
        <v>88777.45889746252</v>
      </c>
      <c r="G35" s="24">
        <f>VLOOKUP(A35,Gridarea!A:L,12,0)</f>
        <v>4759.143</v>
      </c>
      <c r="H35" s="24">
        <f t="shared" si="1"/>
        <v>12326.18037</v>
      </c>
      <c r="I35" s="24">
        <f>VLOOKUP(E35,DATA2!A:T,20,0)</f>
        <v>694.8245716185273</v>
      </c>
      <c r="J35" s="24">
        <f>VLOOKUP(E35,DATA2!A:L,12,0)</f>
        <v>4.864118036281065</v>
      </c>
      <c r="K35" s="24">
        <v>14004</v>
      </c>
      <c r="L35" s="24">
        <v>2</v>
      </c>
      <c r="M35" s="24">
        <f t="shared" si="8"/>
        <v>47053.83181525704</v>
      </c>
      <c r="N35" s="24">
        <f>M35*F35/SUM(M$34:M$35)</f>
        <v>81210.90719213395</v>
      </c>
      <c r="P35" s="24">
        <f t="shared" si="4"/>
        <v>56427333.800526455</v>
      </c>
      <c r="R35" s="24">
        <f t="shared" si="5"/>
        <v>55242677.35199663</v>
      </c>
    </row>
    <row r="36" spans="1:20" ht="12.75">
      <c r="A36" s="24">
        <f t="shared" si="0"/>
        <v>14005</v>
      </c>
      <c r="B36" s="33">
        <v>14</v>
      </c>
      <c r="C36" s="33">
        <v>5</v>
      </c>
      <c r="D36" s="33">
        <v>0.0557729193</v>
      </c>
      <c r="E36" s="32" t="s">
        <v>4</v>
      </c>
      <c r="F36" s="24">
        <f>VLOOKUP(A36,GPW!A:E,5,0)</f>
        <v>54049.061445533494</v>
      </c>
      <c r="G36" s="24">
        <f>VLOOKUP(A36,Gridarea!A:L,12,0)</f>
        <v>4751.884</v>
      </c>
      <c r="H36" s="24">
        <f t="shared" si="1"/>
        <v>12307.37956</v>
      </c>
      <c r="I36" s="24">
        <f>VLOOKUP(E36,DATA2!A:T,20,0)</f>
        <v>694.8245716185273</v>
      </c>
      <c r="J36" s="24">
        <f>VLOOKUP(E36,DATA2!A:L,12,0)</f>
        <v>4.864118036281065</v>
      </c>
      <c r="K36" s="24">
        <v>14005</v>
      </c>
      <c r="L36" s="24">
        <v>2</v>
      </c>
      <c r="M36" s="24">
        <f t="shared" si="8"/>
        <v>3338.8205430259745</v>
      </c>
      <c r="N36" s="24">
        <f>M36*F36/SUM(M$36:M$37)</f>
        <v>4968.134595836294</v>
      </c>
      <c r="O36" s="24">
        <f>SUM(N36:N37)</f>
        <v>54049.061445533494</v>
      </c>
      <c r="P36" s="24">
        <f t="shared" si="4"/>
        <v>3451981.992295138</v>
      </c>
      <c r="R36" s="24">
        <f t="shared" si="5"/>
        <v>3379509.7974925707</v>
      </c>
      <c r="S36" s="24">
        <f>SUM(R36:R37)</f>
        <v>36766180.379561774</v>
      </c>
      <c r="T36" s="24">
        <f>SUM(D36:D37)</f>
        <v>0.6067617300000001</v>
      </c>
    </row>
    <row r="37" spans="1:18" ht="12.75">
      <c r="A37" s="24">
        <f t="shared" si="0"/>
        <v>14005</v>
      </c>
      <c r="B37" s="33">
        <v>14</v>
      </c>
      <c r="C37" s="33">
        <v>5</v>
      </c>
      <c r="D37" s="33">
        <v>0.5509888107</v>
      </c>
      <c r="E37" s="32" t="s">
        <v>4</v>
      </c>
      <c r="F37" s="24">
        <f>VLOOKUP(A37,GPW!A:E,5,0)</f>
        <v>54049.061445533494</v>
      </c>
      <c r="G37" s="24">
        <f>VLOOKUP(A37,Gridarea!A:L,12,0)</f>
        <v>4751.884</v>
      </c>
      <c r="H37" s="24">
        <f t="shared" si="1"/>
        <v>12307.37956</v>
      </c>
      <c r="I37" s="24">
        <f>VLOOKUP(E37,DATA2!A:T,20,0)</f>
        <v>694.8245716185273</v>
      </c>
      <c r="J37" s="24">
        <f>VLOOKUP(E37,DATA2!A:L,12,0)</f>
        <v>4.864118036281065</v>
      </c>
      <c r="K37" s="24">
        <v>14005</v>
      </c>
      <c r="L37" s="24">
        <v>2</v>
      </c>
      <c r="M37" s="24">
        <f t="shared" si="8"/>
        <v>32984.69549795666</v>
      </c>
      <c r="N37" s="24">
        <f>M37*F37/SUM(M$36:M$37)</f>
        <v>49080.9268496972</v>
      </c>
      <c r="P37" s="24">
        <f t="shared" si="4"/>
        <v>34102633.97298113</v>
      </c>
      <c r="R37" s="24">
        <f t="shared" si="5"/>
        <v>33386670.582069203</v>
      </c>
    </row>
    <row r="38" spans="1:20" ht="12.75">
      <c r="A38" s="24">
        <f t="shared" si="0"/>
        <v>15007</v>
      </c>
      <c r="B38" s="33">
        <v>15</v>
      </c>
      <c r="C38" s="33">
        <v>7</v>
      </c>
      <c r="D38" s="33">
        <v>0.0470800963</v>
      </c>
      <c r="E38" s="32" t="s">
        <v>43</v>
      </c>
      <c r="F38" s="24">
        <f>VLOOKUP(A38,GPW!A:E,5,0)</f>
        <v>26756.750612396365</v>
      </c>
      <c r="G38" s="24">
        <f>VLOOKUP(A38,Gridarea!A:L,12,0)</f>
        <v>4733.019</v>
      </c>
      <c r="H38" s="24">
        <f t="shared" si="1"/>
        <v>12258.51921</v>
      </c>
      <c r="I38" s="24">
        <f>VLOOKUP(E38,DATA2!A:T,20,0)</f>
        <v>754.1533787279003</v>
      </c>
      <c r="J38" s="24">
        <f>VLOOKUP(E38,DATA2!A:L,12,0)</f>
        <v>8.521669335239755</v>
      </c>
      <c r="K38" s="24">
        <v>15007</v>
      </c>
      <c r="L38" s="24">
        <v>2</v>
      </c>
      <c r="M38" s="24">
        <f t="shared" si="8"/>
        <v>4918.130324194544</v>
      </c>
      <c r="N38" s="24">
        <f>M38*F38/SUM(M$38:M$39)</f>
        <v>2008.3019546133128</v>
      </c>
      <c r="O38" s="24">
        <f>SUM(N38:N39)</f>
        <v>26756.75061239636</v>
      </c>
      <c r="P38" s="24">
        <f t="shared" si="4"/>
        <v>1514567.704577476</v>
      </c>
      <c r="R38" s="24">
        <f t="shared" si="5"/>
        <v>1482770.3064529172</v>
      </c>
      <c r="S38" s="24">
        <f>SUM(R38:R39)</f>
        <v>17950990.47870929</v>
      </c>
      <c r="T38" s="24">
        <f>SUM(D38:D39)</f>
        <v>0.4039130615</v>
      </c>
    </row>
    <row r="39" spans="1:18" ht="12.75">
      <c r="A39" s="24">
        <f t="shared" si="0"/>
        <v>15007</v>
      </c>
      <c r="B39" s="33">
        <v>15</v>
      </c>
      <c r="C39" s="33">
        <v>7</v>
      </c>
      <c r="D39" s="33">
        <v>0.3568329652</v>
      </c>
      <c r="E39" s="32" t="s">
        <v>51</v>
      </c>
      <c r="F39" s="24">
        <f>VLOOKUP(A39,GPW!A:E,5,0)</f>
        <v>26756.750612396365</v>
      </c>
      <c r="G39" s="24">
        <f>VLOOKUP(A39,Gridarea!A:L,12,0)</f>
        <v>4733.019</v>
      </c>
      <c r="H39" s="24">
        <f t="shared" si="1"/>
        <v>12258.51921</v>
      </c>
      <c r="I39" s="24">
        <f>VLOOKUP(E39,DATA2!A:T,20,0)</f>
        <v>679.69409312762</v>
      </c>
      <c r="J39" s="24">
        <f>VLOOKUP(E39,DATA2!A:L,12,0)</f>
        <v>13.855302805445774</v>
      </c>
      <c r="K39" s="24">
        <v>15007</v>
      </c>
      <c r="L39" s="24">
        <v>2</v>
      </c>
      <c r="M39" s="24">
        <f t="shared" si="8"/>
        <v>60606.47182114123</v>
      </c>
      <c r="N39" s="24">
        <f>M39*F39/SUM(M$38:M$39)</f>
        <v>24748.44865778305</v>
      </c>
      <c r="P39" s="24">
        <f t="shared" si="4"/>
        <v>16821374.366767317</v>
      </c>
      <c r="R39" s="24">
        <f t="shared" si="5"/>
        <v>16468220.172256373</v>
      </c>
    </row>
    <row r="40" spans="1:20" ht="12.75">
      <c r="A40" s="24">
        <f t="shared" si="0"/>
        <v>15011</v>
      </c>
      <c r="B40" s="33">
        <v>15</v>
      </c>
      <c r="C40" s="33">
        <v>11</v>
      </c>
      <c r="D40" s="33">
        <v>0.0013900968</v>
      </c>
      <c r="E40" s="32" t="s">
        <v>56</v>
      </c>
      <c r="F40" s="24">
        <f>VLOOKUP(A40,GPW!A:E,5,0)</f>
        <v>25787.882689430557</v>
      </c>
      <c r="G40" s="24">
        <f>VLOOKUP(A40,Gridarea!A:L,12,0)</f>
        <v>4678.023</v>
      </c>
      <c r="H40" s="24">
        <f t="shared" si="1"/>
        <v>12116.07957</v>
      </c>
      <c r="I40" s="24">
        <f>VLOOKUP(E40,DATA2!A:T,20,0)</f>
        <v>617.4014787226857</v>
      </c>
      <c r="J40" s="24">
        <f>VLOOKUP(E40,DATA2!A:L,12,0)</f>
        <v>59.069992816767666</v>
      </c>
      <c r="K40" s="24">
        <v>15011</v>
      </c>
      <c r="L40" s="24">
        <v>2</v>
      </c>
      <c r="M40" s="24">
        <f t="shared" si="8"/>
        <v>994.8877385462974</v>
      </c>
      <c r="N40" s="24">
        <f>M40*F40/SUM(M$40:M$41)</f>
        <v>518.8829781541439</v>
      </c>
      <c r="O40" s="24">
        <f>SUM(N40:N41)</f>
        <v>25787.882689430553</v>
      </c>
      <c r="P40" s="24">
        <f t="shared" si="4"/>
        <v>320359.11799639947</v>
      </c>
      <c r="R40" s="24">
        <f t="shared" si="5"/>
        <v>313633.37943286274</v>
      </c>
      <c r="S40" s="24">
        <f>SUM(R40:R41)</f>
        <v>15587215.493320059</v>
      </c>
      <c r="T40" s="24">
        <f>SUM(D40:D41)</f>
        <v>0.0690862</v>
      </c>
    </row>
    <row r="41" spans="1:18" ht="12.75">
      <c r="A41" s="24">
        <f t="shared" si="0"/>
        <v>15011</v>
      </c>
      <c r="B41" s="33">
        <v>15</v>
      </c>
      <c r="C41" s="33">
        <v>11</v>
      </c>
      <c r="D41" s="33">
        <v>0.0676961032</v>
      </c>
      <c r="E41" s="32" t="s">
        <v>56</v>
      </c>
      <c r="F41" s="24">
        <f>VLOOKUP(A41,GPW!A:E,5,0)</f>
        <v>25787.882689430557</v>
      </c>
      <c r="G41" s="24">
        <f>VLOOKUP(A41,Gridarea!A:L,12,0)</f>
        <v>4678.023</v>
      </c>
      <c r="H41" s="24">
        <f t="shared" si="1"/>
        <v>12116.07957</v>
      </c>
      <c r="I41" s="24">
        <f>VLOOKUP(E41,DATA2!A:T,20,0)</f>
        <v>617.4014787226857</v>
      </c>
      <c r="J41" s="24">
        <f>VLOOKUP(E41,DATA2!A:L,12,0)</f>
        <v>59.069992816767666</v>
      </c>
      <c r="K41" s="24">
        <v>15011</v>
      </c>
      <c r="L41" s="24">
        <v>2</v>
      </c>
      <c r="M41" s="24">
        <f t="shared" si="8"/>
        <v>48449.879908395415</v>
      </c>
      <c r="N41" s="24">
        <f>M41*F41/SUM(M$40:M$41)</f>
        <v>25268.99971127641</v>
      </c>
      <c r="P41" s="24">
        <f t="shared" si="4"/>
        <v>15601117.787585175</v>
      </c>
      <c r="R41" s="24">
        <f t="shared" si="5"/>
        <v>15273582.113887196</v>
      </c>
    </row>
    <row r="42" spans="1:20" ht="12.75">
      <c r="A42" s="24">
        <f t="shared" si="0"/>
        <v>11002</v>
      </c>
      <c r="B42" s="33">
        <v>11</v>
      </c>
      <c r="C42" s="33">
        <v>2</v>
      </c>
      <c r="D42" s="33">
        <v>0.0291231334</v>
      </c>
      <c r="E42" s="32" t="s">
        <v>6</v>
      </c>
      <c r="F42" s="24">
        <f>VLOOKUP(A42,GPW!A:E,5,0)</f>
        <v>88377.56043396045</v>
      </c>
      <c r="G42" s="24">
        <f>VLOOKUP(A42,Gridarea!A:L,12,0)</f>
        <v>4769.317</v>
      </c>
      <c r="H42" s="24">
        <f t="shared" si="1"/>
        <v>12352.53103</v>
      </c>
      <c r="I42" s="24">
        <f>VLOOKUP(E42,DATA2!A:T,20,0)</f>
        <v>686.4405077734127</v>
      </c>
      <c r="J42" s="24">
        <f>VLOOKUP(E42,DATA2!A:L,12,0)</f>
        <v>8.855149806005999</v>
      </c>
      <c r="K42" s="24">
        <v>11002</v>
      </c>
      <c r="L42" s="24">
        <v>3</v>
      </c>
      <c r="M42" s="24">
        <f t="shared" si="8"/>
        <v>3185.5906336949815</v>
      </c>
      <c r="N42" s="24">
        <f>M42*F42/SUM(M$42:M$44)</f>
        <v>3440.6930251640315</v>
      </c>
      <c r="O42" s="24">
        <f>SUM(N42:N44)</f>
        <v>88377.56043396045</v>
      </c>
      <c r="P42" s="24">
        <f t="shared" si="4"/>
        <v>2361831.0672860374</v>
      </c>
      <c r="R42" s="24">
        <f t="shared" si="5"/>
        <v>2312245.9067663252</v>
      </c>
      <c r="S42" s="24">
        <f>SUM(R42:R44)</f>
        <v>59392294.18866171</v>
      </c>
      <c r="T42" s="24">
        <f>SUM(D42:D44)</f>
        <v>0.7480561222</v>
      </c>
    </row>
    <row r="43" spans="1:18" ht="12.75">
      <c r="A43" s="24">
        <f t="shared" si="0"/>
        <v>11002</v>
      </c>
      <c r="B43" s="33">
        <v>11</v>
      </c>
      <c r="C43" s="33">
        <v>2</v>
      </c>
      <c r="D43" s="33">
        <v>0.6271280139</v>
      </c>
      <c r="E43" s="32" t="s">
        <v>6</v>
      </c>
      <c r="F43" s="24">
        <f>VLOOKUP(A43,GPW!A:E,5,0)</f>
        <v>88377.56043396045</v>
      </c>
      <c r="G43" s="24">
        <f>VLOOKUP(A43,Gridarea!A:L,12,0)</f>
        <v>4769.317</v>
      </c>
      <c r="H43" s="24">
        <f t="shared" si="1"/>
        <v>12352.53103</v>
      </c>
      <c r="I43" s="24">
        <f>VLOOKUP(E43,DATA2!A:T,20,0)</f>
        <v>686.4405077734127</v>
      </c>
      <c r="J43" s="24">
        <f>VLOOKUP(E43,DATA2!A:L,12,0)</f>
        <v>8.855149806005999</v>
      </c>
      <c r="K43" s="24">
        <v>11002</v>
      </c>
      <c r="L43" s="24">
        <v>3</v>
      </c>
      <c r="M43" s="24">
        <f t="shared" si="8"/>
        <v>68597.46510681354</v>
      </c>
      <c r="N43" s="24">
        <f>M43*F43/SUM(M$42:M$44)</f>
        <v>74090.75643319004</v>
      </c>
      <c r="P43" s="24">
        <f t="shared" si="4"/>
        <v>50858896.46731521</v>
      </c>
      <c r="R43" s="24">
        <f t="shared" si="5"/>
        <v>49791145.86477738</v>
      </c>
    </row>
    <row r="44" spans="1:18" ht="12.75">
      <c r="A44" s="24">
        <f t="shared" si="0"/>
        <v>11002</v>
      </c>
      <c r="B44" s="33">
        <v>11</v>
      </c>
      <c r="C44" s="33">
        <v>2</v>
      </c>
      <c r="D44" s="33">
        <v>0.0918049749</v>
      </c>
      <c r="E44" s="32" t="s">
        <v>6</v>
      </c>
      <c r="F44" s="24">
        <f>VLOOKUP(A44,GPW!A:E,5,0)</f>
        <v>88377.56043396045</v>
      </c>
      <c r="G44" s="24">
        <f>VLOOKUP(A44,Gridarea!A:L,12,0)</f>
        <v>4769.317</v>
      </c>
      <c r="H44" s="24">
        <f t="shared" si="1"/>
        <v>12352.53103</v>
      </c>
      <c r="I44" s="24">
        <f>VLOOKUP(E44,DATA2!A:T,20,0)</f>
        <v>686.4405077734127</v>
      </c>
      <c r="J44" s="24">
        <f>VLOOKUP(E44,DATA2!A:L,12,0)</f>
        <v>8.855149806005999</v>
      </c>
      <c r="K44" s="24">
        <v>11002</v>
      </c>
      <c r="L44" s="24">
        <v>3</v>
      </c>
      <c r="M44" s="24">
        <f t="shared" si="8"/>
        <v>10041.950642853659</v>
      </c>
      <c r="N44" s="24">
        <f>M44*F44/SUM(M$42:M$44)</f>
        <v>10846.110975606385</v>
      </c>
      <c r="P44" s="24">
        <f t="shared" si="4"/>
        <v>7445209.925462032</v>
      </c>
      <c r="R44" s="24">
        <f t="shared" si="5"/>
        <v>7288902.417118007</v>
      </c>
    </row>
    <row r="45" spans="1:20" ht="12.75">
      <c r="A45" s="24">
        <f t="shared" si="0"/>
        <v>11005</v>
      </c>
      <c r="B45" s="33">
        <v>11</v>
      </c>
      <c r="C45" s="33">
        <v>5</v>
      </c>
      <c r="D45" s="33">
        <v>0.1344191788</v>
      </c>
      <c r="E45" s="32" t="s">
        <v>29</v>
      </c>
      <c r="F45" s="24">
        <f>VLOOKUP(A45,GPW!A:E,5,0)</f>
        <v>143548.36237964663</v>
      </c>
      <c r="G45" s="24">
        <f>VLOOKUP(A45,Gridarea!A:L,12,0)</f>
        <v>4751.884</v>
      </c>
      <c r="H45" s="24">
        <f t="shared" si="1"/>
        <v>12307.37956</v>
      </c>
      <c r="I45" s="24">
        <f>VLOOKUP(E45,DATA2!A:T,20,0)</f>
        <v>701.9541231311465</v>
      </c>
      <c r="J45" s="24">
        <f>VLOOKUP(E45,DATA2!A:L,12,0)</f>
        <v>104.30124838441643</v>
      </c>
      <c r="K45" s="24">
        <v>11005</v>
      </c>
      <c r="L45" s="24">
        <v>3</v>
      </c>
      <c r="M45" s="24">
        <f t="shared" si="8"/>
        <v>172550.54639622133</v>
      </c>
      <c r="N45" s="24">
        <f>M45*F45/SUM(M$45:M$47)</f>
        <v>54175.44315911934</v>
      </c>
      <c r="O45" s="24">
        <f>SUM(N45:N47)</f>
        <v>143548.36237964663</v>
      </c>
      <c r="P45" s="24">
        <f t="shared" si="4"/>
        <v>38028675.698000886</v>
      </c>
      <c r="R45" s="24">
        <f t="shared" si="5"/>
        <v>37230287.5258086</v>
      </c>
      <c r="S45" s="24">
        <f>SUM(R45:R47)</f>
        <v>114274008.71174635</v>
      </c>
      <c r="T45" s="24">
        <f>SUM(D45:D47)</f>
        <v>1.0000000019</v>
      </c>
    </row>
    <row r="46" spans="1:18" ht="12.75">
      <c r="A46" s="24">
        <f t="shared" si="0"/>
        <v>11005</v>
      </c>
      <c r="B46" s="33">
        <v>11</v>
      </c>
      <c r="C46" s="33">
        <v>5</v>
      </c>
      <c r="D46" s="33">
        <v>0.0054065035</v>
      </c>
      <c r="E46" s="32" t="s">
        <v>43</v>
      </c>
      <c r="F46" s="24">
        <f>VLOOKUP(A46,GPW!A:E,5,0)</f>
        <v>143548.36237964663</v>
      </c>
      <c r="G46" s="24">
        <f>VLOOKUP(A46,Gridarea!A:L,12,0)</f>
        <v>4751.884</v>
      </c>
      <c r="H46" s="24">
        <f t="shared" si="1"/>
        <v>12307.37956</v>
      </c>
      <c r="I46" s="24">
        <f>VLOOKUP(E46,DATA2!A:T,20,0)</f>
        <v>754.1533787279003</v>
      </c>
      <c r="J46" s="24">
        <f>VLOOKUP(E46,DATA2!A:L,12,0)</f>
        <v>8.521669335239755</v>
      </c>
      <c r="K46" s="24">
        <v>11005</v>
      </c>
      <c r="L46" s="24">
        <v>3</v>
      </c>
      <c r="M46" s="24">
        <f t="shared" si="8"/>
        <v>567.0309458669111</v>
      </c>
      <c r="N46" s="24">
        <f>M46*F46/SUM(M$45:M$47)</f>
        <v>178.02987831018098</v>
      </c>
      <c r="P46" s="24">
        <f t="shared" si="4"/>
        <v>134261.8342421399</v>
      </c>
      <c r="R46" s="24">
        <f t="shared" si="5"/>
        <v>131443.09132069236</v>
      </c>
    </row>
    <row r="47" spans="1:18" ht="12.75">
      <c r="A47" s="24">
        <f t="shared" si="0"/>
        <v>11005</v>
      </c>
      <c r="B47" s="33">
        <v>11</v>
      </c>
      <c r="C47" s="33">
        <v>5</v>
      </c>
      <c r="D47" s="33">
        <v>0.8601743196</v>
      </c>
      <c r="E47" s="32" t="s">
        <v>13</v>
      </c>
      <c r="F47" s="24">
        <f>VLOOKUP(A47,GPW!A:E,5,0)</f>
        <v>143548.36237964663</v>
      </c>
      <c r="G47" s="24">
        <f>VLOOKUP(A47,Gridarea!A:L,12,0)</f>
        <v>4751.884</v>
      </c>
      <c r="H47" s="24">
        <f t="shared" si="1"/>
        <v>12307.37956</v>
      </c>
      <c r="I47" s="24">
        <f>VLOOKUP(E47,DATA2!A:T,20,0)</f>
        <v>880.7862286695931</v>
      </c>
      <c r="J47" s="24">
        <f>VLOOKUP(E47,DATA2!A:L,12,0)</f>
        <v>26.835010543957647</v>
      </c>
      <c r="K47" s="24">
        <v>11005</v>
      </c>
      <c r="L47" s="24">
        <v>3</v>
      </c>
      <c r="M47" s="24">
        <f t="shared" si="8"/>
        <v>284088.62012528564</v>
      </c>
      <c r="N47" s="24">
        <f>M47*F47/SUM(M$45:M$47)</f>
        <v>89194.8893422171</v>
      </c>
      <c r="P47" s="24">
        <f t="shared" si="4"/>
        <v>78561630.20033309</v>
      </c>
      <c r="R47" s="24">
        <f t="shared" si="5"/>
        <v>76912278.09461705</v>
      </c>
    </row>
    <row r="48" spans="1:20" ht="12.75">
      <c r="A48" s="24">
        <f t="shared" si="0"/>
        <v>12002</v>
      </c>
      <c r="B48" s="33">
        <v>12</v>
      </c>
      <c r="C48" s="33">
        <v>2</v>
      </c>
      <c r="D48" s="33">
        <v>0.0181221823</v>
      </c>
      <c r="E48" s="32" t="s">
        <v>6</v>
      </c>
      <c r="F48" s="24">
        <f>VLOOKUP(A48,GPW!A:E,5,0)</f>
        <v>53264.45053613067</v>
      </c>
      <c r="G48" s="24">
        <f>VLOOKUP(A48,Gridarea!A:L,12,0)</f>
        <v>4769.317</v>
      </c>
      <c r="H48" s="24">
        <f t="shared" si="1"/>
        <v>12352.53103</v>
      </c>
      <c r="I48" s="24">
        <f>VLOOKUP(E48,DATA2!A:T,20,0)</f>
        <v>686.4405077734127</v>
      </c>
      <c r="J48" s="24">
        <f>VLOOKUP(E48,DATA2!A:L,12,0)</f>
        <v>8.855149806005999</v>
      </c>
      <c r="K48" s="24">
        <v>12002</v>
      </c>
      <c r="L48" s="24">
        <v>3</v>
      </c>
      <c r="M48" s="24">
        <f t="shared" si="8"/>
        <v>1982.267958742138</v>
      </c>
      <c r="N48" s="24">
        <f>M48*F48/SUM(M$48:M$50)</f>
        <v>1321.3439606041395</v>
      </c>
      <c r="O48" s="24">
        <f>SUM(N48:N50)</f>
        <v>53264.450536130666</v>
      </c>
      <c r="P48" s="24">
        <f t="shared" si="4"/>
        <v>907024.0192604378</v>
      </c>
      <c r="R48" s="24">
        <f t="shared" si="5"/>
        <v>887981.6193982227</v>
      </c>
      <c r="S48" s="24">
        <f>SUM(R48:R50)</f>
        <v>35804113.17124433</v>
      </c>
      <c r="T48" s="24">
        <f>SUM(D48:D50)</f>
        <v>0.7426550585</v>
      </c>
    </row>
    <row r="49" spans="1:18" ht="12.75">
      <c r="A49" s="24">
        <f t="shared" si="0"/>
        <v>12002</v>
      </c>
      <c r="B49" s="33">
        <v>12</v>
      </c>
      <c r="C49" s="33">
        <v>2</v>
      </c>
      <c r="D49" s="33">
        <v>0.6976078887</v>
      </c>
      <c r="E49" s="32" t="s">
        <v>6</v>
      </c>
      <c r="F49" s="24">
        <f>VLOOKUP(A49,GPW!A:E,5,0)</f>
        <v>53264.45053613067</v>
      </c>
      <c r="G49" s="24">
        <f>VLOOKUP(A49,Gridarea!A:L,12,0)</f>
        <v>4769.317</v>
      </c>
      <c r="H49" s="24">
        <f t="shared" si="1"/>
        <v>12352.53103</v>
      </c>
      <c r="I49" s="24">
        <f>VLOOKUP(E49,DATA2!A:T,20,0)</f>
        <v>686.4405077734127</v>
      </c>
      <c r="J49" s="24">
        <f>VLOOKUP(E49,DATA2!A:L,12,0)</f>
        <v>8.855149806005999</v>
      </c>
      <c r="K49" s="24">
        <v>12002</v>
      </c>
      <c r="L49" s="24">
        <v>3</v>
      </c>
      <c r="M49" s="24">
        <f t="shared" si="8"/>
        <v>76306.8013908988</v>
      </c>
      <c r="N49" s="24">
        <f>M49*F49/SUM(M$48:M$50)</f>
        <v>50864.73336070291</v>
      </c>
      <c r="P49" s="24">
        <f t="shared" si="4"/>
        <v>34915613.39588015</v>
      </c>
      <c r="R49" s="24">
        <f t="shared" si="5"/>
        <v>34182582.01236619</v>
      </c>
    </row>
    <row r="50" spans="1:18" ht="12.75">
      <c r="A50" s="24">
        <f t="shared" si="0"/>
        <v>12002</v>
      </c>
      <c r="B50" s="33">
        <v>12</v>
      </c>
      <c r="C50" s="33">
        <v>2</v>
      </c>
      <c r="D50" s="33">
        <v>0.0269249875</v>
      </c>
      <c r="E50" s="32" t="s">
        <v>4</v>
      </c>
      <c r="F50" s="24">
        <f>VLOOKUP(A50,GPW!A:E,5,0)</f>
        <v>53264.45053613067</v>
      </c>
      <c r="G50" s="24">
        <f>VLOOKUP(A50,Gridarea!A:L,12,0)</f>
        <v>4769.317</v>
      </c>
      <c r="H50" s="24">
        <f t="shared" si="1"/>
        <v>12352.53103</v>
      </c>
      <c r="I50" s="24">
        <f>VLOOKUP(E50,DATA2!A:T,20,0)</f>
        <v>694.8245716185273</v>
      </c>
      <c r="J50" s="24">
        <f>VLOOKUP(E50,DATA2!A:L,12,0)</f>
        <v>4.864118036281065</v>
      </c>
      <c r="K50" s="24">
        <v>12002</v>
      </c>
      <c r="L50" s="24">
        <v>3</v>
      </c>
      <c r="M50" s="24">
        <f t="shared" si="8"/>
        <v>1617.7654986467342</v>
      </c>
      <c r="N50" s="24">
        <f>M50*F50/SUM(M$48:M$50)</f>
        <v>1078.3732148236159</v>
      </c>
      <c r="P50" s="24">
        <f t="shared" si="4"/>
        <v>749280.207034713</v>
      </c>
      <c r="R50" s="24">
        <f t="shared" si="5"/>
        <v>733549.5394799197</v>
      </c>
    </row>
    <row r="51" spans="1:20" ht="12.75">
      <c r="A51" s="24">
        <f t="shared" si="0"/>
        <v>12008</v>
      </c>
      <c r="B51" s="33">
        <v>12</v>
      </c>
      <c r="C51" s="33">
        <v>8</v>
      </c>
      <c r="D51" s="33">
        <v>0.004371308</v>
      </c>
      <c r="E51" s="32" t="s">
        <v>43</v>
      </c>
      <c r="F51" s="24">
        <f>VLOOKUP(A51,GPW!A:E,5,0)</f>
        <v>41059.954390516454</v>
      </c>
      <c r="G51" s="24">
        <f>VLOOKUP(A51,Gridarea!A:L,12,0)</f>
        <v>4721.425</v>
      </c>
      <c r="H51" s="24">
        <f t="shared" si="1"/>
        <v>12228.490749999999</v>
      </c>
      <c r="I51" s="24">
        <f>VLOOKUP(E51,DATA2!A:T,20,0)</f>
        <v>754.1533787279003</v>
      </c>
      <c r="J51" s="24">
        <f>VLOOKUP(E51,DATA2!A:L,12,0)</f>
        <v>8.521669335239755</v>
      </c>
      <c r="K51" s="24">
        <v>12008</v>
      </c>
      <c r="L51" s="24">
        <v>3</v>
      </c>
      <c r="M51" s="24">
        <f t="shared" si="8"/>
        <v>455.52156873742086</v>
      </c>
      <c r="N51" s="24">
        <f>M51*F51/SUM(M$51:M$53)</f>
        <v>209.44003855718643</v>
      </c>
      <c r="O51" s="24">
        <f>SUM(N51:N53)</f>
        <v>41059.95439051646</v>
      </c>
      <c r="P51" s="24">
        <f t="shared" si="4"/>
        <v>157949.91271880385</v>
      </c>
      <c r="R51" s="24">
        <f t="shared" si="5"/>
        <v>154633.85346091795</v>
      </c>
      <c r="S51" s="24">
        <f>SUM(R51:R53)</f>
        <v>27337560.500720404</v>
      </c>
      <c r="T51" s="24">
        <f>SUM(D51:D53)</f>
        <v>0.5287655138</v>
      </c>
    </row>
    <row r="52" spans="1:18" ht="12.75">
      <c r="A52" s="24">
        <f t="shared" si="0"/>
        <v>12008</v>
      </c>
      <c r="B52" s="33">
        <v>12</v>
      </c>
      <c r="C52" s="33">
        <v>8</v>
      </c>
      <c r="D52" s="33">
        <v>0.4902986371</v>
      </c>
      <c r="E52" s="32" t="s">
        <v>51</v>
      </c>
      <c r="F52" s="24">
        <f>VLOOKUP(A52,GPW!A:E,5,0)</f>
        <v>41059.954390516454</v>
      </c>
      <c r="G52" s="24">
        <f>VLOOKUP(A52,Gridarea!A:L,12,0)</f>
        <v>4721.425</v>
      </c>
      <c r="H52" s="24">
        <f t="shared" si="1"/>
        <v>12228.490749999999</v>
      </c>
      <c r="I52" s="24">
        <f>VLOOKUP(E52,DATA2!A:T,20,0)</f>
        <v>679.69409312762</v>
      </c>
      <c r="J52" s="24">
        <f>VLOOKUP(E52,DATA2!A:L,12,0)</f>
        <v>13.855302805445774</v>
      </c>
      <c r="K52" s="24">
        <v>12008</v>
      </c>
      <c r="L52" s="24">
        <v>3</v>
      </c>
      <c r="M52" s="24">
        <f t="shared" si="8"/>
        <v>83071.02459274461</v>
      </c>
      <c r="N52" s="24">
        <f>M52*F52/SUM(M$51:M$53)</f>
        <v>38194.456174518666</v>
      </c>
      <c r="P52" s="24">
        <f t="shared" si="4"/>
        <v>25960546.252042092</v>
      </c>
      <c r="R52" s="24">
        <f t="shared" si="5"/>
        <v>25415520.881296124</v>
      </c>
    </row>
    <row r="53" spans="1:18" ht="12.75">
      <c r="A53" s="24">
        <f t="shared" si="0"/>
        <v>12008</v>
      </c>
      <c r="B53" s="33">
        <v>12</v>
      </c>
      <c r="C53" s="33">
        <v>8</v>
      </c>
      <c r="D53" s="33">
        <v>0.0340955687</v>
      </c>
      <c r="E53" s="32" t="s">
        <v>51</v>
      </c>
      <c r="F53" s="24">
        <f>VLOOKUP(A53,GPW!A:E,5,0)</f>
        <v>41059.954390516454</v>
      </c>
      <c r="G53" s="24">
        <f>VLOOKUP(A53,Gridarea!A:L,12,0)</f>
        <v>4721.425</v>
      </c>
      <c r="H53" s="24">
        <f t="shared" si="1"/>
        <v>12228.490749999999</v>
      </c>
      <c r="I53" s="24">
        <f>VLOOKUP(E53,DATA2!A:T,20,0)</f>
        <v>679.69409312762</v>
      </c>
      <c r="J53" s="24">
        <f>VLOOKUP(E53,DATA2!A:L,12,0)</f>
        <v>13.855302805445774</v>
      </c>
      <c r="K53" s="24">
        <v>12008</v>
      </c>
      <c r="L53" s="24">
        <v>3</v>
      </c>
      <c r="M53" s="24">
        <f t="shared" si="8"/>
        <v>5776.793186156938</v>
      </c>
      <c r="N53" s="24">
        <f>M53*F53/SUM(M$51:M$53)</f>
        <v>2656.0581774406082</v>
      </c>
      <c r="P53" s="24">
        <f t="shared" si="4"/>
        <v>1805307.0542096936</v>
      </c>
      <c r="R53" s="24">
        <f t="shared" si="5"/>
        <v>1767405.765963359</v>
      </c>
    </row>
    <row r="54" spans="1:20" ht="12.75">
      <c r="A54" s="24">
        <f t="shared" si="0"/>
        <v>13008</v>
      </c>
      <c r="B54" s="33">
        <v>13</v>
      </c>
      <c r="C54" s="33">
        <v>8</v>
      </c>
      <c r="D54" s="33">
        <v>0.2094156766</v>
      </c>
      <c r="E54" s="32" t="s">
        <v>51</v>
      </c>
      <c r="F54" s="24">
        <f>VLOOKUP(A54,GPW!A:E,5,0)</f>
        <v>163523.03753128232</v>
      </c>
      <c r="G54" s="24">
        <f>VLOOKUP(A54,Gridarea!A:L,12,0)</f>
        <v>4721.425</v>
      </c>
      <c r="H54" s="24">
        <f t="shared" si="1"/>
        <v>12228.490749999999</v>
      </c>
      <c r="I54" s="24">
        <f>VLOOKUP(E54,DATA2!A:T,20,0)</f>
        <v>679.69409312762</v>
      </c>
      <c r="J54" s="24">
        <f>VLOOKUP(E54,DATA2!A:L,12,0)</f>
        <v>13.855302805445774</v>
      </c>
      <c r="K54" s="24">
        <v>13008</v>
      </c>
      <c r="L54" s="24">
        <v>3</v>
      </c>
      <c r="M54" s="24">
        <f t="shared" si="8"/>
        <v>35481.18127319357</v>
      </c>
      <c r="N54" s="24">
        <f>M54*F54/SUM(M$54:M$56)</f>
        <v>34244.28748266097</v>
      </c>
      <c r="O54" s="24">
        <f>SUM(N54:N56)</f>
        <v>163523.03753128235</v>
      </c>
      <c r="P54" s="24">
        <f t="shared" si="4"/>
        <v>23275639.925328758</v>
      </c>
      <c r="R54" s="24">
        <f t="shared" si="5"/>
        <v>22786982.47735021</v>
      </c>
      <c r="S54" s="24">
        <f>SUM(R54:R56)</f>
        <v>108812209.70811877</v>
      </c>
      <c r="T54" s="24">
        <f>SUM(D54:D56)</f>
        <v>1.0000000018</v>
      </c>
    </row>
    <row r="55" spans="1:18" ht="12.75">
      <c r="A55" s="24">
        <f t="shared" si="0"/>
        <v>13008</v>
      </c>
      <c r="B55" s="33">
        <v>13</v>
      </c>
      <c r="C55" s="33">
        <v>8</v>
      </c>
      <c r="D55" s="33">
        <v>0.2926531841</v>
      </c>
      <c r="E55" s="32" t="s">
        <v>51</v>
      </c>
      <c r="F55" s="24">
        <f>VLOOKUP(A55,GPW!A:E,5,0)</f>
        <v>163523.03753128232</v>
      </c>
      <c r="G55" s="24">
        <f>VLOOKUP(A55,Gridarea!A:L,12,0)</f>
        <v>4721.425</v>
      </c>
      <c r="H55" s="24">
        <f t="shared" si="1"/>
        <v>12228.490749999999</v>
      </c>
      <c r="I55" s="24">
        <f>VLOOKUP(E55,DATA2!A:T,20,0)</f>
        <v>679.69409312762</v>
      </c>
      <c r="J55" s="24">
        <f>VLOOKUP(E55,DATA2!A:L,12,0)</f>
        <v>13.855302805445774</v>
      </c>
      <c r="K55" s="24">
        <v>13008</v>
      </c>
      <c r="L55" s="24">
        <v>3</v>
      </c>
      <c r="M55" s="24">
        <f t="shared" si="8"/>
        <v>49584.065738607605</v>
      </c>
      <c r="N55" s="24">
        <f>M55*F55/SUM(M$54:M$56)</f>
        <v>47855.53752109362</v>
      </c>
      <c r="P55" s="24">
        <f t="shared" si="4"/>
        <v>32527126.17653452</v>
      </c>
      <c r="R55" s="24">
        <f t="shared" si="5"/>
        <v>31844239.582718257</v>
      </c>
    </row>
    <row r="56" spans="1:18" ht="12.75">
      <c r="A56" s="24">
        <f t="shared" si="0"/>
        <v>13008</v>
      </c>
      <c r="B56" s="33">
        <v>13</v>
      </c>
      <c r="C56" s="33">
        <v>8</v>
      </c>
      <c r="D56" s="33">
        <v>0.4979311411</v>
      </c>
      <c r="E56" s="32" t="s">
        <v>51</v>
      </c>
      <c r="F56" s="24">
        <f>VLOOKUP(A56,GPW!A:E,5,0)</f>
        <v>163523.03753128232</v>
      </c>
      <c r="G56" s="24">
        <f>VLOOKUP(A56,Gridarea!A:L,12,0)</f>
        <v>4721.425</v>
      </c>
      <c r="H56" s="24">
        <f t="shared" si="1"/>
        <v>12228.490749999999</v>
      </c>
      <c r="I56" s="24">
        <f>VLOOKUP(E56,DATA2!A:T,20,0)</f>
        <v>679.69409312762</v>
      </c>
      <c r="J56" s="24">
        <f>VLOOKUP(E56,DATA2!A:L,12,0)</f>
        <v>13.855302805445774</v>
      </c>
      <c r="K56" s="24">
        <v>13008</v>
      </c>
      <c r="L56" s="24">
        <v>3</v>
      </c>
      <c r="M56" s="24">
        <f t="shared" si="8"/>
        <v>84364.1954880145</v>
      </c>
      <c r="N56" s="24">
        <f>M56*F56/SUM(M$54:M$56)</f>
        <v>81423.21252752776</v>
      </c>
      <c r="P56" s="24">
        <f t="shared" si="4"/>
        <v>55342876.598435454</v>
      </c>
      <c r="R56" s="24">
        <f t="shared" si="5"/>
        <v>54180987.64805029</v>
      </c>
    </row>
    <row r="57" spans="1:20" ht="12.75">
      <c r="A57" s="24">
        <f t="shared" si="0"/>
        <v>13009</v>
      </c>
      <c r="B57" s="33">
        <v>13</v>
      </c>
      <c r="C57" s="33">
        <v>9</v>
      </c>
      <c r="D57" s="33">
        <v>0.0273293552</v>
      </c>
      <c r="E57" s="32" t="s">
        <v>51</v>
      </c>
      <c r="F57" s="24">
        <f>VLOOKUP(A57,GPW!A:E,5,0)</f>
        <v>420404.64926976623</v>
      </c>
      <c r="G57" s="24">
        <f>VLOOKUP(A57,Gridarea!A:L,12,0)</f>
        <v>4708.39</v>
      </c>
      <c r="H57" s="24">
        <f t="shared" si="1"/>
        <v>12194.7301</v>
      </c>
      <c r="I57" s="24">
        <f>VLOOKUP(E57,DATA2!A:T,20,0)</f>
        <v>679.69409312762</v>
      </c>
      <c r="J57" s="24">
        <f>VLOOKUP(E57,DATA2!A:L,12,0)</f>
        <v>13.855302805445774</v>
      </c>
      <c r="K57" s="24">
        <v>13009</v>
      </c>
      <c r="L57" s="24">
        <v>3</v>
      </c>
      <c r="M57" s="24">
        <f t="shared" si="8"/>
        <v>4617.613717791728</v>
      </c>
      <c r="N57" s="24">
        <f>M57*F57/SUM(M$57:M$59)</f>
        <v>13093.738424298417</v>
      </c>
      <c r="O57" s="24">
        <f>SUM(N57:N59)</f>
        <v>420404.64926976623</v>
      </c>
      <c r="P57" s="24">
        <f t="shared" si="4"/>
        <v>8899736.663953785</v>
      </c>
      <c r="R57" s="24">
        <f t="shared" si="5"/>
        <v>8712892.27987495</v>
      </c>
      <c r="S57" s="24">
        <f>SUM(R57:R59)</f>
        <v>279747487.2606788</v>
      </c>
      <c r="T57" s="24">
        <f>SUM(D57:D59)</f>
        <v>0.8774719347</v>
      </c>
    </row>
    <row r="58" spans="1:18" ht="12.75">
      <c r="A58" s="24">
        <f t="shared" si="0"/>
        <v>13009</v>
      </c>
      <c r="B58" s="33">
        <v>13</v>
      </c>
      <c r="C58" s="33">
        <v>9</v>
      </c>
      <c r="D58" s="33">
        <v>0.6687732674</v>
      </c>
      <c r="E58" s="32" t="s">
        <v>51</v>
      </c>
      <c r="F58" s="24">
        <f>VLOOKUP(A58,GPW!A:E,5,0)</f>
        <v>420404.64926976623</v>
      </c>
      <c r="G58" s="24">
        <f>VLOOKUP(A58,Gridarea!A:L,12,0)</f>
        <v>4708.39</v>
      </c>
      <c r="H58" s="24">
        <f t="shared" si="1"/>
        <v>12194.7301</v>
      </c>
      <c r="I58" s="24">
        <f>VLOOKUP(E58,DATA2!A:T,20,0)</f>
        <v>679.69409312762</v>
      </c>
      <c r="J58" s="24">
        <f>VLOOKUP(E58,DATA2!A:L,12,0)</f>
        <v>13.855302805445774</v>
      </c>
      <c r="K58" s="24">
        <v>13009</v>
      </c>
      <c r="L58" s="24">
        <v>3</v>
      </c>
      <c r="M58" s="24">
        <f t="shared" si="8"/>
        <v>112997.05357258613</v>
      </c>
      <c r="N58" s="24">
        <f>M58*F58/SUM(M$57:M$59)</f>
        <v>320415.25182046666</v>
      </c>
      <c r="P58" s="24">
        <f t="shared" si="4"/>
        <v>217784354.01037008</v>
      </c>
      <c r="R58" s="24">
        <f t="shared" si="5"/>
        <v>213212108.2211338</v>
      </c>
    </row>
    <row r="59" spans="1:18" ht="12.75">
      <c r="A59" s="24">
        <f t="shared" si="0"/>
        <v>13009</v>
      </c>
      <c r="B59" s="33">
        <v>13</v>
      </c>
      <c r="C59" s="33">
        <v>9</v>
      </c>
      <c r="D59" s="33">
        <v>0.1813693121</v>
      </c>
      <c r="E59" s="32" t="s">
        <v>51</v>
      </c>
      <c r="F59" s="24">
        <f>VLOOKUP(A59,GPW!A:E,5,0)</f>
        <v>420404.64926976623</v>
      </c>
      <c r="G59" s="24">
        <f>VLOOKUP(A59,Gridarea!A:L,12,0)</f>
        <v>4708.39</v>
      </c>
      <c r="H59" s="24">
        <f t="shared" si="1"/>
        <v>12194.7301</v>
      </c>
      <c r="I59" s="24">
        <f>VLOOKUP(E59,DATA2!A:T,20,0)</f>
        <v>679.69409312762</v>
      </c>
      <c r="J59" s="24">
        <f>VLOOKUP(E59,DATA2!A:L,12,0)</f>
        <v>13.855302805445774</v>
      </c>
      <c r="K59" s="24">
        <v>13009</v>
      </c>
      <c r="L59" s="24">
        <v>3</v>
      </c>
      <c r="M59" s="24">
        <f t="shared" si="8"/>
        <v>30644.463340262388</v>
      </c>
      <c r="N59" s="24">
        <f>M59*F59/SUM(M$57:M$59)</f>
        <v>86895.65902500115</v>
      </c>
      <c r="P59" s="24">
        <f t="shared" si="4"/>
        <v>59062466.15772504</v>
      </c>
      <c r="R59" s="24">
        <f t="shared" si="5"/>
        <v>57822486.75967008</v>
      </c>
    </row>
    <row r="60" spans="1:20" ht="12.75">
      <c r="A60" s="24">
        <f t="shared" si="0"/>
        <v>13010</v>
      </c>
      <c r="B60" s="33">
        <v>13</v>
      </c>
      <c r="C60" s="33">
        <v>10</v>
      </c>
      <c r="D60" s="33">
        <v>0.0940423377</v>
      </c>
      <c r="E60" s="32" t="s">
        <v>51</v>
      </c>
      <c r="F60" s="24">
        <f>VLOOKUP(A60,GPW!A:E,5,0)</f>
        <v>421616.49347435357</v>
      </c>
      <c r="G60" s="24">
        <f>VLOOKUP(A60,Gridarea!A:L,12,0)</f>
        <v>4693.923</v>
      </c>
      <c r="H60" s="24">
        <f t="shared" si="1"/>
        <v>12157.260569999999</v>
      </c>
      <c r="I60" s="24">
        <f>VLOOKUP(E60,DATA2!A:T,20,0)</f>
        <v>679.69409312762</v>
      </c>
      <c r="J60" s="24">
        <f>VLOOKUP(E60,DATA2!A:L,12,0)</f>
        <v>13.855302805445774</v>
      </c>
      <c r="K60" s="24">
        <v>13010</v>
      </c>
      <c r="L60" s="24">
        <v>3</v>
      </c>
      <c r="M60" s="24">
        <f t="shared" si="8"/>
        <v>15840.728958466729</v>
      </c>
      <c r="N60" s="24">
        <f>M60*F60/SUM(M$60:M$62)</f>
        <v>23211.151965170986</v>
      </c>
      <c r="O60" s="24">
        <f>SUM(N60:N62)</f>
        <v>421616.49347435357</v>
      </c>
      <c r="P60" s="24">
        <f t="shared" si="4"/>
        <v>15776482.885414269</v>
      </c>
      <c r="R60" s="24">
        <f t="shared" si="5"/>
        <v>15445265.531580124</v>
      </c>
      <c r="S60" s="24">
        <f>SUM(R60:R62)</f>
        <v>256257199.82576898</v>
      </c>
      <c r="T60" s="24">
        <f>SUM(D60:D62)</f>
        <v>0.47266009389999997</v>
      </c>
    </row>
    <row r="61" spans="1:18" ht="12.75">
      <c r="A61" s="24">
        <f t="shared" si="0"/>
        <v>13010</v>
      </c>
      <c r="B61" s="33">
        <v>13</v>
      </c>
      <c r="C61" s="33">
        <v>10</v>
      </c>
      <c r="D61" s="33">
        <v>0.0175339378</v>
      </c>
      <c r="E61" s="32" t="s">
        <v>56</v>
      </c>
      <c r="F61" s="24">
        <f>VLOOKUP(A61,GPW!A:E,5,0)</f>
        <v>421616.49347435357</v>
      </c>
      <c r="G61" s="24">
        <f>VLOOKUP(A61,Gridarea!A:L,12,0)</f>
        <v>4693.923</v>
      </c>
      <c r="H61" s="24">
        <f t="shared" si="1"/>
        <v>12157.260569999999</v>
      </c>
      <c r="I61" s="24">
        <f>VLOOKUP(E61,DATA2!A:T,20,0)</f>
        <v>617.4014787226857</v>
      </c>
      <c r="J61" s="24">
        <f>VLOOKUP(E61,DATA2!A:L,12,0)</f>
        <v>59.069992816767666</v>
      </c>
      <c r="K61" s="24">
        <v>13010</v>
      </c>
      <c r="L61" s="24">
        <v>3</v>
      </c>
      <c r="M61" s="24">
        <f t="shared" si="8"/>
        <v>12591.63438284806</v>
      </c>
      <c r="N61" s="24">
        <f>M61*F61/SUM(M$60:M$62)</f>
        <v>18450.30868948392</v>
      </c>
      <c r="P61" s="24">
        <f t="shared" si="4"/>
        <v>11391247.86777739</v>
      </c>
      <c r="R61" s="24">
        <f t="shared" si="5"/>
        <v>11152095.770124353</v>
      </c>
    </row>
    <row r="62" spans="1:18" ht="12.75">
      <c r="A62" s="24">
        <f t="shared" si="0"/>
        <v>13010</v>
      </c>
      <c r="B62" s="33">
        <v>13</v>
      </c>
      <c r="C62" s="33">
        <v>10</v>
      </c>
      <c r="D62" s="33">
        <v>0.3610838184</v>
      </c>
      <c r="E62" s="32" t="s">
        <v>56</v>
      </c>
      <c r="F62" s="24">
        <f>VLOOKUP(A62,GPW!A:E,5,0)</f>
        <v>421616.49347435357</v>
      </c>
      <c r="G62" s="24">
        <f>VLOOKUP(A62,Gridarea!A:L,12,0)</f>
        <v>4693.923</v>
      </c>
      <c r="H62" s="24">
        <f t="shared" si="1"/>
        <v>12157.260569999999</v>
      </c>
      <c r="I62" s="24">
        <f>VLOOKUP(E62,DATA2!A:T,20,0)</f>
        <v>617.4014787226857</v>
      </c>
      <c r="J62" s="24">
        <f>VLOOKUP(E62,DATA2!A:L,12,0)</f>
        <v>59.069992816767666</v>
      </c>
      <c r="K62" s="24">
        <v>13010</v>
      </c>
      <c r="L62" s="24">
        <v>3</v>
      </c>
      <c r="M62" s="24">
        <f t="shared" si="8"/>
        <v>259304.86777793325</v>
      </c>
      <c r="N62" s="24">
        <f>M62*F62/SUM(M$60:M$62)</f>
        <v>379955.0328196987</v>
      </c>
      <c r="P62" s="24">
        <f t="shared" si="4"/>
        <v>234584799.11100855</v>
      </c>
      <c r="R62" s="24">
        <f t="shared" si="5"/>
        <v>229659838.5240645</v>
      </c>
    </row>
    <row r="63" spans="1:20" ht="12.75">
      <c r="A63" s="24">
        <f t="shared" si="0"/>
        <v>14003</v>
      </c>
      <c r="B63" s="33">
        <v>14</v>
      </c>
      <c r="C63" s="33">
        <v>3</v>
      </c>
      <c r="D63" s="33">
        <v>0.3330484877</v>
      </c>
      <c r="E63" s="32" t="s">
        <v>4</v>
      </c>
      <c r="F63" s="24">
        <f>VLOOKUP(A63,GPW!A:E,5,0)</f>
        <v>51667.8938856426</v>
      </c>
      <c r="G63" s="24">
        <f>VLOOKUP(A63,Gridarea!A:L,12,0)</f>
        <v>4764.958</v>
      </c>
      <c r="H63" s="24">
        <f t="shared" si="1"/>
        <v>12341.241219999998</v>
      </c>
      <c r="I63" s="24">
        <f>VLOOKUP(E63,DATA2!A:T,20,0)</f>
        <v>694.8245716185273</v>
      </c>
      <c r="J63" s="24">
        <f>VLOOKUP(E63,DATA2!A:L,12,0)</f>
        <v>4.864118036281065</v>
      </c>
      <c r="K63" s="24">
        <v>14003</v>
      </c>
      <c r="L63" s="24">
        <v>3</v>
      </c>
      <c r="M63" s="24">
        <f t="shared" si="8"/>
        <v>19992.652265222587</v>
      </c>
      <c r="N63" s="24">
        <f>M63*F63/SUM(M$63:M$65)</f>
        <v>17207.9138902831</v>
      </c>
      <c r="O63" s="24">
        <f>SUM(N63:N65)</f>
        <v>51667.89388564261</v>
      </c>
      <c r="P63" s="24">
        <f t="shared" si="4"/>
        <v>11956481.397264462</v>
      </c>
      <c r="R63" s="24">
        <f t="shared" si="5"/>
        <v>11705462.576508766</v>
      </c>
      <c r="S63" s="24">
        <f>SUM(R63:R65)</f>
        <v>35146421.70698738</v>
      </c>
      <c r="T63" s="24">
        <f>SUM(D63:D65)</f>
        <v>1.0000000018</v>
      </c>
    </row>
    <row r="64" spans="1:18" ht="12.75">
      <c r="A64" s="24">
        <f t="shared" si="0"/>
        <v>14003</v>
      </c>
      <c r="B64" s="33">
        <v>14</v>
      </c>
      <c r="C64" s="33">
        <v>3</v>
      </c>
      <c r="D64" s="33">
        <v>0.4738981304</v>
      </c>
      <c r="E64" s="32" t="s">
        <v>4</v>
      </c>
      <c r="F64" s="24">
        <f>VLOOKUP(A64,GPW!A:E,5,0)</f>
        <v>51667.8938856426</v>
      </c>
      <c r="G64" s="24">
        <f>VLOOKUP(A64,Gridarea!A:L,12,0)</f>
        <v>4764.958</v>
      </c>
      <c r="H64" s="24">
        <f t="shared" si="1"/>
        <v>12341.241219999998</v>
      </c>
      <c r="I64" s="24">
        <f>VLOOKUP(E64,DATA2!A:T,20,0)</f>
        <v>694.8245716185273</v>
      </c>
      <c r="J64" s="24">
        <f>VLOOKUP(E64,DATA2!A:L,12,0)</f>
        <v>4.864118036281065</v>
      </c>
      <c r="K64" s="24">
        <v>14003</v>
      </c>
      <c r="L64" s="24">
        <v>3</v>
      </c>
      <c r="M64" s="24">
        <f t="shared" si="8"/>
        <v>28447.751243838808</v>
      </c>
      <c r="N64" s="24">
        <f>M64*F64/SUM(M$63:M$65)</f>
        <v>24485.318270038053</v>
      </c>
      <c r="P64" s="24">
        <f t="shared" si="4"/>
        <v>17013000.777922492</v>
      </c>
      <c r="R64" s="24">
        <f t="shared" si="5"/>
        <v>16655823.507210817</v>
      </c>
    </row>
    <row r="65" spans="1:18" ht="12.75">
      <c r="A65" s="24">
        <f t="shared" si="0"/>
        <v>14003</v>
      </c>
      <c r="B65" s="33">
        <v>14</v>
      </c>
      <c r="C65" s="33">
        <v>3</v>
      </c>
      <c r="D65" s="33">
        <v>0.1930533837</v>
      </c>
      <c r="E65" s="32" t="s">
        <v>4</v>
      </c>
      <c r="F65" s="24">
        <f>VLOOKUP(A65,GPW!A:E,5,0)</f>
        <v>51667.8938856426</v>
      </c>
      <c r="G65" s="24">
        <f>VLOOKUP(A65,Gridarea!A:L,12,0)</f>
        <v>4764.958</v>
      </c>
      <c r="H65" s="24">
        <f t="shared" si="1"/>
        <v>12341.241219999998</v>
      </c>
      <c r="I65" s="24">
        <f>VLOOKUP(E65,DATA2!A:T,20,0)</f>
        <v>694.8245716185273</v>
      </c>
      <c r="J65" s="24">
        <f>VLOOKUP(E65,DATA2!A:L,12,0)</f>
        <v>4.864118036281065</v>
      </c>
      <c r="K65" s="24">
        <v>14003</v>
      </c>
      <c r="L65" s="24">
        <v>3</v>
      </c>
      <c r="M65" s="24">
        <f t="shared" si="8"/>
        <v>11588.850607288585</v>
      </c>
      <c r="N65" s="24">
        <f>M65*F65/SUM(M$63:M$65)</f>
        <v>9974.661725321454</v>
      </c>
      <c r="P65" s="24">
        <f t="shared" si="4"/>
        <v>6930640.0603362</v>
      </c>
      <c r="R65" s="24">
        <f t="shared" si="5"/>
        <v>6785135.623267798</v>
      </c>
    </row>
    <row r="66" spans="1:20" ht="12.75">
      <c r="A66" s="24">
        <f aca="true" t="shared" si="9" ref="A66:A129">1000*B66+C66</f>
        <v>14006</v>
      </c>
      <c r="B66" s="33">
        <v>14</v>
      </c>
      <c r="C66" s="33">
        <v>6</v>
      </c>
      <c r="D66" s="33">
        <v>0.016542917</v>
      </c>
      <c r="E66" s="32" t="s">
        <v>4</v>
      </c>
      <c r="F66" s="24">
        <f>VLOOKUP(A66,GPW!A:E,5,0)</f>
        <v>91799.47640013017</v>
      </c>
      <c r="G66" s="24">
        <f>VLOOKUP(A66,Gridarea!A:L,12,0)</f>
        <v>4743.174</v>
      </c>
      <c r="H66" s="24">
        <f aca="true" t="shared" si="10" ref="H66:H129">G66*2.59</f>
        <v>12284.82066</v>
      </c>
      <c r="I66" s="24">
        <f>VLOOKUP(E66,DATA2!A:T,20,0)</f>
        <v>694.8245716185273</v>
      </c>
      <c r="J66" s="24">
        <f>VLOOKUP(E66,DATA2!A:L,12,0)</f>
        <v>4.864118036281065</v>
      </c>
      <c r="K66" s="24">
        <v>14006</v>
      </c>
      <c r="L66" s="24">
        <v>3</v>
      </c>
      <c r="M66" s="24">
        <f t="shared" si="8"/>
        <v>988.5189903020931</v>
      </c>
      <c r="N66" s="24">
        <f>M66*F66/SUM(M$66:M$68)</f>
        <v>1080.579355354806</v>
      </c>
      <c r="O66" s="24">
        <f>SUM(N66:N68)</f>
        <v>91799.47640013017</v>
      </c>
      <c r="P66" s="24">
        <f t="shared" si="4"/>
        <v>750813.0876842275</v>
      </c>
      <c r="R66" s="24">
        <f t="shared" si="5"/>
        <v>735050.2382625274</v>
      </c>
      <c r="S66" s="24">
        <f>SUM(R66:R68)</f>
        <v>67714662.77269953</v>
      </c>
      <c r="T66" s="24">
        <f>SUM(D66:D68)</f>
        <v>0.8092862772</v>
      </c>
    </row>
    <row r="67" spans="1:18" ht="12.75">
      <c r="A67" s="24">
        <f t="shared" si="9"/>
        <v>14006</v>
      </c>
      <c r="B67" s="33">
        <v>14</v>
      </c>
      <c r="C67" s="33">
        <v>6</v>
      </c>
      <c r="D67" s="33">
        <v>0.0837476549</v>
      </c>
      <c r="E67" s="32" t="s">
        <v>43</v>
      </c>
      <c r="F67" s="24">
        <f>VLOOKUP(A67,GPW!A:E,5,0)</f>
        <v>91799.47640013017</v>
      </c>
      <c r="G67" s="24">
        <f>VLOOKUP(A67,Gridarea!A:L,12,0)</f>
        <v>4743.174</v>
      </c>
      <c r="H67" s="24">
        <f t="shared" si="10"/>
        <v>12284.82066</v>
      </c>
      <c r="I67" s="24">
        <f>VLOOKUP(E67,DATA2!A:T,20,0)</f>
        <v>754.1533787279003</v>
      </c>
      <c r="J67" s="24">
        <f>VLOOKUP(E67,DATA2!A:L,12,0)</f>
        <v>8.521669335239755</v>
      </c>
      <c r="K67" s="24">
        <v>14006</v>
      </c>
      <c r="L67" s="24">
        <v>3</v>
      </c>
      <c r="M67" s="24">
        <f t="shared" si="8"/>
        <v>8767.305781826837</v>
      </c>
      <c r="N67" s="24">
        <f>M67*F67/SUM(M$66:M$68)</f>
        <v>9583.801346122553</v>
      </c>
      <c r="P67" s="24">
        <f aca="true" t="shared" si="11" ref="P67:P130">N67*I67</f>
        <v>7227656.166235322</v>
      </c>
      <c r="R67" s="24">
        <f aca="true" t="shared" si="12" ref="R67:R130">P67*$P$234</f>
        <v>7075916.062487816</v>
      </c>
    </row>
    <row r="68" spans="1:18" ht="12.75">
      <c r="A68" s="24">
        <f t="shared" si="9"/>
        <v>14006</v>
      </c>
      <c r="B68" s="33">
        <v>14</v>
      </c>
      <c r="C68" s="33">
        <v>6</v>
      </c>
      <c r="D68" s="33">
        <v>0.7089957053</v>
      </c>
      <c r="E68" s="32" t="s">
        <v>43</v>
      </c>
      <c r="F68" s="24">
        <f>VLOOKUP(A68,GPW!A:E,5,0)</f>
        <v>91799.47640013017</v>
      </c>
      <c r="G68" s="24">
        <f>VLOOKUP(A68,Gridarea!A:L,12,0)</f>
        <v>4743.174</v>
      </c>
      <c r="H68" s="24">
        <f t="shared" si="10"/>
        <v>12284.82066</v>
      </c>
      <c r="I68" s="24">
        <f>VLOOKUP(E68,DATA2!A:T,20,0)</f>
        <v>754.1533787279003</v>
      </c>
      <c r="J68" s="24">
        <f>VLOOKUP(E68,DATA2!A:L,12,0)</f>
        <v>8.521669335239755</v>
      </c>
      <c r="K68" s="24">
        <v>14006</v>
      </c>
      <c r="L68" s="24">
        <v>3</v>
      </c>
      <c r="M68" s="24">
        <f t="shared" si="8"/>
        <v>74222.7606706046</v>
      </c>
      <c r="N68" s="24">
        <f>M68*F68/SUM(M$66:M$68)</f>
        <v>81135.0956986528</v>
      </c>
      <c r="P68" s="24">
        <f t="shared" si="11"/>
        <v>61188306.55455054</v>
      </c>
      <c r="R68" s="24">
        <f t="shared" si="12"/>
        <v>59903696.4719492</v>
      </c>
    </row>
    <row r="69" spans="1:20" ht="12.75">
      <c r="A69" s="24">
        <f t="shared" si="9"/>
        <v>14007</v>
      </c>
      <c r="B69" s="33">
        <v>14</v>
      </c>
      <c r="C69" s="33">
        <v>7</v>
      </c>
      <c r="D69" s="33">
        <v>0.0448203558</v>
      </c>
      <c r="E69" s="32" t="s">
        <v>43</v>
      </c>
      <c r="F69" s="24">
        <f>VLOOKUP(A69,GPW!A:E,5,0)</f>
        <v>83044.2310523681</v>
      </c>
      <c r="G69" s="24">
        <f>VLOOKUP(A69,Gridarea!A:L,12,0)</f>
        <v>4733.019</v>
      </c>
      <c r="H69" s="24">
        <f t="shared" si="10"/>
        <v>12258.51921</v>
      </c>
      <c r="I69" s="24">
        <f>VLOOKUP(E69,DATA2!A:T,20,0)</f>
        <v>754.1533787279003</v>
      </c>
      <c r="J69" s="24">
        <f>VLOOKUP(E69,DATA2!A:L,12,0)</f>
        <v>8.521669335239755</v>
      </c>
      <c r="K69" s="24">
        <v>14007</v>
      </c>
      <c r="L69" s="24">
        <v>3</v>
      </c>
      <c r="M69" s="24">
        <f t="shared" si="8"/>
        <v>4682.070945576398</v>
      </c>
      <c r="N69" s="24">
        <f>M69*F69/SUM(M$69:M$71)</f>
        <v>2541.681404229241</v>
      </c>
      <c r="O69" s="24">
        <f>SUM(N69:N71)</f>
        <v>83044.23105236808</v>
      </c>
      <c r="P69" s="24">
        <f t="shared" si="11"/>
        <v>1916817.618649356</v>
      </c>
      <c r="R69" s="24">
        <f t="shared" si="12"/>
        <v>1876575.2361080186</v>
      </c>
      <c r="S69" s="24">
        <f>SUM(R69:R71)</f>
        <v>56326158.50683833</v>
      </c>
      <c r="T69" s="24">
        <f>SUM(D69:D71)</f>
        <v>1.0000000019000002</v>
      </c>
    </row>
    <row r="70" spans="1:18" ht="12.75">
      <c r="A70" s="24">
        <f t="shared" si="9"/>
        <v>14007</v>
      </c>
      <c r="B70" s="33">
        <v>14</v>
      </c>
      <c r="C70" s="33">
        <v>7</v>
      </c>
      <c r="D70" s="33">
        <v>0.2131758415</v>
      </c>
      <c r="E70" s="32" t="s">
        <v>43</v>
      </c>
      <c r="F70" s="24">
        <f>VLOOKUP(A70,GPW!A:E,5,0)</f>
        <v>83044.2310523681</v>
      </c>
      <c r="G70" s="24">
        <f>VLOOKUP(A70,Gridarea!A:L,12,0)</f>
        <v>4733.019</v>
      </c>
      <c r="H70" s="24">
        <f t="shared" si="10"/>
        <v>12258.51921</v>
      </c>
      <c r="I70" s="24">
        <f>VLOOKUP(E70,DATA2!A:T,20,0)</f>
        <v>754.1533787279003</v>
      </c>
      <c r="J70" s="24">
        <f>VLOOKUP(E70,DATA2!A:L,12,0)</f>
        <v>8.521669335239755</v>
      </c>
      <c r="K70" s="24">
        <v>14007</v>
      </c>
      <c r="L70" s="24">
        <v>3</v>
      </c>
      <c r="M70" s="24">
        <f t="shared" si="8"/>
        <v>22268.99800259839</v>
      </c>
      <c r="N70" s="24">
        <f>M70*F70/SUM(M$69:M$71)</f>
        <v>12088.81684449881</v>
      </c>
      <c r="P70" s="24">
        <f t="shared" si="11"/>
        <v>9116822.06810153</v>
      </c>
      <c r="R70" s="24">
        <f t="shared" si="12"/>
        <v>8925420.112247031</v>
      </c>
    </row>
    <row r="71" spans="1:18" ht="12.75">
      <c r="A71" s="24">
        <f t="shared" si="9"/>
        <v>14007</v>
      </c>
      <c r="B71" s="33">
        <v>14</v>
      </c>
      <c r="C71" s="33">
        <v>7</v>
      </c>
      <c r="D71" s="33">
        <v>0.7420038046</v>
      </c>
      <c r="E71" s="32" t="s">
        <v>51</v>
      </c>
      <c r="F71" s="24">
        <f>VLOOKUP(A71,GPW!A:E,5,0)</f>
        <v>83044.2310523681</v>
      </c>
      <c r="G71" s="24">
        <f>VLOOKUP(A71,Gridarea!A:L,12,0)</f>
        <v>4733.019</v>
      </c>
      <c r="H71" s="24">
        <f t="shared" si="10"/>
        <v>12258.51921</v>
      </c>
      <c r="I71" s="24">
        <f>VLOOKUP(E71,DATA2!A:T,20,0)</f>
        <v>679.69409312762</v>
      </c>
      <c r="J71" s="24">
        <f>VLOOKUP(E71,DATA2!A:L,12,0)</f>
        <v>13.855302805445774</v>
      </c>
      <c r="K71" s="24">
        <v>14007</v>
      </c>
      <c r="L71" s="24">
        <v>3</v>
      </c>
      <c r="M71" s="24">
        <f t="shared" si="8"/>
        <v>126026.00393005813</v>
      </c>
      <c r="N71" s="24">
        <f>M71*F71/SUM(M$69:M$71)</f>
        <v>68413.73280364003</v>
      </c>
      <c r="P71" s="24">
        <f t="shared" si="11"/>
        <v>46500410.07544542</v>
      </c>
      <c r="R71" s="24">
        <f t="shared" si="12"/>
        <v>45524163.15848328</v>
      </c>
    </row>
    <row r="72" spans="1:20" ht="12.75">
      <c r="A72" s="24">
        <f t="shared" si="9"/>
        <v>15001</v>
      </c>
      <c r="B72" s="33">
        <v>15</v>
      </c>
      <c r="C72" s="33">
        <v>1</v>
      </c>
      <c r="D72" s="33">
        <v>0.0004874902</v>
      </c>
      <c r="E72" s="32" t="s">
        <v>4</v>
      </c>
      <c r="F72" s="24">
        <f>VLOOKUP(A72,GPW!A:E,5,0)</f>
        <v>2393.3163739719625</v>
      </c>
      <c r="G72" s="24">
        <f>VLOOKUP(A72,Gridarea!A:L,12,0)</f>
        <v>4772.224</v>
      </c>
      <c r="H72" s="24">
        <f t="shared" si="10"/>
        <v>12360.060159999999</v>
      </c>
      <c r="I72" s="24">
        <f>VLOOKUP(E72,DATA2!A:T,20,0)</f>
        <v>694.8245716185273</v>
      </c>
      <c r="J72" s="24">
        <f>VLOOKUP(E72,DATA2!A:L,12,0)</f>
        <v>4.864118036281065</v>
      </c>
      <c r="K72" s="24">
        <v>15001</v>
      </c>
      <c r="L72" s="24">
        <v>3</v>
      </c>
      <c r="M72" s="24">
        <f t="shared" si="8"/>
        <v>29.308296698708094</v>
      </c>
      <c r="N72" s="24">
        <f>M72*F72/SUM(M$72:M$74)</f>
        <v>15.878935257063626</v>
      </c>
      <c r="O72" s="24">
        <f>SUM(N72:N74)</f>
        <v>2393.3163739719625</v>
      </c>
      <c r="P72" s="24">
        <f t="shared" si="11"/>
        <v>11033.074387747563</v>
      </c>
      <c r="R72" s="24">
        <f t="shared" si="12"/>
        <v>10801.44191744941</v>
      </c>
      <c r="S72" s="24">
        <f>SUM(R72:R74)</f>
        <v>1628022.7474344696</v>
      </c>
      <c r="T72" s="24">
        <f>SUM(D72:D74)</f>
        <v>0.07347585079999999</v>
      </c>
    </row>
    <row r="73" spans="1:18" ht="12.75">
      <c r="A73" s="24">
        <f t="shared" si="9"/>
        <v>15001</v>
      </c>
      <c r="B73" s="33">
        <v>15</v>
      </c>
      <c r="C73" s="33">
        <v>1</v>
      </c>
      <c r="D73" s="33">
        <v>0.0007995762</v>
      </c>
      <c r="E73" s="32" t="s">
        <v>4</v>
      </c>
      <c r="F73" s="24">
        <f>VLOOKUP(A73,GPW!A:E,5,0)</f>
        <v>2393.3163739719625</v>
      </c>
      <c r="G73" s="24">
        <f>VLOOKUP(A73,Gridarea!A:L,12,0)</f>
        <v>4772.224</v>
      </c>
      <c r="H73" s="24">
        <f t="shared" si="10"/>
        <v>12360.060159999999</v>
      </c>
      <c r="I73" s="24">
        <f>VLOOKUP(E73,DATA2!A:T,20,0)</f>
        <v>694.8245716185273</v>
      </c>
      <c r="J73" s="24">
        <f>VLOOKUP(E73,DATA2!A:L,12,0)</f>
        <v>4.864118036281065</v>
      </c>
      <c r="K73" s="24">
        <v>15001</v>
      </c>
      <c r="L73" s="24">
        <v>3</v>
      </c>
      <c r="M73" s="24">
        <f t="shared" si="8"/>
        <v>48.071154051559525</v>
      </c>
      <c r="N73" s="24">
        <f>M73*F73/SUM(M$72:M$74)</f>
        <v>26.04445938172492</v>
      </c>
      <c r="P73" s="24">
        <f t="shared" si="11"/>
        <v>18096.33033294315</v>
      </c>
      <c r="R73" s="24">
        <f t="shared" si="12"/>
        <v>17716.409238329128</v>
      </c>
    </row>
    <row r="74" spans="1:18" ht="12.75">
      <c r="A74" s="24">
        <f t="shared" si="9"/>
        <v>15001</v>
      </c>
      <c r="B74" s="33">
        <v>15</v>
      </c>
      <c r="C74" s="33">
        <v>1</v>
      </c>
      <c r="D74" s="33">
        <v>0.0721887844</v>
      </c>
      <c r="E74" s="32" t="s">
        <v>4</v>
      </c>
      <c r="F74" s="24">
        <f>VLOOKUP(A74,GPW!A:E,5,0)</f>
        <v>2393.3163739719625</v>
      </c>
      <c r="G74" s="24">
        <f>VLOOKUP(A74,Gridarea!A:L,12,0)</f>
        <v>4772.224</v>
      </c>
      <c r="H74" s="24">
        <f t="shared" si="10"/>
        <v>12360.060159999999</v>
      </c>
      <c r="I74" s="24">
        <f>VLOOKUP(E74,DATA2!A:T,20,0)</f>
        <v>694.8245716185273</v>
      </c>
      <c r="J74" s="24">
        <f>VLOOKUP(E74,DATA2!A:L,12,0)</f>
        <v>4.864118036281065</v>
      </c>
      <c r="K74" s="24">
        <v>15001</v>
      </c>
      <c r="L74" s="24">
        <v>3</v>
      </c>
      <c r="M74" s="24">
        <f t="shared" si="8"/>
        <v>4340.046859432806</v>
      </c>
      <c r="N74" s="24">
        <f>M74*F74/SUM(M$72:M$74)</f>
        <v>2351.392979333174</v>
      </c>
      <c r="P74" s="24">
        <f t="shared" si="11"/>
        <v>1633805.6195719854</v>
      </c>
      <c r="R74" s="24">
        <f t="shared" si="12"/>
        <v>1599504.896278691</v>
      </c>
    </row>
    <row r="75" spans="1:20" ht="12.75">
      <c r="A75" s="24">
        <f t="shared" si="9"/>
        <v>9006</v>
      </c>
      <c r="B75" s="33">
        <v>9</v>
      </c>
      <c r="C75" s="33">
        <v>6</v>
      </c>
      <c r="D75" s="33">
        <v>0.0494314161</v>
      </c>
      <c r="E75" s="32" t="s">
        <v>38</v>
      </c>
      <c r="F75" s="24">
        <f>VLOOKUP(A75,GPW!A:E,5,0)</f>
        <v>216916.06301643772</v>
      </c>
      <c r="G75" s="24">
        <f>VLOOKUP(A75,Gridarea!A:L,12,0)</f>
        <v>4743.174</v>
      </c>
      <c r="H75" s="24">
        <f t="shared" si="10"/>
        <v>12284.82066</v>
      </c>
      <c r="I75" s="24">
        <f>VLOOKUP(E75,DATA2!A:T,20,0)</f>
        <v>634.1017216152009</v>
      </c>
      <c r="J75" s="24">
        <f>VLOOKUP(E75,DATA2!A:L,12,0)</f>
        <v>73.21698523495208</v>
      </c>
      <c r="K75" s="24">
        <v>9006</v>
      </c>
      <c r="L75" s="24">
        <v>4</v>
      </c>
      <c r="M75" s="24">
        <f t="shared" si="8"/>
        <v>44461.45957193498</v>
      </c>
      <c r="N75" s="24">
        <f>M75*F75/SUM(M$75:M$78)</f>
        <v>31305.032104715086</v>
      </c>
      <c r="O75" s="24">
        <f>SUM(N75:N78)</f>
        <v>216916.06301643772</v>
      </c>
      <c r="P75" s="24">
        <f t="shared" si="11"/>
        <v>19850574.752818972</v>
      </c>
      <c r="R75" s="24">
        <f t="shared" si="12"/>
        <v>19433824.397909753</v>
      </c>
      <c r="S75" s="24">
        <f>SUM(R75:R78)</f>
        <v>139270408.84081972</v>
      </c>
      <c r="T75" s="24">
        <f>SUM(D75:D78)</f>
        <v>0.4263650294</v>
      </c>
    </row>
    <row r="76" spans="1:18" ht="12.75">
      <c r="A76" s="24">
        <f t="shared" si="9"/>
        <v>9006</v>
      </c>
      <c r="B76" s="33">
        <v>9</v>
      </c>
      <c r="C76" s="33">
        <v>6</v>
      </c>
      <c r="D76" s="33">
        <v>0.0223932506</v>
      </c>
      <c r="E76" s="32" t="s">
        <v>38</v>
      </c>
      <c r="F76" s="24">
        <f>VLOOKUP(A76,GPW!A:E,5,0)</f>
        <v>216916.06301643772</v>
      </c>
      <c r="G76" s="24">
        <f>VLOOKUP(A76,Gridarea!A:L,12,0)</f>
        <v>4743.174</v>
      </c>
      <c r="H76" s="24">
        <f t="shared" si="10"/>
        <v>12284.82066</v>
      </c>
      <c r="I76" s="24">
        <f>VLOOKUP(E76,DATA2!A:T,20,0)</f>
        <v>634.1017216152009</v>
      </c>
      <c r="J76" s="24">
        <f>VLOOKUP(E76,DATA2!A:L,12,0)</f>
        <v>73.21698523495208</v>
      </c>
      <c r="K76" s="24">
        <v>9006</v>
      </c>
      <c r="L76" s="24">
        <v>4</v>
      </c>
      <c r="M76" s="24">
        <f t="shared" si="8"/>
        <v>20141.77793777809</v>
      </c>
      <c r="N76" s="24">
        <f>M76*F76/SUM(M$75:M$78)</f>
        <v>14181.69828563601</v>
      </c>
      <c r="P76" s="24">
        <f t="shared" si="11"/>
        <v>8992639.298349136</v>
      </c>
      <c r="R76" s="24">
        <f t="shared" si="12"/>
        <v>8803844.481784675</v>
      </c>
    </row>
    <row r="77" spans="1:18" ht="12.75">
      <c r="A77" s="24">
        <f t="shared" si="9"/>
        <v>9006</v>
      </c>
      <c r="B77" s="33">
        <v>9</v>
      </c>
      <c r="C77" s="33">
        <v>6</v>
      </c>
      <c r="D77" s="33">
        <v>0.1668057303</v>
      </c>
      <c r="E77" s="32" t="s">
        <v>17</v>
      </c>
      <c r="F77" s="24">
        <f>VLOOKUP(A77,GPW!A:E,5,0)</f>
        <v>216916.06301643772</v>
      </c>
      <c r="G77" s="24">
        <f>VLOOKUP(A77,Gridarea!A:L,12,0)</f>
        <v>4743.174</v>
      </c>
      <c r="H77" s="24">
        <f t="shared" si="10"/>
        <v>12284.82066</v>
      </c>
      <c r="I77" s="24">
        <f>VLOOKUP(E77,DATA2!A:T,20,0)</f>
        <v>723.7565716264946</v>
      </c>
      <c r="J77" s="24">
        <f>VLOOKUP(E77,DATA2!A:L,12,0)</f>
        <v>36.41256818797611</v>
      </c>
      <c r="K77" s="24">
        <v>9006</v>
      </c>
      <c r="L77" s="24">
        <v>4</v>
      </c>
      <c r="M77" s="24">
        <f t="shared" si="8"/>
        <v>74615.85119772397</v>
      </c>
      <c r="N77" s="24">
        <f>M77*F77/SUM(M$75:M$78)</f>
        <v>52536.5482769673</v>
      </c>
      <c r="P77" s="24">
        <f t="shared" si="11"/>
        <v>38023672.06602768</v>
      </c>
      <c r="R77" s="24">
        <f t="shared" si="12"/>
        <v>37225388.94194744</v>
      </c>
    </row>
    <row r="78" spans="1:18" ht="12.75">
      <c r="A78" s="24">
        <f t="shared" si="9"/>
        <v>9006</v>
      </c>
      <c r="B78" s="33">
        <v>9</v>
      </c>
      <c r="C78" s="33">
        <v>6</v>
      </c>
      <c r="D78" s="33">
        <v>0.1877346324</v>
      </c>
      <c r="E78" s="32" t="s">
        <v>38</v>
      </c>
      <c r="F78" s="24">
        <f>VLOOKUP(A78,GPW!A:E,5,0)</f>
        <v>216916.06301643772</v>
      </c>
      <c r="G78" s="24">
        <f>VLOOKUP(A78,Gridarea!A:L,12,0)</f>
        <v>4743.174</v>
      </c>
      <c r="H78" s="24">
        <f t="shared" si="10"/>
        <v>12284.82066</v>
      </c>
      <c r="I78" s="24">
        <f>VLOOKUP(E78,DATA2!A:T,20,0)</f>
        <v>634.1017216152009</v>
      </c>
      <c r="J78" s="24">
        <f>VLOOKUP(E78,DATA2!A:L,12,0)</f>
        <v>73.21698523495208</v>
      </c>
      <c r="K78" s="24">
        <v>9006</v>
      </c>
      <c r="L78" s="24">
        <v>4</v>
      </c>
      <c r="M78" s="24">
        <f t="shared" si="8"/>
        <v>168859.32929412223</v>
      </c>
      <c r="N78" s="24">
        <f>M78*F78/SUM(M$75:M$78)</f>
        <v>118892.78434911932</v>
      </c>
      <c r="P78" s="24">
        <f t="shared" si="11"/>
        <v>75390119.24340136</v>
      </c>
      <c r="R78" s="24">
        <f t="shared" si="12"/>
        <v>73807351.01917784</v>
      </c>
    </row>
    <row r="79" spans="1:20" ht="12.75">
      <c r="A79" s="24">
        <f t="shared" si="9"/>
        <v>10003</v>
      </c>
      <c r="B79" s="33">
        <v>10</v>
      </c>
      <c r="C79" s="33">
        <v>3</v>
      </c>
      <c r="D79" s="33">
        <v>0.1006138806</v>
      </c>
      <c r="E79" s="32" t="s">
        <v>6</v>
      </c>
      <c r="F79" s="24">
        <f>VLOOKUP(A79,GPW!A:E,5,0)</f>
        <v>169277.52580101864</v>
      </c>
      <c r="G79" s="24">
        <f>VLOOKUP(A79,Gridarea!A:L,12,0)</f>
        <v>4764.958</v>
      </c>
      <c r="H79" s="24">
        <f t="shared" si="10"/>
        <v>12341.241219999998</v>
      </c>
      <c r="I79" s="24">
        <f>VLOOKUP(E79,DATA2!A:T,20,0)</f>
        <v>686.4405077734127</v>
      </c>
      <c r="J79" s="24">
        <f>VLOOKUP(E79,DATA2!A:L,12,0)</f>
        <v>8.855149806005999</v>
      </c>
      <c r="K79" s="24">
        <v>10003</v>
      </c>
      <c r="L79" s="24">
        <v>4</v>
      </c>
      <c r="M79" s="24">
        <f t="shared" si="8"/>
        <v>10995.441024495196</v>
      </c>
      <c r="N79" s="24">
        <f>M79*F79/SUM(M$79:M$82)</f>
        <v>5291.821245834616</v>
      </c>
      <c r="O79" s="24">
        <f>SUM(N79:N82)</f>
        <v>169277.52580101864</v>
      </c>
      <c r="P79" s="24">
        <f t="shared" si="11"/>
        <v>3632520.4630368473</v>
      </c>
      <c r="R79" s="24">
        <f t="shared" si="12"/>
        <v>3556257.9763816125</v>
      </c>
      <c r="S79" s="24">
        <f>SUM(R79:R82)</f>
        <v>159837461.9402693</v>
      </c>
      <c r="T79" s="24">
        <f>SUM(D79:D82)</f>
        <v>1.0000000018000001</v>
      </c>
    </row>
    <row r="80" spans="1:18" ht="12.75">
      <c r="A80" s="24">
        <f t="shared" si="9"/>
        <v>10003</v>
      </c>
      <c r="B80" s="33">
        <v>10</v>
      </c>
      <c r="C80" s="33">
        <v>3</v>
      </c>
      <c r="D80" s="33">
        <v>0.3428094274</v>
      </c>
      <c r="E80" s="32" t="s">
        <v>6</v>
      </c>
      <c r="F80" s="24">
        <f>VLOOKUP(A80,GPW!A:E,5,0)</f>
        <v>169277.52580101864</v>
      </c>
      <c r="G80" s="24">
        <f>VLOOKUP(A80,Gridarea!A:L,12,0)</f>
        <v>4764.958</v>
      </c>
      <c r="H80" s="24">
        <f t="shared" si="10"/>
        <v>12341.241219999998</v>
      </c>
      <c r="I80" s="24">
        <f>VLOOKUP(E80,DATA2!A:T,20,0)</f>
        <v>686.4405077734127</v>
      </c>
      <c r="J80" s="24">
        <f>VLOOKUP(E80,DATA2!A:L,12,0)</f>
        <v>8.855149806005999</v>
      </c>
      <c r="K80" s="24">
        <v>10003</v>
      </c>
      <c r="L80" s="24">
        <v>4</v>
      </c>
      <c r="M80" s="24">
        <f t="shared" si="8"/>
        <v>37463.42770142261</v>
      </c>
      <c r="N80" s="24">
        <f>M80*F80/SUM(M$79:M$82)</f>
        <v>18030.17834487262</v>
      </c>
      <c r="P80" s="24">
        <f t="shared" si="11"/>
        <v>12376644.778299551</v>
      </c>
      <c r="R80" s="24">
        <f t="shared" si="12"/>
        <v>12116804.89113411</v>
      </c>
    </row>
    <row r="81" spans="1:18" ht="12.75">
      <c r="A81" s="24">
        <f t="shared" si="9"/>
        <v>10003</v>
      </c>
      <c r="B81" s="33">
        <v>10</v>
      </c>
      <c r="C81" s="33">
        <v>3</v>
      </c>
      <c r="D81" s="33">
        <v>0.1899894159</v>
      </c>
      <c r="E81" s="32" t="s">
        <v>11</v>
      </c>
      <c r="F81" s="24">
        <f>VLOOKUP(A81,GPW!A:E,5,0)</f>
        <v>169277.52580101864</v>
      </c>
      <c r="G81" s="24">
        <f>VLOOKUP(A81,Gridarea!A:L,12,0)</f>
        <v>4764.958</v>
      </c>
      <c r="H81" s="24">
        <f t="shared" si="10"/>
        <v>12341.241219999998</v>
      </c>
      <c r="I81" s="24">
        <f>VLOOKUP(E81,DATA2!A:T,20,0)</f>
        <v>1094.4401654297717</v>
      </c>
      <c r="J81" s="24">
        <f>VLOOKUP(E81,DATA2!A:L,12,0)</f>
        <v>77.56352840942834</v>
      </c>
      <c r="K81" s="24">
        <v>10003</v>
      </c>
      <c r="L81" s="24">
        <v>4</v>
      </c>
      <c r="M81" s="24">
        <f t="shared" si="8"/>
        <v>181863.60923495708</v>
      </c>
      <c r="N81" s="24">
        <f>M81*F81/SUM(M$79:M$82)</f>
        <v>87526.24920180444</v>
      </c>
      <c r="P81" s="24">
        <f t="shared" si="11"/>
        <v>95792242.65587027</v>
      </c>
      <c r="R81" s="24">
        <f t="shared" si="12"/>
        <v>93781144.65888585</v>
      </c>
    </row>
    <row r="82" spans="1:18" ht="12.75">
      <c r="A82" s="24">
        <f t="shared" si="9"/>
        <v>10003</v>
      </c>
      <c r="B82" s="33">
        <v>10</v>
      </c>
      <c r="C82" s="33">
        <v>3</v>
      </c>
      <c r="D82" s="33">
        <v>0.3665872779</v>
      </c>
      <c r="E82" s="32" t="s">
        <v>13</v>
      </c>
      <c r="F82" s="24">
        <f>VLOOKUP(A82,GPW!A:E,5,0)</f>
        <v>169277.52580101864</v>
      </c>
      <c r="G82" s="24">
        <f>VLOOKUP(A82,Gridarea!A:L,12,0)</f>
        <v>4764.958</v>
      </c>
      <c r="H82" s="24">
        <f t="shared" si="10"/>
        <v>12341.241219999998</v>
      </c>
      <c r="I82" s="24">
        <f>VLOOKUP(E82,DATA2!A:T,20,0)</f>
        <v>880.7862286695931</v>
      </c>
      <c r="J82" s="24">
        <f>VLOOKUP(E82,DATA2!A:L,12,0)</f>
        <v>26.835010543957647</v>
      </c>
      <c r="K82" s="24">
        <v>10003</v>
      </c>
      <c r="L82" s="24">
        <v>4</v>
      </c>
      <c r="M82" s="24">
        <f t="shared" si="8"/>
        <v>121405.39893644964</v>
      </c>
      <c r="N82" s="24">
        <f>M82*F82/SUM(M$79:M$82)</f>
        <v>58429.27700850697</v>
      </c>
      <c r="P82" s="24">
        <f t="shared" si="11"/>
        <v>51463702.54021382</v>
      </c>
      <c r="R82" s="24">
        <f t="shared" si="12"/>
        <v>50383254.41386772</v>
      </c>
    </row>
    <row r="83" spans="1:20" ht="12.75">
      <c r="A83" s="24">
        <f t="shared" si="9"/>
        <v>12003</v>
      </c>
      <c r="B83" s="33">
        <v>12</v>
      </c>
      <c r="C83" s="33">
        <v>3</v>
      </c>
      <c r="D83" s="33">
        <v>0.0001584517</v>
      </c>
      <c r="E83" s="32" t="s">
        <v>13</v>
      </c>
      <c r="F83" s="24">
        <f>VLOOKUP(A83,GPW!A:E,5,0)</f>
        <v>88210.51424034564</v>
      </c>
      <c r="G83" s="24">
        <f>VLOOKUP(A83,Gridarea!A:L,12,0)</f>
        <v>4764.958</v>
      </c>
      <c r="H83" s="24">
        <f t="shared" si="10"/>
        <v>12341.241219999998</v>
      </c>
      <c r="I83" s="24">
        <f>VLOOKUP(E83,DATA2!A:T,20,0)</f>
        <v>880.7862286695931</v>
      </c>
      <c r="J83" s="24">
        <f>VLOOKUP(E83,DATA2!A:L,12,0)</f>
        <v>26.835010543957647</v>
      </c>
      <c r="K83" s="24">
        <v>12003</v>
      </c>
      <c r="L83" s="24">
        <v>4</v>
      </c>
      <c r="M83" s="24">
        <f aca="true" t="shared" si="13" ref="M83:M146">D83*H83*J83</f>
        <v>52.475612249441454</v>
      </c>
      <c r="N83" s="24">
        <f>M83*F83/SUM(M$83:M$86)</f>
        <v>36.67937750714028</v>
      </c>
      <c r="O83" s="24">
        <f>SUM(N83:N86)</f>
        <v>88210.51424034563</v>
      </c>
      <c r="P83" s="24">
        <f t="shared" si="11"/>
        <v>32306.69058446239</v>
      </c>
      <c r="R83" s="24">
        <f t="shared" si="12"/>
        <v>31628.431897514045</v>
      </c>
      <c r="S83" s="24">
        <f>SUM(R83:R86)</f>
        <v>67576615.23955488</v>
      </c>
      <c r="T83" s="24">
        <f>SUM(D83:D86)</f>
        <v>1.000000002</v>
      </c>
    </row>
    <row r="84" spans="1:18" ht="12.75">
      <c r="A84" s="24">
        <f t="shared" si="9"/>
        <v>12003</v>
      </c>
      <c r="B84" s="33">
        <v>12</v>
      </c>
      <c r="C84" s="33">
        <v>3</v>
      </c>
      <c r="D84" s="33">
        <v>0.327443803</v>
      </c>
      <c r="E84" s="32" t="s">
        <v>6</v>
      </c>
      <c r="F84" s="24">
        <f>VLOOKUP(A84,GPW!A:E,5,0)</f>
        <v>88210.51424034564</v>
      </c>
      <c r="G84" s="24">
        <f>VLOOKUP(A84,Gridarea!A:L,12,0)</f>
        <v>4764.958</v>
      </c>
      <c r="H84" s="24">
        <f t="shared" si="10"/>
        <v>12341.241219999998</v>
      </c>
      <c r="I84" s="24">
        <f>VLOOKUP(E84,DATA2!A:T,20,0)</f>
        <v>686.4405077734127</v>
      </c>
      <c r="J84" s="24">
        <f>VLOOKUP(E84,DATA2!A:L,12,0)</f>
        <v>8.855149806005999</v>
      </c>
      <c r="K84" s="24">
        <v>12003</v>
      </c>
      <c r="L84" s="24">
        <v>4</v>
      </c>
      <c r="M84" s="24">
        <f t="shared" si="13"/>
        <v>35784.21787582779</v>
      </c>
      <c r="N84" s="24">
        <f>M84*F84/SUM(M$83:M$86)</f>
        <v>25012.43491978915</v>
      </c>
      <c r="P84" s="24">
        <f t="shared" si="11"/>
        <v>17169548.526989505</v>
      </c>
      <c r="R84" s="24">
        <f t="shared" si="12"/>
        <v>16809084.634565547</v>
      </c>
    </row>
    <row r="85" spans="1:18" ht="12.75">
      <c r="A85" s="24">
        <f t="shared" si="9"/>
        <v>12003</v>
      </c>
      <c r="B85" s="33">
        <v>12</v>
      </c>
      <c r="C85" s="33">
        <v>3</v>
      </c>
      <c r="D85" s="33">
        <v>0.1843965482</v>
      </c>
      <c r="E85" s="32" t="s">
        <v>13</v>
      </c>
      <c r="F85" s="24">
        <f>VLOOKUP(A85,GPW!A:E,5,0)</f>
        <v>88210.51424034564</v>
      </c>
      <c r="G85" s="24">
        <f>VLOOKUP(A85,Gridarea!A:L,12,0)</f>
        <v>4764.958</v>
      </c>
      <c r="H85" s="24">
        <f t="shared" si="10"/>
        <v>12341.241219999998</v>
      </c>
      <c r="I85" s="24">
        <f>VLOOKUP(E85,DATA2!A:T,20,0)</f>
        <v>880.7862286695931</v>
      </c>
      <c r="J85" s="24">
        <f>VLOOKUP(E85,DATA2!A:L,12,0)</f>
        <v>26.835010543957647</v>
      </c>
      <c r="K85" s="24">
        <v>12003</v>
      </c>
      <c r="L85" s="24">
        <v>4</v>
      </c>
      <c r="M85" s="24">
        <f t="shared" si="13"/>
        <v>61067.95801798681</v>
      </c>
      <c r="N85" s="24">
        <f>M85*F85/SUM(M$83:M$86)</f>
        <v>42685.25110454093</v>
      </c>
      <c r="P85" s="24">
        <f t="shared" si="11"/>
        <v>37596581.34018318</v>
      </c>
      <c r="R85" s="24">
        <f t="shared" si="12"/>
        <v>36807264.71776803</v>
      </c>
    </row>
    <row r="86" spans="1:18" ht="12.75">
      <c r="A86" s="24">
        <f t="shared" si="9"/>
        <v>12003</v>
      </c>
      <c r="B86" s="33">
        <v>12</v>
      </c>
      <c r="C86" s="33">
        <v>3</v>
      </c>
      <c r="D86" s="33">
        <v>0.4880011991</v>
      </c>
      <c r="E86" s="32" t="s">
        <v>4</v>
      </c>
      <c r="F86" s="24">
        <f>VLOOKUP(A86,GPW!A:E,5,0)</f>
        <v>88210.51424034564</v>
      </c>
      <c r="G86" s="24">
        <f>VLOOKUP(A86,Gridarea!A:L,12,0)</f>
        <v>4764.958</v>
      </c>
      <c r="H86" s="24">
        <f t="shared" si="10"/>
        <v>12341.241219999998</v>
      </c>
      <c r="I86" s="24">
        <f>VLOOKUP(E86,DATA2!A:T,20,0)</f>
        <v>694.8245716185273</v>
      </c>
      <c r="J86" s="24">
        <f>VLOOKUP(E86,DATA2!A:L,12,0)</f>
        <v>4.864118036281065</v>
      </c>
      <c r="K86" s="24">
        <v>12003</v>
      </c>
      <c r="L86" s="24">
        <v>4</v>
      </c>
      <c r="M86" s="24">
        <f t="shared" si="13"/>
        <v>29294.347937127575</v>
      </c>
      <c r="N86" s="24">
        <f>M86*F86/SUM(M$83:M$86)</f>
        <v>20476.148838508412</v>
      </c>
      <c r="P86" s="24">
        <f t="shared" si="11"/>
        <v>14227331.345113814</v>
      </c>
      <c r="R86" s="24">
        <f t="shared" si="12"/>
        <v>13928637.455323786</v>
      </c>
    </row>
    <row r="87" spans="1:20" ht="12.75">
      <c r="A87" s="24">
        <f t="shared" si="9"/>
        <v>13004</v>
      </c>
      <c r="B87" s="33">
        <v>13</v>
      </c>
      <c r="C87" s="33">
        <v>4</v>
      </c>
      <c r="D87" s="33">
        <v>0.3282546577</v>
      </c>
      <c r="E87" s="32" t="s">
        <v>4</v>
      </c>
      <c r="F87" s="24">
        <f>VLOOKUP(A87,GPW!A:E,5,0)</f>
        <v>77504.37183139747</v>
      </c>
      <c r="G87" s="24">
        <f>VLOOKUP(A87,Gridarea!A:L,12,0)</f>
        <v>4759.143</v>
      </c>
      <c r="H87" s="24">
        <f t="shared" si="10"/>
        <v>12326.18037</v>
      </c>
      <c r="I87" s="24">
        <f>VLOOKUP(E87,DATA2!A:T,20,0)</f>
        <v>694.8245716185273</v>
      </c>
      <c r="J87" s="24">
        <f>VLOOKUP(E87,DATA2!A:L,12,0)</f>
        <v>4.864118036281065</v>
      </c>
      <c r="K87" s="24">
        <v>13004</v>
      </c>
      <c r="L87" s="24">
        <v>4</v>
      </c>
      <c r="M87" s="24">
        <f t="shared" si="13"/>
        <v>19680.835028131765</v>
      </c>
      <c r="N87" s="24">
        <f>M87*F87/SUM(M$87:M$90)</f>
        <v>19489.464252206835</v>
      </c>
      <c r="O87" s="24">
        <f>SUM(N87:N90)</f>
        <v>77504.37183139748</v>
      </c>
      <c r="P87" s="24">
        <f t="shared" si="11"/>
        <v>13541758.650114216</v>
      </c>
      <c r="R87" s="24">
        <f t="shared" si="12"/>
        <v>13257457.928658852</v>
      </c>
      <c r="S87" s="24">
        <f>SUM(R87:R90)</f>
        <v>56753101.45872947</v>
      </c>
      <c r="T87" s="24">
        <f>SUM(D87:D90)</f>
        <v>1.0000000019</v>
      </c>
    </row>
    <row r="88" spans="1:18" ht="12.75">
      <c r="A88" s="24">
        <f t="shared" si="9"/>
        <v>13004</v>
      </c>
      <c r="B88" s="33">
        <v>13</v>
      </c>
      <c r="C88" s="33">
        <v>4</v>
      </c>
      <c r="D88" s="33">
        <v>0.1759712957</v>
      </c>
      <c r="E88" s="32" t="s">
        <v>4</v>
      </c>
      <c r="F88" s="24">
        <f>VLOOKUP(A88,GPW!A:E,5,0)</f>
        <v>77504.37183139747</v>
      </c>
      <c r="G88" s="24">
        <f>VLOOKUP(A88,Gridarea!A:L,12,0)</f>
        <v>4759.143</v>
      </c>
      <c r="H88" s="24">
        <f t="shared" si="10"/>
        <v>12326.18037</v>
      </c>
      <c r="I88" s="24">
        <f>VLOOKUP(E88,DATA2!A:T,20,0)</f>
        <v>694.8245716185273</v>
      </c>
      <c r="J88" s="24">
        <f>VLOOKUP(E88,DATA2!A:L,12,0)</f>
        <v>4.864118036281065</v>
      </c>
      <c r="K88" s="24">
        <v>13004</v>
      </c>
      <c r="L88" s="24">
        <v>4</v>
      </c>
      <c r="M88" s="24">
        <f t="shared" si="13"/>
        <v>10550.53434618269</v>
      </c>
      <c r="N88" s="24">
        <f>M88*F88/SUM(M$87:M$90)</f>
        <v>10447.94398650712</v>
      </c>
      <c r="P88" s="24">
        <f t="shared" si="11"/>
        <v>7259488.204719178</v>
      </c>
      <c r="R88" s="24">
        <f t="shared" si="12"/>
        <v>7107079.807307594</v>
      </c>
    </row>
    <row r="89" spans="1:18" ht="12.75">
      <c r="A89" s="24">
        <f t="shared" si="9"/>
        <v>13004</v>
      </c>
      <c r="B89" s="33">
        <v>13</v>
      </c>
      <c r="C89" s="33">
        <v>4</v>
      </c>
      <c r="D89" s="33">
        <v>0.0676079909</v>
      </c>
      <c r="E89" s="32" t="s">
        <v>13</v>
      </c>
      <c r="F89" s="24">
        <f>VLOOKUP(A89,GPW!A:E,5,0)</f>
        <v>77504.37183139747</v>
      </c>
      <c r="G89" s="24">
        <f>VLOOKUP(A89,Gridarea!A:L,12,0)</f>
        <v>4759.143</v>
      </c>
      <c r="H89" s="24">
        <f t="shared" si="10"/>
        <v>12326.18037</v>
      </c>
      <c r="I89" s="24">
        <f>VLOOKUP(E89,DATA2!A:T,20,0)</f>
        <v>880.7862286695931</v>
      </c>
      <c r="J89" s="24">
        <f>VLOOKUP(E89,DATA2!A:L,12,0)</f>
        <v>26.835010543957647</v>
      </c>
      <c r="K89" s="24">
        <v>13004</v>
      </c>
      <c r="L89" s="24">
        <v>4</v>
      </c>
      <c r="M89" s="24">
        <f t="shared" si="13"/>
        <v>22362.91015663317</v>
      </c>
      <c r="N89" s="24">
        <f>M89*F89/SUM(M$87:M$90)</f>
        <v>22145.459654025068</v>
      </c>
      <c r="P89" s="24">
        <f t="shared" si="11"/>
        <v>19505415.89082337</v>
      </c>
      <c r="R89" s="24">
        <f t="shared" si="12"/>
        <v>19095911.92953388</v>
      </c>
    </row>
    <row r="90" spans="1:18" ht="12.75">
      <c r="A90" s="24">
        <f t="shared" si="9"/>
        <v>13004</v>
      </c>
      <c r="B90" s="33">
        <v>13</v>
      </c>
      <c r="C90" s="33">
        <v>4</v>
      </c>
      <c r="D90" s="33">
        <v>0.4281660576</v>
      </c>
      <c r="E90" s="32" t="s">
        <v>4</v>
      </c>
      <c r="F90" s="24">
        <f>VLOOKUP(A90,GPW!A:E,5,0)</f>
        <v>77504.37183139747</v>
      </c>
      <c r="G90" s="24">
        <f>VLOOKUP(A90,Gridarea!A:L,12,0)</f>
        <v>4759.143</v>
      </c>
      <c r="H90" s="24">
        <f t="shared" si="10"/>
        <v>12326.18037</v>
      </c>
      <c r="I90" s="24">
        <f>VLOOKUP(E90,DATA2!A:T,20,0)</f>
        <v>694.8245716185273</v>
      </c>
      <c r="J90" s="24">
        <f>VLOOKUP(E90,DATA2!A:L,12,0)</f>
        <v>4.864118036281065</v>
      </c>
      <c r="K90" s="24">
        <v>13004</v>
      </c>
      <c r="L90" s="24">
        <v>4</v>
      </c>
      <c r="M90" s="24">
        <f t="shared" si="13"/>
        <v>25671.12254648493</v>
      </c>
      <c r="N90" s="24">
        <f>M90*F90/SUM(M$87:M$90)</f>
        <v>25421.503938658454</v>
      </c>
      <c r="P90" s="24">
        <f t="shared" si="11"/>
        <v>17663485.584077064</v>
      </c>
      <c r="R90" s="24">
        <f t="shared" si="12"/>
        <v>17292651.79322914</v>
      </c>
    </row>
    <row r="91" spans="1:20" ht="12.75">
      <c r="A91" s="24">
        <f t="shared" si="9"/>
        <v>13007</v>
      </c>
      <c r="B91" s="33">
        <v>13</v>
      </c>
      <c r="C91" s="33">
        <v>7</v>
      </c>
      <c r="D91" s="33">
        <v>0.0340634544</v>
      </c>
      <c r="E91" s="32" t="s">
        <v>43</v>
      </c>
      <c r="F91" s="24">
        <f>VLOOKUP(A91,GPW!A:E,5,0)</f>
        <v>115785.28500086779</v>
      </c>
      <c r="G91" s="24">
        <f>VLOOKUP(A91,Gridarea!A:L,12,0)</f>
        <v>4733.019</v>
      </c>
      <c r="H91" s="24">
        <f t="shared" si="10"/>
        <v>12258.51921</v>
      </c>
      <c r="I91" s="24">
        <f>VLOOKUP(E91,DATA2!A:T,20,0)</f>
        <v>754.1533787279003</v>
      </c>
      <c r="J91" s="24">
        <f>VLOOKUP(E91,DATA2!A:L,12,0)</f>
        <v>8.521669335239755</v>
      </c>
      <c r="K91" s="24">
        <v>13007</v>
      </c>
      <c r="L91" s="24">
        <v>4</v>
      </c>
      <c r="M91" s="24">
        <f t="shared" si="13"/>
        <v>3558.3722463936015</v>
      </c>
      <c r="N91" s="24">
        <f>M91*F91/SUM(M$91:M$94)</f>
        <v>3208.8628702835967</v>
      </c>
      <c r="O91" s="24">
        <f>SUM(N91:N94)</f>
        <v>115785.28500086779</v>
      </c>
      <c r="P91" s="24">
        <f t="shared" si="11"/>
        <v>2419974.7754988824</v>
      </c>
      <c r="R91" s="24">
        <f t="shared" si="12"/>
        <v>2369168.9243273796</v>
      </c>
      <c r="S91" s="24">
        <f>SUM(R91:R94)</f>
        <v>81399642.21963567</v>
      </c>
      <c r="T91" s="24">
        <f>SUM(D91:D94)</f>
        <v>1.0000000019000002</v>
      </c>
    </row>
    <row r="92" spans="1:18" ht="12.75">
      <c r="A92" s="24">
        <f t="shared" si="9"/>
        <v>13007</v>
      </c>
      <c r="B92" s="33">
        <v>13</v>
      </c>
      <c r="C92" s="33">
        <v>7</v>
      </c>
      <c r="D92" s="33">
        <v>0.5998815501</v>
      </c>
      <c r="E92" s="32" t="s">
        <v>43</v>
      </c>
      <c r="F92" s="24">
        <f>VLOOKUP(A92,GPW!A:E,5,0)</f>
        <v>115785.28500086779</v>
      </c>
      <c r="G92" s="24">
        <f>VLOOKUP(A92,Gridarea!A:L,12,0)</f>
        <v>4733.019</v>
      </c>
      <c r="H92" s="24">
        <f t="shared" si="10"/>
        <v>12258.51921</v>
      </c>
      <c r="I92" s="24">
        <f>VLOOKUP(E92,DATA2!A:T,20,0)</f>
        <v>754.1533787279003</v>
      </c>
      <c r="J92" s="24">
        <f>VLOOKUP(E92,DATA2!A:L,12,0)</f>
        <v>8.521669335239755</v>
      </c>
      <c r="K92" s="24">
        <v>13007</v>
      </c>
      <c r="L92" s="24">
        <v>4</v>
      </c>
      <c r="M92" s="24">
        <f t="shared" si="13"/>
        <v>62665.45471088254</v>
      </c>
      <c r="N92" s="24">
        <f>M92*F92/SUM(M$91:M$94)</f>
        <v>56510.3471327341</v>
      </c>
      <c r="P92" s="24">
        <f t="shared" si="11"/>
        <v>42617469.22323794</v>
      </c>
      <c r="R92" s="24">
        <f t="shared" si="12"/>
        <v>41722742.21178983</v>
      </c>
    </row>
    <row r="93" spans="1:18" ht="12.75">
      <c r="A93" s="24">
        <f t="shared" si="9"/>
        <v>13007</v>
      </c>
      <c r="B93" s="33">
        <v>13</v>
      </c>
      <c r="C93" s="33">
        <v>7</v>
      </c>
      <c r="D93" s="33">
        <v>0.2491743827</v>
      </c>
      <c r="E93" s="32" t="s">
        <v>51</v>
      </c>
      <c r="F93" s="24">
        <f>VLOOKUP(A93,GPW!A:E,5,0)</f>
        <v>115785.28500086779</v>
      </c>
      <c r="G93" s="24">
        <f>VLOOKUP(A93,Gridarea!A:L,12,0)</f>
        <v>4733.019</v>
      </c>
      <c r="H93" s="24">
        <f t="shared" si="10"/>
        <v>12258.51921</v>
      </c>
      <c r="I93" s="24">
        <f>VLOOKUP(E93,DATA2!A:T,20,0)</f>
        <v>679.69409312762</v>
      </c>
      <c r="J93" s="24">
        <f>VLOOKUP(E93,DATA2!A:L,12,0)</f>
        <v>13.855302805445774</v>
      </c>
      <c r="K93" s="24">
        <v>13007</v>
      </c>
      <c r="L93" s="24">
        <v>4</v>
      </c>
      <c r="M93" s="24">
        <f t="shared" si="13"/>
        <v>42321.14652073578</v>
      </c>
      <c r="N93" s="24">
        <f>M93*F93/SUM(M$91:M$94)</f>
        <v>38164.291505998706</v>
      </c>
      <c r="P93" s="24">
        <f t="shared" si="11"/>
        <v>25940043.505027924</v>
      </c>
      <c r="R93" s="24">
        <f t="shared" si="12"/>
        <v>25395448.576584063</v>
      </c>
    </row>
    <row r="94" spans="1:18" ht="12.75">
      <c r="A94" s="24">
        <f t="shared" si="9"/>
        <v>13007</v>
      </c>
      <c r="B94" s="33">
        <v>13</v>
      </c>
      <c r="C94" s="33">
        <v>7</v>
      </c>
      <c r="D94" s="33">
        <v>0.1168806147</v>
      </c>
      <c r="E94" s="32" t="s">
        <v>51</v>
      </c>
      <c r="F94" s="24">
        <f>VLOOKUP(A94,GPW!A:E,5,0)</f>
        <v>115785.28500086779</v>
      </c>
      <c r="G94" s="24">
        <f>VLOOKUP(A94,Gridarea!A:L,12,0)</f>
        <v>4733.019</v>
      </c>
      <c r="H94" s="24">
        <f t="shared" si="10"/>
        <v>12258.51921</v>
      </c>
      <c r="I94" s="24">
        <f>VLOOKUP(E94,DATA2!A:T,20,0)</f>
        <v>679.69409312762</v>
      </c>
      <c r="J94" s="24">
        <f>VLOOKUP(E94,DATA2!A:L,12,0)</f>
        <v>13.855302805445774</v>
      </c>
      <c r="K94" s="24">
        <v>13007</v>
      </c>
      <c r="L94" s="24">
        <v>4</v>
      </c>
      <c r="M94" s="24">
        <f t="shared" si="13"/>
        <v>19851.645929862134</v>
      </c>
      <c r="N94" s="24">
        <f>M94*F94/SUM(M$91:M$94)</f>
        <v>17901.78349185138</v>
      </c>
      <c r="P94" s="24">
        <f t="shared" si="11"/>
        <v>12167736.495860923</v>
      </c>
      <c r="R94" s="24">
        <f t="shared" si="12"/>
        <v>11912282.506934393</v>
      </c>
    </row>
    <row r="95" spans="1:20" ht="12.75">
      <c r="A95" s="24">
        <f t="shared" si="9"/>
        <v>15003</v>
      </c>
      <c r="B95" s="33">
        <v>15</v>
      </c>
      <c r="C95" s="33">
        <v>3</v>
      </c>
      <c r="D95" s="33">
        <v>7.824E-07</v>
      </c>
      <c r="E95" s="32" t="s">
        <v>4</v>
      </c>
      <c r="F95" s="24">
        <f>VLOOKUP(A95,GPW!A:E,5,0)</f>
        <v>15373.311818428196</v>
      </c>
      <c r="G95" s="24">
        <f>VLOOKUP(A95,Gridarea!A:L,12,0)</f>
        <v>4764.958</v>
      </c>
      <c r="H95" s="24">
        <f t="shared" si="10"/>
        <v>12341.241219999998</v>
      </c>
      <c r="I95" s="24">
        <f>VLOOKUP(E95,DATA2!A:T,20,0)</f>
        <v>694.8245716185273</v>
      </c>
      <c r="J95" s="24">
        <f>VLOOKUP(E95,DATA2!A:L,12,0)</f>
        <v>4.864118036281065</v>
      </c>
      <c r="K95" s="24">
        <v>15003</v>
      </c>
      <c r="L95" s="24">
        <v>4</v>
      </c>
      <c r="M95" s="24">
        <f t="shared" si="13"/>
        <v>0.046966888336091826</v>
      </c>
      <c r="N95" s="24">
        <f>M95*F95/SUM(M$95:M$98)</f>
        <v>0.025953213347507234</v>
      </c>
      <c r="O95" s="24">
        <f>SUM(N95:N98)</f>
        <v>15373.311818428196</v>
      </c>
      <c r="P95" s="24">
        <f t="shared" si="11"/>
        <v>18.03293034630596</v>
      </c>
      <c r="R95" s="24">
        <f t="shared" si="12"/>
        <v>17.654340294609398</v>
      </c>
      <c r="S95" s="24">
        <f>SUM(R95:R98)</f>
        <v>10457498.062517945</v>
      </c>
      <c r="T95" s="24">
        <f>SUM(D95:D98)</f>
        <v>0.46345240590000003</v>
      </c>
    </row>
    <row r="96" spans="1:18" ht="12.75">
      <c r="A96" s="24">
        <f t="shared" si="9"/>
        <v>15003</v>
      </c>
      <c r="B96" s="33">
        <v>15</v>
      </c>
      <c r="C96" s="33">
        <v>3</v>
      </c>
      <c r="D96" s="33">
        <v>2.2107E-06</v>
      </c>
      <c r="E96" s="32" t="s">
        <v>4</v>
      </c>
      <c r="F96" s="24">
        <f>VLOOKUP(A96,GPW!A:E,5,0)</f>
        <v>15373.311818428196</v>
      </c>
      <c r="G96" s="24">
        <f>VLOOKUP(A96,Gridarea!A:L,12,0)</f>
        <v>4764.958</v>
      </c>
      <c r="H96" s="24">
        <f t="shared" si="10"/>
        <v>12341.241219999998</v>
      </c>
      <c r="I96" s="24">
        <f>VLOOKUP(E96,DATA2!A:T,20,0)</f>
        <v>694.8245716185273</v>
      </c>
      <c r="J96" s="24">
        <f>VLOOKUP(E96,DATA2!A:L,12,0)</f>
        <v>4.864118036281065</v>
      </c>
      <c r="K96" s="24">
        <v>15003</v>
      </c>
      <c r="L96" s="24">
        <v>4</v>
      </c>
      <c r="M96" s="24">
        <f t="shared" si="13"/>
        <v>0.13270667183614288</v>
      </c>
      <c r="N96" s="24">
        <f>M96*F96/SUM(M$95:M$98)</f>
        <v>0.07333175964638834</v>
      </c>
      <c r="P96" s="24">
        <f t="shared" si="11"/>
        <v>50.952708482334586</v>
      </c>
      <c r="R96" s="24">
        <f t="shared" si="12"/>
        <v>49.88298835543583</v>
      </c>
    </row>
    <row r="97" spans="1:18" ht="12.75">
      <c r="A97" s="24">
        <f t="shared" si="9"/>
        <v>15003</v>
      </c>
      <c r="B97" s="33">
        <v>15</v>
      </c>
      <c r="C97" s="33">
        <v>3</v>
      </c>
      <c r="D97" s="33">
        <v>0.4600131552</v>
      </c>
      <c r="E97" s="32" t="s">
        <v>4</v>
      </c>
      <c r="F97" s="24">
        <f>VLOOKUP(A97,GPW!A:E,5,0)</f>
        <v>15373.311818428196</v>
      </c>
      <c r="G97" s="24">
        <f>VLOOKUP(A97,Gridarea!A:L,12,0)</f>
        <v>4764.958</v>
      </c>
      <c r="H97" s="24">
        <f t="shared" si="10"/>
        <v>12341.241219999998</v>
      </c>
      <c r="I97" s="24">
        <f>VLOOKUP(E97,DATA2!A:T,20,0)</f>
        <v>694.8245716185273</v>
      </c>
      <c r="J97" s="24">
        <f>VLOOKUP(E97,DATA2!A:L,12,0)</f>
        <v>4.864118036281065</v>
      </c>
      <c r="K97" s="24">
        <v>15003</v>
      </c>
      <c r="L97" s="24">
        <v>4</v>
      </c>
      <c r="M97" s="24">
        <f t="shared" si="13"/>
        <v>27614.2465406591</v>
      </c>
      <c r="N97" s="24">
        <f>M97*F97/SUM(M$95:M$98)</f>
        <v>15259.22745343246</v>
      </c>
      <c r="P97" s="24">
        <f t="shared" si="11"/>
        <v>10602486.178560881</v>
      </c>
      <c r="R97" s="24">
        <f t="shared" si="12"/>
        <v>10379893.637394896</v>
      </c>
    </row>
    <row r="98" spans="1:18" ht="12.75">
      <c r="A98" s="24">
        <f t="shared" si="9"/>
        <v>15003</v>
      </c>
      <c r="B98" s="33">
        <v>15</v>
      </c>
      <c r="C98" s="33">
        <v>3</v>
      </c>
      <c r="D98" s="33">
        <v>0.0034362576</v>
      </c>
      <c r="E98" s="32" t="s">
        <v>4</v>
      </c>
      <c r="F98" s="24">
        <f>VLOOKUP(A98,GPW!A:E,5,0)</f>
        <v>15373.311818428196</v>
      </c>
      <c r="G98" s="24">
        <f>VLOOKUP(A98,Gridarea!A:L,12,0)</f>
        <v>4764.958</v>
      </c>
      <c r="H98" s="24">
        <f t="shared" si="10"/>
        <v>12341.241219999998</v>
      </c>
      <c r="I98" s="24">
        <f>VLOOKUP(E98,DATA2!A:T,20,0)</f>
        <v>694.8245716185273</v>
      </c>
      <c r="J98" s="24">
        <f>VLOOKUP(E98,DATA2!A:L,12,0)</f>
        <v>4.864118036281065</v>
      </c>
      <c r="K98" s="24">
        <v>15003</v>
      </c>
      <c r="L98" s="24">
        <v>4</v>
      </c>
      <c r="M98" s="24">
        <f t="shared" si="13"/>
        <v>206.27598030834216</v>
      </c>
      <c r="N98" s="24">
        <f>M98*F98/SUM(M$95:M$98)</f>
        <v>113.9850800227418</v>
      </c>
      <c r="P98" s="24">
        <f t="shared" si="11"/>
        <v>79199.63439770513</v>
      </c>
      <c r="R98" s="24">
        <f t="shared" si="12"/>
        <v>77536.88779439901</v>
      </c>
    </row>
    <row r="99" spans="1:20" ht="12.75">
      <c r="A99" s="24">
        <f t="shared" si="9"/>
        <v>8004</v>
      </c>
      <c r="B99" s="33">
        <v>8</v>
      </c>
      <c r="C99" s="33">
        <v>4</v>
      </c>
      <c r="D99" s="33">
        <v>0.0008871394</v>
      </c>
      <c r="E99" s="32" t="s">
        <v>17</v>
      </c>
      <c r="F99" s="24">
        <f>VLOOKUP(A99,GPW!A:E,5,0)</f>
        <v>48534.51225389843</v>
      </c>
      <c r="G99" s="24">
        <f>VLOOKUP(A99,Gridarea!A:L,12,0)</f>
        <v>4759.143</v>
      </c>
      <c r="H99" s="24">
        <f t="shared" si="10"/>
        <v>12326.18037</v>
      </c>
      <c r="I99" s="24">
        <f>VLOOKUP(E99,DATA2!A:T,20,0)</f>
        <v>723.7565716264946</v>
      </c>
      <c r="J99" s="24">
        <f>VLOOKUP(E99,DATA2!A:L,12,0)</f>
        <v>36.41256818797611</v>
      </c>
      <c r="K99" s="24">
        <v>8004</v>
      </c>
      <c r="L99" s="24">
        <v>5</v>
      </c>
      <c r="M99" s="24">
        <f t="shared" si="13"/>
        <v>398.17289902298785</v>
      </c>
      <c r="N99" s="24">
        <f>M99*F99/SUM(M$99:M$103)</f>
        <v>185.02192640101842</v>
      </c>
      <c r="O99" s="24">
        <f>SUM(N99:N103)</f>
        <v>48534.512253898436</v>
      </c>
      <c r="P99" s="24">
        <f t="shared" si="11"/>
        <v>133910.8351277307</v>
      </c>
      <c r="R99" s="24">
        <f t="shared" si="12"/>
        <v>131099.46121233582</v>
      </c>
      <c r="S99" s="24">
        <f>SUM(R99:R103)</f>
        <v>34389699.26677065</v>
      </c>
      <c r="T99" s="24">
        <f>SUM(D99:D103)</f>
        <v>0.2327123002</v>
      </c>
    </row>
    <row r="100" spans="1:18" ht="12.75">
      <c r="A100" s="24">
        <f t="shared" si="9"/>
        <v>8004</v>
      </c>
      <c r="B100" s="33">
        <v>8</v>
      </c>
      <c r="C100" s="33">
        <v>4</v>
      </c>
      <c r="D100" s="33">
        <v>0.0035933452</v>
      </c>
      <c r="E100" s="32" t="s">
        <v>17</v>
      </c>
      <c r="F100" s="24">
        <f>VLOOKUP(A100,GPW!A:E,5,0)</f>
        <v>48534.51225389843</v>
      </c>
      <c r="G100" s="24">
        <f>VLOOKUP(A100,Gridarea!A:L,12,0)</f>
        <v>4759.143</v>
      </c>
      <c r="H100" s="24">
        <f t="shared" si="10"/>
        <v>12326.18037</v>
      </c>
      <c r="I100" s="24">
        <f>VLOOKUP(E100,DATA2!A:T,20,0)</f>
        <v>723.7565716264946</v>
      </c>
      <c r="J100" s="24">
        <f>VLOOKUP(E100,DATA2!A:L,12,0)</f>
        <v>36.41256818797611</v>
      </c>
      <c r="K100" s="24">
        <v>8004</v>
      </c>
      <c r="L100" s="24">
        <v>5</v>
      </c>
      <c r="M100" s="24">
        <f t="shared" si="13"/>
        <v>1612.7935197944514</v>
      </c>
      <c r="N100" s="24">
        <f>M100*F100/SUM(M$99:M$103)</f>
        <v>749.428614181551</v>
      </c>
      <c r="P100" s="24">
        <f t="shared" si="11"/>
        <v>542403.8844788343</v>
      </c>
      <c r="R100" s="24">
        <f t="shared" si="12"/>
        <v>531016.455440862</v>
      </c>
    </row>
    <row r="101" spans="1:18" ht="12.75">
      <c r="A101" s="24">
        <f t="shared" si="9"/>
        <v>8004</v>
      </c>
      <c r="B101" s="33">
        <v>8</v>
      </c>
      <c r="C101" s="33">
        <v>4</v>
      </c>
      <c r="D101" s="33">
        <v>8.37431E-05</v>
      </c>
      <c r="E101" s="32" t="s">
        <v>17</v>
      </c>
      <c r="F101" s="24">
        <f>VLOOKUP(A101,GPW!A:E,5,0)</f>
        <v>48534.51225389843</v>
      </c>
      <c r="G101" s="24">
        <f>VLOOKUP(A101,Gridarea!A:L,12,0)</f>
        <v>4759.143</v>
      </c>
      <c r="H101" s="24">
        <f t="shared" si="10"/>
        <v>12326.18037</v>
      </c>
      <c r="I101" s="24">
        <f>VLOOKUP(E101,DATA2!A:T,20,0)</f>
        <v>723.7565716264946</v>
      </c>
      <c r="J101" s="24">
        <f>VLOOKUP(E101,DATA2!A:L,12,0)</f>
        <v>36.41256818797611</v>
      </c>
      <c r="K101" s="24">
        <v>8004</v>
      </c>
      <c r="L101" s="24">
        <v>5</v>
      </c>
      <c r="M101" s="24">
        <f t="shared" si="13"/>
        <v>37.58623830727389</v>
      </c>
      <c r="N101" s="24">
        <f>M101*F101/SUM(M$99:M$103)</f>
        <v>17.46547350370542</v>
      </c>
      <c r="P101" s="24">
        <f t="shared" si="11"/>
        <v>12640.751224875217</v>
      </c>
      <c r="R101" s="24">
        <f t="shared" si="12"/>
        <v>12375.366588667757</v>
      </c>
    </row>
    <row r="102" spans="1:18" ht="12.75">
      <c r="A102" s="24">
        <f t="shared" si="9"/>
        <v>8004</v>
      </c>
      <c r="B102" s="33">
        <v>8</v>
      </c>
      <c r="C102" s="33">
        <v>4</v>
      </c>
      <c r="D102" s="33">
        <v>0.0002813264</v>
      </c>
      <c r="E102" s="32" t="s">
        <v>17</v>
      </c>
      <c r="F102" s="24">
        <f>VLOOKUP(A102,GPW!A:E,5,0)</f>
        <v>48534.51225389843</v>
      </c>
      <c r="G102" s="24">
        <f>VLOOKUP(A102,Gridarea!A:L,12,0)</f>
        <v>4759.143</v>
      </c>
      <c r="H102" s="24">
        <f t="shared" si="10"/>
        <v>12326.18037</v>
      </c>
      <c r="I102" s="24">
        <f>VLOOKUP(E102,DATA2!A:T,20,0)</f>
        <v>723.7565716264946</v>
      </c>
      <c r="J102" s="24">
        <f>VLOOKUP(E102,DATA2!A:L,12,0)</f>
        <v>36.41256818797611</v>
      </c>
      <c r="K102" s="24">
        <v>8004</v>
      </c>
      <c r="L102" s="24">
        <v>5</v>
      </c>
      <c r="M102" s="24">
        <f t="shared" si="13"/>
        <v>126.26713260587985</v>
      </c>
      <c r="N102" s="24">
        <f>M102*F102/SUM(M$99:M$103)</f>
        <v>58.67347620392406</v>
      </c>
      <c r="P102" s="24">
        <f t="shared" si="11"/>
        <v>42465.313982760796</v>
      </c>
      <c r="R102" s="24">
        <f t="shared" si="12"/>
        <v>41573.781375064704</v>
      </c>
    </row>
    <row r="103" spans="1:18" ht="12.75">
      <c r="A103" s="24">
        <f t="shared" si="9"/>
        <v>8004</v>
      </c>
      <c r="B103" s="33">
        <v>8</v>
      </c>
      <c r="C103" s="33">
        <v>4</v>
      </c>
      <c r="D103" s="33">
        <v>0.2278667461</v>
      </c>
      <c r="E103" s="32" t="s">
        <v>17</v>
      </c>
      <c r="F103" s="24">
        <f>VLOOKUP(A103,GPW!A:E,5,0)</f>
        <v>48534.51225389843</v>
      </c>
      <c r="G103" s="24">
        <f>VLOOKUP(A103,Gridarea!A:L,12,0)</f>
        <v>4759.143</v>
      </c>
      <c r="H103" s="24">
        <f t="shared" si="10"/>
        <v>12326.18037</v>
      </c>
      <c r="I103" s="24">
        <f>VLOOKUP(E103,DATA2!A:T,20,0)</f>
        <v>723.7565716264946</v>
      </c>
      <c r="J103" s="24">
        <f>VLOOKUP(E103,DATA2!A:L,12,0)</f>
        <v>36.41256818797611</v>
      </c>
      <c r="K103" s="24">
        <v>8004</v>
      </c>
      <c r="L103" s="24">
        <v>5</v>
      </c>
      <c r="M103" s="24">
        <f t="shared" si="13"/>
        <v>102272.94930827343</v>
      </c>
      <c r="N103" s="24">
        <f>M103*F103/SUM(M$99:M$103)</f>
        <v>47523.922763608236</v>
      </c>
      <c r="P103" s="24">
        <f t="shared" si="11"/>
        <v>34395751.40963142</v>
      </c>
      <c r="R103" s="24">
        <f t="shared" si="12"/>
        <v>33673634.20215372</v>
      </c>
    </row>
    <row r="104" spans="1:20" ht="12.75">
      <c r="A104" s="24">
        <f t="shared" si="9"/>
        <v>9003</v>
      </c>
      <c r="B104" s="33">
        <v>9</v>
      </c>
      <c r="C104" s="33">
        <v>3</v>
      </c>
      <c r="D104" s="33">
        <v>0.031800897</v>
      </c>
      <c r="E104" s="32" t="s">
        <v>6</v>
      </c>
      <c r="F104" s="24">
        <f>VLOOKUP(A104,GPW!A:E,5,0)</f>
        <v>937013.732445226</v>
      </c>
      <c r="G104" s="24">
        <f>VLOOKUP(A104,Gridarea!A:L,12,0)</f>
        <v>4764.958</v>
      </c>
      <c r="H104" s="24">
        <f t="shared" si="10"/>
        <v>12341.241219999998</v>
      </c>
      <c r="I104" s="24">
        <f>VLOOKUP(E104,DATA2!A:T,20,0)</f>
        <v>686.4405077734127</v>
      </c>
      <c r="J104" s="24">
        <f>VLOOKUP(E104,DATA2!A:L,12,0)</f>
        <v>8.855149806005999</v>
      </c>
      <c r="K104" s="24">
        <v>9003</v>
      </c>
      <c r="L104" s="24">
        <v>5</v>
      </c>
      <c r="M104" s="24">
        <f t="shared" si="13"/>
        <v>3475.314592821164</v>
      </c>
      <c r="N104" s="24">
        <f>M104*F104/SUM(M$104:M$108)</f>
        <v>15404.514619720618</v>
      </c>
      <c r="O104" s="24">
        <f>SUM(N104:N108)</f>
        <v>937013.732445226</v>
      </c>
      <c r="P104" s="24">
        <f t="shared" si="11"/>
        <v>10574282.83756398</v>
      </c>
      <c r="R104" s="24">
        <f t="shared" si="12"/>
        <v>10352282.407836402</v>
      </c>
      <c r="S104" s="24">
        <f>SUM(R104:R108)</f>
        <v>981178089.077712</v>
      </c>
      <c r="T104" s="24">
        <f>SUM(D104:D108)</f>
        <v>0.261225532</v>
      </c>
    </row>
    <row r="105" spans="1:18" ht="12.75">
      <c r="A105" s="24">
        <f t="shared" si="9"/>
        <v>9003</v>
      </c>
      <c r="B105" s="33">
        <v>9</v>
      </c>
      <c r="C105" s="33">
        <v>3</v>
      </c>
      <c r="D105" s="33">
        <v>0.0001051982</v>
      </c>
      <c r="E105" s="32" t="s">
        <v>11</v>
      </c>
      <c r="F105" s="24">
        <f>VLOOKUP(A105,GPW!A:E,5,0)</f>
        <v>937013.732445226</v>
      </c>
      <c r="G105" s="24">
        <f>VLOOKUP(A105,Gridarea!A:L,12,0)</f>
        <v>4764.958</v>
      </c>
      <c r="H105" s="24">
        <f t="shared" si="10"/>
        <v>12341.241219999998</v>
      </c>
      <c r="I105" s="24">
        <f>VLOOKUP(E105,DATA2!A:T,20,0)</f>
        <v>1094.4401654297717</v>
      </c>
      <c r="J105" s="24">
        <f>VLOOKUP(E105,DATA2!A:L,12,0)</f>
        <v>77.56352840942834</v>
      </c>
      <c r="K105" s="24">
        <v>9003</v>
      </c>
      <c r="L105" s="24">
        <v>5</v>
      </c>
      <c r="M105" s="24">
        <f t="shared" si="13"/>
        <v>100.69889549579305</v>
      </c>
      <c r="N105" s="24">
        <f>M105*F105/SUM(M$104:M$108)</f>
        <v>446.3531477291175</v>
      </c>
      <c r="P105" s="24">
        <f t="shared" si="11"/>
        <v>488506.8128407547</v>
      </c>
      <c r="R105" s="24">
        <f t="shared" si="12"/>
        <v>478250.9189856892</v>
      </c>
    </row>
    <row r="106" spans="1:18" ht="12.75">
      <c r="A106" s="24">
        <f t="shared" si="9"/>
        <v>9003</v>
      </c>
      <c r="B106" s="33">
        <v>9</v>
      </c>
      <c r="C106" s="33">
        <v>3</v>
      </c>
      <c r="D106" s="33">
        <v>0.0230259063</v>
      </c>
      <c r="E106" s="32" t="s">
        <v>17</v>
      </c>
      <c r="F106" s="24">
        <f>VLOOKUP(A106,GPW!A:E,5,0)</f>
        <v>937013.732445226</v>
      </c>
      <c r="G106" s="24">
        <f>VLOOKUP(A106,Gridarea!A:L,12,0)</f>
        <v>4764.958</v>
      </c>
      <c r="H106" s="24">
        <f t="shared" si="10"/>
        <v>12341.241219999998</v>
      </c>
      <c r="I106" s="24">
        <f>VLOOKUP(E106,DATA2!A:T,20,0)</f>
        <v>723.7565716264946</v>
      </c>
      <c r="J106" s="24">
        <f>VLOOKUP(E106,DATA2!A:L,12,0)</f>
        <v>36.41256818797611</v>
      </c>
      <c r="K106" s="24">
        <v>9003</v>
      </c>
      <c r="L106" s="24">
        <v>5</v>
      </c>
      <c r="M106" s="24">
        <f t="shared" si="13"/>
        <v>10347.296288208265</v>
      </c>
      <c r="N106" s="24">
        <f>M106*F106/SUM(M$104:M$108)</f>
        <v>45864.9347243389</v>
      </c>
      <c r="P106" s="24">
        <f t="shared" si="11"/>
        <v>33195047.913960487</v>
      </c>
      <c r="R106" s="24">
        <f t="shared" si="12"/>
        <v>32498138.722582694</v>
      </c>
    </row>
    <row r="107" spans="1:18" ht="12.75">
      <c r="A107" s="24">
        <f t="shared" si="9"/>
        <v>9003</v>
      </c>
      <c r="B107" s="33">
        <v>9</v>
      </c>
      <c r="C107" s="33">
        <v>3</v>
      </c>
      <c r="D107" s="33">
        <v>0.0695495005</v>
      </c>
      <c r="E107" s="32" t="s">
        <v>11</v>
      </c>
      <c r="F107" s="24">
        <f>VLOOKUP(A107,GPW!A:E,5,0)</f>
        <v>937013.732445226</v>
      </c>
      <c r="G107" s="24">
        <f>VLOOKUP(A107,Gridarea!A:L,12,0)</f>
        <v>4764.958</v>
      </c>
      <c r="H107" s="24">
        <f t="shared" si="10"/>
        <v>12341.241219999998</v>
      </c>
      <c r="I107" s="24">
        <f>VLOOKUP(E107,DATA2!A:T,20,0)</f>
        <v>1094.4401654297717</v>
      </c>
      <c r="J107" s="24">
        <f>VLOOKUP(E107,DATA2!A:L,12,0)</f>
        <v>77.56352840942834</v>
      </c>
      <c r="K107" s="24">
        <v>9003</v>
      </c>
      <c r="L107" s="24">
        <v>5</v>
      </c>
      <c r="M107" s="24">
        <f t="shared" si="13"/>
        <v>66574.88324547479</v>
      </c>
      <c r="N107" s="24">
        <f>M107*F107/SUM(M$104:M$108)</f>
        <v>295096.6696308761</v>
      </c>
      <c r="P107" s="24">
        <f t="shared" si="11"/>
        <v>322965647.9285907</v>
      </c>
      <c r="R107" s="24">
        <f t="shared" si="12"/>
        <v>316185186.9054855</v>
      </c>
    </row>
    <row r="108" spans="1:18" ht="12.75">
      <c r="A108" s="24">
        <f t="shared" si="9"/>
        <v>9003</v>
      </c>
      <c r="B108" s="33">
        <v>9</v>
      </c>
      <c r="C108" s="33">
        <v>3</v>
      </c>
      <c r="D108" s="33">
        <v>0.13674403</v>
      </c>
      <c r="E108" s="32" t="s">
        <v>11</v>
      </c>
      <c r="F108" s="24">
        <f>VLOOKUP(A108,GPW!A:E,5,0)</f>
        <v>937013.732445226</v>
      </c>
      <c r="G108" s="24">
        <f>VLOOKUP(A108,Gridarea!A:L,12,0)</f>
        <v>4764.958</v>
      </c>
      <c r="H108" s="24">
        <f t="shared" si="10"/>
        <v>12341.241219999998</v>
      </c>
      <c r="I108" s="24">
        <f>VLOOKUP(E108,DATA2!A:T,20,0)</f>
        <v>1094.4401654297717</v>
      </c>
      <c r="J108" s="24">
        <f>VLOOKUP(E108,DATA2!A:L,12,0)</f>
        <v>77.56352840942834</v>
      </c>
      <c r="K108" s="24">
        <v>9003</v>
      </c>
      <c r="L108" s="24">
        <v>5</v>
      </c>
      <c r="M108" s="24">
        <f t="shared" si="13"/>
        <v>130895.51709671447</v>
      </c>
      <c r="N108" s="24">
        <f>M108*F108/SUM(M$104:M$108)</f>
        <v>580201.2603225613</v>
      </c>
      <c r="P108" s="24">
        <f t="shared" si="11"/>
        <v>634995563.329986</v>
      </c>
      <c r="R108" s="24">
        <f t="shared" si="12"/>
        <v>621664230.1228218</v>
      </c>
    </row>
    <row r="109" spans="1:20" ht="12.75">
      <c r="A109" s="24">
        <f t="shared" si="9"/>
        <v>10006</v>
      </c>
      <c r="B109" s="33">
        <v>10</v>
      </c>
      <c r="C109" s="33">
        <v>6</v>
      </c>
      <c r="D109" s="33">
        <v>0.0034061651</v>
      </c>
      <c r="E109" s="32" t="s">
        <v>29</v>
      </c>
      <c r="F109" s="24">
        <f>VLOOKUP(A109,GPW!A:E,5,0)</f>
        <v>704854.9573617318</v>
      </c>
      <c r="G109" s="24">
        <f>VLOOKUP(A109,Gridarea!A:L,12,0)</f>
        <v>4743.174</v>
      </c>
      <c r="H109" s="24">
        <f t="shared" si="10"/>
        <v>12284.82066</v>
      </c>
      <c r="I109" s="24">
        <f>VLOOKUP(E109,DATA2!A:T,20,0)</f>
        <v>701.9541231311465</v>
      </c>
      <c r="J109" s="24">
        <f>VLOOKUP(E109,DATA2!A:L,12,0)</f>
        <v>104.30124838441643</v>
      </c>
      <c r="K109" s="24">
        <v>10006</v>
      </c>
      <c r="L109" s="24">
        <v>5</v>
      </c>
      <c r="M109" s="24">
        <f t="shared" si="13"/>
        <v>4364.394724526611</v>
      </c>
      <c r="N109" s="24">
        <f>M109*F109/SUM(M$109:M$113)</f>
        <v>3742.102548734228</v>
      </c>
      <c r="O109" s="24">
        <f>SUM(N109:N113)</f>
        <v>704854.9573617317</v>
      </c>
      <c r="P109" s="24">
        <f t="shared" si="11"/>
        <v>2626784.3132635634</v>
      </c>
      <c r="R109" s="24">
        <f t="shared" si="12"/>
        <v>2571636.625680004</v>
      </c>
      <c r="S109" s="24">
        <f>SUM(R109:R113)</f>
        <v>437814892.6612098</v>
      </c>
      <c r="T109" s="24">
        <f>SUM(D109:D113)</f>
        <v>0.9125144257000001</v>
      </c>
    </row>
    <row r="110" spans="1:18" ht="12.75">
      <c r="A110" s="24">
        <f t="shared" si="9"/>
        <v>10006</v>
      </c>
      <c r="B110" s="33">
        <v>10</v>
      </c>
      <c r="C110" s="33">
        <v>6</v>
      </c>
      <c r="D110" s="33">
        <v>0.0686159804</v>
      </c>
      <c r="E110" s="32" t="s">
        <v>38</v>
      </c>
      <c r="F110" s="24">
        <f>VLOOKUP(A110,GPW!A:E,5,0)</f>
        <v>704854.9573617318</v>
      </c>
      <c r="G110" s="24">
        <f>VLOOKUP(A110,Gridarea!A:L,12,0)</f>
        <v>4743.174</v>
      </c>
      <c r="H110" s="24">
        <f t="shared" si="10"/>
        <v>12284.82066</v>
      </c>
      <c r="I110" s="24">
        <f>VLOOKUP(E110,DATA2!A:T,20,0)</f>
        <v>634.1017216152009</v>
      </c>
      <c r="J110" s="24">
        <f>VLOOKUP(E110,DATA2!A:L,12,0)</f>
        <v>73.21698523495208</v>
      </c>
      <c r="K110" s="24">
        <v>10006</v>
      </c>
      <c r="L110" s="24">
        <v>5</v>
      </c>
      <c r="M110" s="24">
        <f t="shared" si="13"/>
        <v>61717.16044653803</v>
      </c>
      <c r="N110" s="24">
        <f>M110*F110/SUM(M$109:M$113)</f>
        <v>52917.29048010884</v>
      </c>
      <c r="P110" s="24">
        <f t="shared" si="11"/>
        <v>33554944.99664869</v>
      </c>
      <c r="R110" s="24">
        <f t="shared" si="12"/>
        <v>32850479.991960265</v>
      </c>
    </row>
    <row r="111" spans="1:18" ht="12.75">
      <c r="A111" s="24">
        <f t="shared" si="9"/>
        <v>10006</v>
      </c>
      <c r="B111" s="33">
        <v>10</v>
      </c>
      <c r="C111" s="33">
        <v>6</v>
      </c>
      <c r="D111" s="33">
        <v>0.2050803301</v>
      </c>
      <c r="E111" s="32" t="s">
        <v>38</v>
      </c>
      <c r="F111" s="24">
        <f>VLOOKUP(A111,GPW!A:E,5,0)</f>
        <v>704854.9573617318</v>
      </c>
      <c r="G111" s="24">
        <f>VLOOKUP(A111,Gridarea!A:L,12,0)</f>
        <v>4743.174</v>
      </c>
      <c r="H111" s="24">
        <f t="shared" si="10"/>
        <v>12284.82066</v>
      </c>
      <c r="I111" s="24">
        <f>VLOOKUP(E111,DATA2!A:T,20,0)</f>
        <v>634.1017216152009</v>
      </c>
      <c r="J111" s="24">
        <f>VLOOKUP(E111,DATA2!A:L,12,0)</f>
        <v>73.21698523495208</v>
      </c>
      <c r="K111" s="24">
        <v>10006</v>
      </c>
      <c r="L111" s="24">
        <v>5</v>
      </c>
      <c r="M111" s="24">
        <f t="shared" si="13"/>
        <v>184461.0477533989</v>
      </c>
      <c r="N111" s="24">
        <f>M111*F111/SUM(M$109:M$113)</f>
        <v>158159.88252873972</v>
      </c>
      <c r="P111" s="24">
        <f t="shared" si="11"/>
        <v>100289453.80193178</v>
      </c>
      <c r="R111" s="24">
        <f t="shared" si="12"/>
        <v>98183939.68024766</v>
      </c>
    </row>
    <row r="112" spans="1:18" ht="12.75">
      <c r="A112" s="24">
        <f t="shared" si="9"/>
        <v>10006</v>
      </c>
      <c r="B112" s="33">
        <v>10</v>
      </c>
      <c r="C112" s="33">
        <v>6</v>
      </c>
      <c r="D112" s="33">
        <v>0.3153177431</v>
      </c>
      <c r="E112" s="32" t="s">
        <v>38</v>
      </c>
      <c r="F112" s="24">
        <f>VLOOKUP(A112,GPW!A:E,5,0)</f>
        <v>704854.9573617318</v>
      </c>
      <c r="G112" s="24">
        <f>VLOOKUP(A112,Gridarea!A:L,12,0)</f>
        <v>4743.174</v>
      </c>
      <c r="H112" s="24">
        <f t="shared" si="10"/>
        <v>12284.82066</v>
      </c>
      <c r="I112" s="24">
        <f>VLOOKUP(E112,DATA2!A:T,20,0)</f>
        <v>634.1017216152009</v>
      </c>
      <c r="J112" s="24">
        <f>VLOOKUP(E112,DATA2!A:L,12,0)</f>
        <v>73.21698523495208</v>
      </c>
      <c r="K112" s="24">
        <v>10006</v>
      </c>
      <c r="L112" s="24">
        <v>5</v>
      </c>
      <c r="M112" s="24">
        <f t="shared" si="13"/>
        <v>283614.9192811498</v>
      </c>
      <c r="N112" s="24">
        <f>M112*F112/SUM(M$109:M$113)</f>
        <v>243176.01392393766</v>
      </c>
      <c r="P112" s="24">
        <f t="shared" si="11"/>
        <v>154198329.08469093</v>
      </c>
      <c r="R112" s="24">
        <f t="shared" si="12"/>
        <v>150961031.96999013</v>
      </c>
    </row>
    <row r="113" spans="1:18" ht="12.75">
      <c r="A113" s="24">
        <f t="shared" si="9"/>
        <v>10006</v>
      </c>
      <c r="B113" s="33">
        <v>10</v>
      </c>
      <c r="C113" s="33">
        <v>6</v>
      </c>
      <c r="D113" s="33">
        <v>0.320094207</v>
      </c>
      <c r="E113" s="32" t="s">
        <v>38</v>
      </c>
      <c r="F113" s="24">
        <f>VLOOKUP(A113,GPW!A:E,5,0)</f>
        <v>704854.9573617318</v>
      </c>
      <c r="G113" s="24">
        <f>VLOOKUP(A113,Gridarea!A:L,12,0)</f>
        <v>4743.174</v>
      </c>
      <c r="H113" s="24">
        <f t="shared" si="10"/>
        <v>12284.82066</v>
      </c>
      <c r="I113" s="24">
        <f>VLOOKUP(E113,DATA2!A:T,20,0)</f>
        <v>634.1017216152009</v>
      </c>
      <c r="J113" s="24">
        <f>VLOOKUP(E113,DATA2!A:L,12,0)</f>
        <v>73.21698523495208</v>
      </c>
      <c r="K113" s="24">
        <v>10006</v>
      </c>
      <c r="L113" s="24">
        <v>5</v>
      </c>
      <c r="M113" s="24">
        <f t="shared" si="13"/>
        <v>287911.14571652113</v>
      </c>
      <c r="N113" s="24">
        <f>M113*F113/SUM(M$109:M$113)</f>
        <v>246859.6678802113</v>
      </c>
      <c r="P113" s="24">
        <f t="shared" si="11"/>
        <v>156534140.40019867</v>
      </c>
      <c r="R113" s="24">
        <f t="shared" si="12"/>
        <v>153247804.39333177</v>
      </c>
    </row>
    <row r="114" spans="1:20" ht="12.75">
      <c r="A114" s="24">
        <f t="shared" si="9"/>
        <v>12004</v>
      </c>
      <c r="B114" s="33">
        <v>12</v>
      </c>
      <c r="C114" s="33">
        <v>4</v>
      </c>
      <c r="D114" s="33">
        <v>0.0194851557</v>
      </c>
      <c r="E114" s="32" t="s">
        <v>13</v>
      </c>
      <c r="F114" s="24">
        <f>VLOOKUP(A114,GPW!A:E,5,0)</f>
        <v>111134.31401016255</v>
      </c>
      <c r="G114" s="24">
        <f>VLOOKUP(A114,Gridarea!A:L,12,0)</f>
        <v>4759.143</v>
      </c>
      <c r="H114" s="24">
        <f t="shared" si="10"/>
        <v>12326.18037</v>
      </c>
      <c r="I114" s="24">
        <f>VLOOKUP(E114,DATA2!A:T,20,0)</f>
        <v>880.7862286695931</v>
      </c>
      <c r="J114" s="24">
        <f>VLOOKUP(E114,DATA2!A:L,12,0)</f>
        <v>26.835010543957647</v>
      </c>
      <c r="K114" s="24">
        <v>12004</v>
      </c>
      <c r="L114" s="24">
        <v>5</v>
      </c>
      <c r="M114" s="24">
        <f t="shared" si="13"/>
        <v>6445.166917496859</v>
      </c>
      <c r="N114" s="24">
        <f>M114*F114/SUM(M$114:M$118)</f>
        <v>2438.45182376831</v>
      </c>
      <c r="O114" s="24">
        <f>SUM(N114:N118)</f>
        <v>111134.31401016255</v>
      </c>
      <c r="P114" s="24">
        <f t="shared" si="11"/>
        <v>2147754.785649381</v>
      </c>
      <c r="R114" s="24">
        <f t="shared" si="12"/>
        <v>2102664.0222673165</v>
      </c>
      <c r="S114" s="24">
        <f>SUM(R114:R118)</f>
        <v>95265855.74927232</v>
      </c>
      <c r="T114" s="24">
        <f>SUM(D114:D118)</f>
        <v>1.0000000018</v>
      </c>
    </row>
    <row r="115" spans="1:18" ht="12.75">
      <c r="A115" s="24">
        <f t="shared" si="9"/>
        <v>12004</v>
      </c>
      <c r="B115" s="33">
        <v>12</v>
      </c>
      <c r="C115" s="33">
        <v>4</v>
      </c>
      <c r="D115" s="33">
        <v>0.1711033339</v>
      </c>
      <c r="E115" s="32" t="s">
        <v>13</v>
      </c>
      <c r="F115" s="24">
        <f>VLOOKUP(A115,GPW!A:E,5,0)</f>
        <v>111134.31401016255</v>
      </c>
      <c r="G115" s="24">
        <f>VLOOKUP(A115,Gridarea!A:L,12,0)</f>
        <v>4759.143</v>
      </c>
      <c r="H115" s="24">
        <f t="shared" si="10"/>
        <v>12326.18037</v>
      </c>
      <c r="I115" s="24">
        <f>VLOOKUP(E115,DATA2!A:T,20,0)</f>
        <v>880.7862286695931</v>
      </c>
      <c r="J115" s="24">
        <f>VLOOKUP(E115,DATA2!A:L,12,0)</f>
        <v>26.835010543957647</v>
      </c>
      <c r="K115" s="24">
        <v>12004</v>
      </c>
      <c r="L115" s="24">
        <v>5</v>
      </c>
      <c r="M115" s="24">
        <f t="shared" si="13"/>
        <v>56596.39389618524</v>
      </c>
      <c r="N115" s="24">
        <f>M115*F115/SUM(M$114:M$118)</f>
        <v>21412.56877928326</v>
      </c>
      <c r="P115" s="24">
        <f t="shared" si="11"/>
        <v>18859895.70123318</v>
      </c>
      <c r="R115" s="24">
        <f t="shared" si="12"/>
        <v>18463944.031071912</v>
      </c>
    </row>
    <row r="116" spans="1:18" ht="12.75">
      <c r="A116" s="24">
        <f t="shared" si="9"/>
        <v>12004</v>
      </c>
      <c r="B116" s="33">
        <v>12</v>
      </c>
      <c r="C116" s="33">
        <v>4</v>
      </c>
      <c r="D116" s="33">
        <v>0.1367333847</v>
      </c>
      <c r="E116" s="32" t="s">
        <v>4</v>
      </c>
      <c r="F116" s="24">
        <f>VLOOKUP(A116,GPW!A:E,5,0)</f>
        <v>111134.31401016255</v>
      </c>
      <c r="G116" s="24">
        <f>VLOOKUP(A116,Gridarea!A:L,12,0)</f>
        <v>4759.143</v>
      </c>
      <c r="H116" s="24">
        <f t="shared" si="10"/>
        <v>12326.18037</v>
      </c>
      <c r="I116" s="24">
        <f>VLOOKUP(E116,DATA2!A:T,20,0)</f>
        <v>694.8245716185273</v>
      </c>
      <c r="J116" s="24">
        <f>VLOOKUP(E116,DATA2!A:L,12,0)</f>
        <v>4.864118036281065</v>
      </c>
      <c r="K116" s="24">
        <v>12004</v>
      </c>
      <c r="L116" s="24">
        <v>5</v>
      </c>
      <c r="M116" s="24">
        <f t="shared" si="13"/>
        <v>8197.986301166735</v>
      </c>
      <c r="N116" s="24">
        <f>M116*F116/SUM(M$114:M$118)</f>
        <v>3101.610075146264</v>
      </c>
      <c r="P116" s="24">
        <f t="shared" si="11"/>
        <v>2155074.8917912114</v>
      </c>
      <c r="R116" s="24">
        <f t="shared" si="12"/>
        <v>2109830.447376201</v>
      </c>
    </row>
    <row r="117" spans="1:18" ht="12.75">
      <c r="A117" s="24">
        <f t="shared" si="9"/>
        <v>12004</v>
      </c>
      <c r="B117" s="33">
        <v>12</v>
      </c>
      <c r="C117" s="33">
        <v>4</v>
      </c>
      <c r="D117" s="33">
        <v>0.0166679118</v>
      </c>
      <c r="E117" s="32" t="s">
        <v>13</v>
      </c>
      <c r="F117" s="24">
        <f>VLOOKUP(A117,GPW!A:E,5,0)</f>
        <v>111134.31401016255</v>
      </c>
      <c r="G117" s="24">
        <f>VLOOKUP(A117,Gridarea!A:L,12,0)</f>
        <v>4759.143</v>
      </c>
      <c r="H117" s="24">
        <f t="shared" si="10"/>
        <v>12326.18037</v>
      </c>
      <c r="I117" s="24">
        <f>VLOOKUP(E117,DATA2!A:T,20,0)</f>
        <v>880.7862286695931</v>
      </c>
      <c r="J117" s="24">
        <f>VLOOKUP(E117,DATA2!A:L,12,0)</f>
        <v>26.835010543957647</v>
      </c>
      <c r="K117" s="24">
        <v>12004</v>
      </c>
      <c r="L117" s="24">
        <v>5</v>
      </c>
      <c r="M117" s="24">
        <f t="shared" si="13"/>
        <v>5513.298193306997</v>
      </c>
      <c r="N117" s="24">
        <f>M117*F117/SUM(M$114:M$118)</f>
        <v>2085.8904364371765</v>
      </c>
      <c r="P117" s="24">
        <f t="shared" si="11"/>
        <v>1837223.5709274723</v>
      </c>
      <c r="R117" s="24">
        <f t="shared" si="12"/>
        <v>1798652.2154495725</v>
      </c>
    </row>
    <row r="118" spans="1:18" ht="12.75">
      <c r="A118" s="24">
        <f t="shared" si="9"/>
        <v>12004</v>
      </c>
      <c r="B118" s="33">
        <v>12</v>
      </c>
      <c r="C118" s="33">
        <v>4</v>
      </c>
      <c r="D118" s="33">
        <v>0.6560102157</v>
      </c>
      <c r="E118" s="32" t="s">
        <v>13</v>
      </c>
      <c r="F118" s="24">
        <f>VLOOKUP(A118,GPW!A:E,5,0)</f>
        <v>111134.31401016255</v>
      </c>
      <c r="G118" s="24">
        <f>VLOOKUP(A118,Gridarea!A:L,12,0)</f>
        <v>4759.143</v>
      </c>
      <c r="H118" s="24">
        <f t="shared" si="10"/>
        <v>12326.18037</v>
      </c>
      <c r="I118" s="24">
        <f>VLOOKUP(E118,DATA2!A:T,20,0)</f>
        <v>880.7862286695931</v>
      </c>
      <c r="J118" s="24">
        <f>VLOOKUP(E118,DATA2!A:L,12,0)</f>
        <v>26.835010543957647</v>
      </c>
      <c r="K118" s="24">
        <v>12004</v>
      </c>
      <c r="L118" s="24">
        <v>5</v>
      </c>
      <c r="M118" s="24">
        <f t="shared" si="13"/>
        <v>216990.5852879389</v>
      </c>
      <c r="N118" s="24">
        <f>M118*F118/SUM(M$114:M$118)</f>
        <v>82095.79289552753</v>
      </c>
      <c r="P118" s="24">
        <f t="shared" si="11"/>
        <v>72308843.81409167</v>
      </c>
      <c r="R118" s="24">
        <f t="shared" si="12"/>
        <v>70790765.03310733</v>
      </c>
    </row>
    <row r="119" spans="1:20" ht="12.75">
      <c r="A119" s="24">
        <f t="shared" si="9"/>
        <v>12005</v>
      </c>
      <c r="B119" s="33">
        <v>12</v>
      </c>
      <c r="C119" s="33">
        <v>5</v>
      </c>
      <c r="D119" s="33">
        <v>0.1715548493</v>
      </c>
      <c r="E119" s="32" t="s">
        <v>13</v>
      </c>
      <c r="F119" s="24">
        <f>VLOOKUP(A119,GPW!A:E,5,0)</f>
        <v>80319.85949468681</v>
      </c>
      <c r="G119" s="24">
        <f>VLOOKUP(A119,Gridarea!A:L,12,0)</f>
        <v>4751.884</v>
      </c>
      <c r="H119" s="24">
        <f t="shared" si="10"/>
        <v>12307.37956</v>
      </c>
      <c r="I119" s="24">
        <f>VLOOKUP(E119,DATA2!A:T,20,0)</f>
        <v>880.7862286695931</v>
      </c>
      <c r="J119" s="24">
        <f>VLOOKUP(E119,DATA2!A:L,12,0)</f>
        <v>26.835010543957647</v>
      </c>
      <c r="K119" s="24">
        <v>12005</v>
      </c>
      <c r="L119" s="24">
        <v>5</v>
      </c>
      <c r="M119" s="24">
        <f t="shared" si="13"/>
        <v>56659.19023960399</v>
      </c>
      <c r="N119" s="24">
        <f>M119*F119/SUM(M$119:M$123)</f>
        <v>14676.237546824363</v>
      </c>
      <c r="O119" s="24">
        <f>SUM(N119:N123)</f>
        <v>80319.85949468681</v>
      </c>
      <c r="P119" s="24">
        <f t="shared" si="11"/>
        <v>12926627.919926511</v>
      </c>
      <c r="R119" s="24">
        <f t="shared" si="12"/>
        <v>12655241.481977466</v>
      </c>
      <c r="S119" s="24">
        <f>SUM(R119:R123)</f>
        <v>69048284.5555962</v>
      </c>
      <c r="T119" s="24">
        <f>SUM(D119:D123)</f>
        <v>1.0000000018000001</v>
      </c>
    </row>
    <row r="120" spans="1:18" ht="12.75">
      <c r="A120" s="24">
        <f t="shared" si="9"/>
        <v>12005</v>
      </c>
      <c r="B120" s="33">
        <v>12</v>
      </c>
      <c r="C120" s="33">
        <v>5</v>
      </c>
      <c r="D120" s="33">
        <v>0.0367028765</v>
      </c>
      <c r="E120" s="32" t="s">
        <v>4</v>
      </c>
      <c r="F120" s="24">
        <f>VLOOKUP(A120,GPW!A:E,5,0)</f>
        <v>80319.85949468681</v>
      </c>
      <c r="G120" s="24">
        <f>VLOOKUP(A120,Gridarea!A:L,12,0)</f>
        <v>4751.884</v>
      </c>
      <c r="H120" s="24">
        <f t="shared" si="10"/>
        <v>12307.37956</v>
      </c>
      <c r="I120" s="24">
        <f>VLOOKUP(E120,DATA2!A:T,20,0)</f>
        <v>694.8245716185273</v>
      </c>
      <c r="J120" s="24">
        <f>VLOOKUP(E120,DATA2!A:L,12,0)</f>
        <v>4.864118036281065</v>
      </c>
      <c r="K120" s="24">
        <v>12005</v>
      </c>
      <c r="L120" s="24">
        <v>5</v>
      </c>
      <c r="M120" s="24">
        <f t="shared" si="13"/>
        <v>2197.201071494662</v>
      </c>
      <c r="N120" s="24">
        <f>M120*F120/SUM(M$119:M$123)</f>
        <v>569.1335285066025</v>
      </c>
      <c r="P120" s="24">
        <f t="shared" si="11"/>
        <v>395447.960138341</v>
      </c>
      <c r="R120" s="24">
        <f t="shared" si="12"/>
        <v>387145.7784741866</v>
      </c>
    </row>
    <row r="121" spans="1:18" ht="12.75">
      <c r="A121" s="24">
        <f t="shared" si="9"/>
        <v>12005</v>
      </c>
      <c r="B121" s="33">
        <v>12</v>
      </c>
      <c r="C121" s="33">
        <v>5</v>
      </c>
      <c r="D121" s="33">
        <v>0.0376460746</v>
      </c>
      <c r="E121" s="32" t="s">
        <v>4</v>
      </c>
      <c r="F121" s="24">
        <f>VLOOKUP(A121,GPW!A:E,5,0)</f>
        <v>80319.85949468681</v>
      </c>
      <c r="G121" s="24">
        <f>VLOOKUP(A121,Gridarea!A:L,12,0)</f>
        <v>4751.884</v>
      </c>
      <c r="H121" s="24">
        <f t="shared" si="10"/>
        <v>12307.37956</v>
      </c>
      <c r="I121" s="24">
        <f>VLOOKUP(E121,DATA2!A:T,20,0)</f>
        <v>694.8245716185273</v>
      </c>
      <c r="J121" s="24">
        <f>VLOOKUP(E121,DATA2!A:L,12,0)</f>
        <v>4.864118036281065</v>
      </c>
      <c r="K121" s="24">
        <v>12005</v>
      </c>
      <c r="L121" s="24">
        <v>5</v>
      </c>
      <c r="M121" s="24">
        <f t="shared" si="13"/>
        <v>2253.665198385417</v>
      </c>
      <c r="N121" s="24">
        <f>M121*F121/SUM(M$119:M$123)</f>
        <v>583.759239456907</v>
      </c>
      <c r="P121" s="24">
        <f t="shared" si="11"/>
        <v>405610.26348400273</v>
      </c>
      <c r="R121" s="24">
        <f t="shared" si="12"/>
        <v>397094.7306409159</v>
      </c>
    </row>
    <row r="122" spans="1:18" ht="12.75">
      <c r="A122" s="24">
        <f t="shared" si="9"/>
        <v>12005</v>
      </c>
      <c r="B122" s="33">
        <v>12</v>
      </c>
      <c r="C122" s="33">
        <v>5</v>
      </c>
      <c r="D122" s="33">
        <v>0.7537369988</v>
      </c>
      <c r="E122" s="32" t="s">
        <v>13</v>
      </c>
      <c r="F122" s="24">
        <f>VLOOKUP(A122,GPW!A:E,5,0)</f>
        <v>80319.85949468681</v>
      </c>
      <c r="G122" s="24">
        <f>VLOOKUP(A122,Gridarea!A:L,12,0)</f>
        <v>4751.884</v>
      </c>
      <c r="H122" s="24">
        <f t="shared" si="10"/>
        <v>12307.37956</v>
      </c>
      <c r="I122" s="24">
        <f>VLOOKUP(E122,DATA2!A:T,20,0)</f>
        <v>880.7862286695931</v>
      </c>
      <c r="J122" s="24">
        <f>VLOOKUP(E122,DATA2!A:L,12,0)</f>
        <v>26.835010543957647</v>
      </c>
      <c r="K122" s="24">
        <v>12005</v>
      </c>
      <c r="L122" s="24">
        <v>5</v>
      </c>
      <c r="M122" s="24">
        <f t="shared" si="13"/>
        <v>248935.70878288988</v>
      </c>
      <c r="N122" s="24">
        <f>M122*F122/SUM(M$119:M$123)</f>
        <v>64480.97088106776</v>
      </c>
      <c r="P122" s="24">
        <f t="shared" si="11"/>
        <v>56793951.163289525</v>
      </c>
      <c r="R122" s="24">
        <f t="shared" si="12"/>
        <v>55601597.81338783</v>
      </c>
    </row>
    <row r="123" spans="1:18" ht="12.75">
      <c r="A123" s="24">
        <f t="shared" si="9"/>
        <v>12005</v>
      </c>
      <c r="B123" s="33">
        <v>12</v>
      </c>
      <c r="C123" s="33">
        <v>5</v>
      </c>
      <c r="D123" s="33">
        <v>0.0003592026</v>
      </c>
      <c r="E123" s="32" t="s">
        <v>43</v>
      </c>
      <c r="F123" s="24">
        <f>VLOOKUP(A123,GPW!A:E,5,0)</f>
        <v>80319.85949468681</v>
      </c>
      <c r="G123" s="24">
        <f>VLOOKUP(A123,Gridarea!A:L,12,0)</f>
        <v>4751.884</v>
      </c>
      <c r="H123" s="24">
        <f t="shared" si="10"/>
        <v>12307.37956</v>
      </c>
      <c r="I123" s="24">
        <f>VLOOKUP(E123,DATA2!A:T,20,0)</f>
        <v>754.1533787279003</v>
      </c>
      <c r="J123" s="24">
        <f>VLOOKUP(E123,DATA2!A:L,12,0)</f>
        <v>8.521669335239755</v>
      </c>
      <c r="K123" s="24">
        <v>12005</v>
      </c>
      <c r="L123" s="24">
        <v>5</v>
      </c>
      <c r="M123" s="24">
        <f t="shared" si="13"/>
        <v>37.672959988993576</v>
      </c>
      <c r="N123" s="24">
        <f>M123*F123/SUM(M$119:M$123)</f>
        <v>9.758298831175527</v>
      </c>
      <c r="P123" s="24">
        <f t="shared" si="11"/>
        <v>7359.254034167544</v>
      </c>
      <c r="R123" s="24">
        <f t="shared" si="12"/>
        <v>7204.751115798852</v>
      </c>
    </row>
    <row r="124" spans="1:20" ht="12.75">
      <c r="A124" s="24">
        <f t="shared" si="9"/>
        <v>13005</v>
      </c>
      <c r="B124" s="33">
        <v>13</v>
      </c>
      <c r="C124" s="33">
        <v>5</v>
      </c>
      <c r="D124" s="33">
        <v>0.0001871536</v>
      </c>
      <c r="E124" s="32" t="s">
        <v>13</v>
      </c>
      <c r="F124" s="24">
        <f>VLOOKUP(A124,GPW!A:E,5,0)</f>
        <v>87488.67220369505</v>
      </c>
      <c r="G124" s="24">
        <f>VLOOKUP(A124,Gridarea!A:L,12,0)</f>
        <v>4751.884</v>
      </c>
      <c r="H124" s="24">
        <f t="shared" si="10"/>
        <v>12307.37956</v>
      </c>
      <c r="I124" s="24">
        <f>VLOOKUP(E124,DATA2!A:T,20,0)</f>
        <v>880.7862286695931</v>
      </c>
      <c r="J124" s="24">
        <f>VLOOKUP(E124,DATA2!A:L,12,0)</f>
        <v>26.835010543957647</v>
      </c>
      <c r="K124" s="24">
        <v>13005</v>
      </c>
      <c r="L124" s="24">
        <v>5</v>
      </c>
      <c r="M124" s="24">
        <f t="shared" si="13"/>
        <v>61.81096873503971</v>
      </c>
      <c r="N124" s="24">
        <f>M124*F124/SUM(M$124:M$128)</f>
        <v>88.53291846507227</v>
      </c>
      <c r="O124" s="24">
        <f>SUM(N124:N128)</f>
        <v>87488.67220369504</v>
      </c>
      <c r="P124" s="24">
        <f t="shared" si="11"/>
        <v>77978.5753679636</v>
      </c>
      <c r="R124" s="24">
        <f t="shared" si="12"/>
        <v>76341.46413241618</v>
      </c>
      <c r="S124" s="24">
        <f>SUM(R124:R128)</f>
        <v>59880411.00530695</v>
      </c>
      <c r="T124" s="24">
        <f>SUM(D124:D128)</f>
        <v>1.0000000019</v>
      </c>
    </row>
    <row r="125" spans="1:18" ht="12.75">
      <c r="A125" s="24">
        <f t="shared" si="9"/>
        <v>13005</v>
      </c>
      <c r="B125" s="33">
        <v>13</v>
      </c>
      <c r="C125" s="33">
        <v>5</v>
      </c>
      <c r="D125" s="33">
        <v>0.0037109207</v>
      </c>
      <c r="E125" s="32" t="s">
        <v>13</v>
      </c>
      <c r="F125" s="24">
        <f>VLOOKUP(A125,GPW!A:E,5,0)</f>
        <v>87488.67220369505</v>
      </c>
      <c r="G125" s="24">
        <f>VLOOKUP(A125,Gridarea!A:L,12,0)</f>
        <v>4751.884</v>
      </c>
      <c r="H125" s="24">
        <f t="shared" si="10"/>
        <v>12307.37956</v>
      </c>
      <c r="I125" s="24">
        <f>VLOOKUP(E125,DATA2!A:T,20,0)</f>
        <v>880.7862286695931</v>
      </c>
      <c r="J125" s="24">
        <f>VLOOKUP(E125,DATA2!A:L,12,0)</f>
        <v>26.835010543957647</v>
      </c>
      <c r="K125" s="24">
        <v>13005</v>
      </c>
      <c r="L125" s="24">
        <v>5</v>
      </c>
      <c r="M125" s="24">
        <f t="shared" si="13"/>
        <v>1225.600807924142</v>
      </c>
      <c r="N125" s="24">
        <f>M125*F125/SUM(M$124:M$128)</f>
        <v>1755.4492126437801</v>
      </c>
      <c r="P125" s="24">
        <f t="shared" si="11"/>
        <v>1546175.4916255218</v>
      </c>
      <c r="R125" s="24">
        <f t="shared" si="12"/>
        <v>1513714.5078549958</v>
      </c>
    </row>
    <row r="126" spans="1:18" ht="12.75">
      <c r="A126" s="24">
        <f t="shared" si="9"/>
        <v>13005</v>
      </c>
      <c r="B126" s="33">
        <v>13</v>
      </c>
      <c r="C126" s="33">
        <v>5</v>
      </c>
      <c r="D126" s="33">
        <v>0.0005340893</v>
      </c>
      <c r="E126" s="32" t="s">
        <v>43</v>
      </c>
      <c r="F126" s="24">
        <f>VLOOKUP(A126,GPW!A:E,5,0)</f>
        <v>87488.67220369505</v>
      </c>
      <c r="G126" s="24">
        <f>VLOOKUP(A126,Gridarea!A:L,12,0)</f>
        <v>4751.884</v>
      </c>
      <c r="H126" s="24">
        <f t="shared" si="10"/>
        <v>12307.37956</v>
      </c>
      <c r="I126" s="24">
        <f>VLOOKUP(E126,DATA2!A:T,20,0)</f>
        <v>754.1533787279003</v>
      </c>
      <c r="J126" s="24">
        <f>VLOOKUP(E126,DATA2!A:L,12,0)</f>
        <v>8.521669335239755</v>
      </c>
      <c r="K126" s="24">
        <v>13005</v>
      </c>
      <c r="L126" s="24">
        <v>5</v>
      </c>
      <c r="M126" s="24">
        <f t="shared" si="13"/>
        <v>56.014975474703085</v>
      </c>
      <c r="N126" s="24">
        <f>M126*F126/SUM(M$124:M$128)</f>
        <v>80.23121717737507</v>
      </c>
      <c r="P126" s="24">
        <f t="shared" si="11"/>
        <v>60506.64351376936</v>
      </c>
      <c r="R126" s="24">
        <f t="shared" si="12"/>
        <v>59236.34451876682</v>
      </c>
    </row>
    <row r="127" spans="1:18" ht="12.75">
      <c r="A127" s="24">
        <f t="shared" si="9"/>
        <v>13005</v>
      </c>
      <c r="B127" s="33">
        <v>13</v>
      </c>
      <c r="C127" s="33">
        <v>5</v>
      </c>
      <c r="D127" s="33">
        <v>0.0030937269</v>
      </c>
      <c r="E127" s="32" t="s">
        <v>43</v>
      </c>
      <c r="F127" s="24">
        <f>VLOOKUP(A127,GPW!A:E,5,0)</f>
        <v>87488.67220369505</v>
      </c>
      <c r="G127" s="24">
        <f>VLOOKUP(A127,Gridarea!A:L,12,0)</f>
        <v>4751.884</v>
      </c>
      <c r="H127" s="24">
        <f t="shared" si="10"/>
        <v>12307.37956</v>
      </c>
      <c r="I127" s="24">
        <f>VLOOKUP(E127,DATA2!A:T,20,0)</f>
        <v>754.1533787279003</v>
      </c>
      <c r="J127" s="24">
        <f>VLOOKUP(E127,DATA2!A:L,12,0)</f>
        <v>8.521669335239755</v>
      </c>
      <c r="K127" s="24">
        <v>13005</v>
      </c>
      <c r="L127" s="24">
        <v>5</v>
      </c>
      <c r="M127" s="24">
        <f t="shared" si="13"/>
        <v>324.4682797968977</v>
      </c>
      <c r="N127" s="24">
        <f>M127*F127/SUM(M$124:M$128)</f>
        <v>464.74152318982493</v>
      </c>
      <c r="P127" s="24">
        <f t="shared" si="11"/>
        <v>350486.3899487573</v>
      </c>
      <c r="R127" s="24">
        <f t="shared" si="12"/>
        <v>343128.1482242323</v>
      </c>
    </row>
    <row r="128" spans="1:18" ht="12.75">
      <c r="A128" s="24">
        <f t="shared" si="9"/>
        <v>13005</v>
      </c>
      <c r="B128" s="33">
        <v>13</v>
      </c>
      <c r="C128" s="33">
        <v>5</v>
      </c>
      <c r="D128" s="33">
        <v>0.9924741114</v>
      </c>
      <c r="E128" s="32" t="s">
        <v>4</v>
      </c>
      <c r="F128" s="24">
        <f>VLOOKUP(A128,GPW!A:E,5,0)</f>
        <v>87488.67220369505</v>
      </c>
      <c r="G128" s="24">
        <f>VLOOKUP(A128,Gridarea!A:L,12,0)</f>
        <v>4751.884</v>
      </c>
      <c r="H128" s="24">
        <f t="shared" si="10"/>
        <v>12307.37956</v>
      </c>
      <c r="I128" s="24">
        <f>VLOOKUP(E128,DATA2!A:T,20,0)</f>
        <v>694.8245716185273</v>
      </c>
      <c r="J128" s="24">
        <f>VLOOKUP(E128,DATA2!A:L,12,0)</f>
        <v>4.864118036281065</v>
      </c>
      <c r="K128" s="24">
        <v>13005</v>
      </c>
      <c r="L128" s="24">
        <v>5</v>
      </c>
      <c r="M128" s="24">
        <f t="shared" si="13"/>
        <v>59414.012986115464</v>
      </c>
      <c r="N128" s="24">
        <f>M128*F128/SUM(M$124:M$128)</f>
        <v>85099.71733221899</v>
      </c>
      <c r="P128" s="24">
        <f t="shared" si="11"/>
        <v>59129374.64021683</v>
      </c>
      <c r="R128" s="24">
        <f t="shared" si="12"/>
        <v>57887990.54057654</v>
      </c>
    </row>
    <row r="129" spans="1:20" ht="12.75">
      <c r="A129" s="24">
        <f t="shared" si="9"/>
        <v>13006</v>
      </c>
      <c r="B129" s="33">
        <v>13</v>
      </c>
      <c r="C129" s="33">
        <v>6</v>
      </c>
      <c r="D129" s="33">
        <v>0.0008005383</v>
      </c>
      <c r="E129" s="32" t="s">
        <v>4</v>
      </c>
      <c r="F129" s="24">
        <f>VLOOKUP(A129,GPW!A:E,5,0)</f>
        <v>109578.2534066114</v>
      </c>
      <c r="G129" s="24">
        <f>VLOOKUP(A129,Gridarea!A:L,12,0)</f>
        <v>4743.174</v>
      </c>
      <c r="H129" s="24">
        <f t="shared" si="10"/>
        <v>12284.82066</v>
      </c>
      <c r="I129" s="24">
        <f>VLOOKUP(E129,DATA2!A:T,20,0)</f>
        <v>694.8245716185273</v>
      </c>
      <c r="J129" s="24">
        <f>VLOOKUP(E129,DATA2!A:L,12,0)</f>
        <v>4.864118036281065</v>
      </c>
      <c r="K129" s="24">
        <v>13006</v>
      </c>
      <c r="L129" s="24">
        <v>5</v>
      </c>
      <c r="M129" s="24">
        <f t="shared" si="13"/>
        <v>47.83602021421942</v>
      </c>
      <c r="N129" s="24">
        <f>M129*F129/SUM(M$129:M$133)</f>
        <v>50.12803145963226</v>
      </c>
      <c r="O129" s="24">
        <f>SUM(N129:N133)</f>
        <v>109578.25340661139</v>
      </c>
      <c r="P129" s="24">
        <f t="shared" si="11"/>
        <v>34830.187985019045</v>
      </c>
      <c r="R129" s="24">
        <f t="shared" si="12"/>
        <v>34098.95005437676</v>
      </c>
      <c r="S129" s="24">
        <f>SUM(R129:R133)</f>
        <v>80894212.37755255</v>
      </c>
      <c r="T129" s="24">
        <f>SUM(D129:D133)</f>
        <v>1.0000000019</v>
      </c>
    </row>
    <row r="130" spans="1:18" ht="12.75">
      <c r="A130" s="24">
        <f aca="true" t="shared" si="14" ref="A130:A193">1000*B130+C130</f>
        <v>13006</v>
      </c>
      <c r="B130" s="33">
        <v>13</v>
      </c>
      <c r="C130" s="33">
        <v>6</v>
      </c>
      <c r="D130" s="33">
        <v>0.0018520856</v>
      </c>
      <c r="E130" s="32" t="s">
        <v>4</v>
      </c>
      <c r="F130" s="24">
        <f>VLOOKUP(A130,GPW!A:E,5,0)</f>
        <v>109578.2534066114</v>
      </c>
      <c r="G130" s="24">
        <f>VLOOKUP(A130,Gridarea!A:L,12,0)</f>
        <v>4743.174</v>
      </c>
      <c r="H130" s="24">
        <f aca="true" t="shared" si="15" ref="H130:H193">G130*2.59</f>
        <v>12284.82066</v>
      </c>
      <c r="I130" s="24">
        <f>VLOOKUP(E130,DATA2!A:T,20,0)</f>
        <v>694.8245716185273</v>
      </c>
      <c r="J130" s="24">
        <f>VLOOKUP(E130,DATA2!A:L,12,0)</f>
        <v>4.864118036281065</v>
      </c>
      <c r="K130" s="24">
        <v>13006</v>
      </c>
      <c r="L130" s="24">
        <v>5</v>
      </c>
      <c r="M130" s="24">
        <f t="shared" si="13"/>
        <v>110.67103747573938</v>
      </c>
      <c r="N130" s="24">
        <f>M130*F130/SUM(M$129:M$133)</f>
        <v>115.97372071109139</v>
      </c>
      <c r="P130" s="24">
        <f t="shared" si="11"/>
        <v>80581.3908120908</v>
      </c>
      <c r="R130" s="24">
        <f t="shared" si="12"/>
        <v>78889.63510031988</v>
      </c>
    </row>
    <row r="131" spans="1:18" ht="12.75">
      <c r="A131" s="24">
        <f t="shared" si="14"/>
        <v>13006</v>
      </c>
      <c r="B131" s="33">
        <v>13</v>
      </c>
      <c r="C131" s="33">
        <v>6</v>
      </c>
      <c r="D131" s="33">
        <v>0.4609826681</v>
      </c>
      <c r="E131" s="32" t="s">
        <v>43</v>
      </c>
      <c r="F131" s="24">
        <f>VLOOKUP(A131,GPW!A:E,5,0)</f>
        <v>109578.2534066114</v>
      </c>
      <c r="G131" s="24">
        <f>VLOOKUP(A131,Gridarea!A:L,12,0)</f>
        <v>4743.174</v>
      </c>
      <c r="H131" s="24">
        <f t="shared" si="15"/>
        <v>12284.82066</v>
      </c>
      <c r="I131" s="24">
        <f>VLOOKUP(E131,DATA2!A:T,20,0)</f>
        <v>754.1533787279003</v>
      </c>
      <c r="J131" s="24">
        <f>VLOOKUP(E131,DATA2!A:L,12,0)</f>
        <v>8.521669335239755</v>
      </c>
      <c r="K131" s="24">
        <v>13006</v>
      </c>
      <c r="L131" s="24">
        <v>5</v>
      </c>
      <c r="M131" s="24">
        <f t="shared" si="13"/>
        <v>48258.97532511197</v>
      </c>
      <c r="N131" s="24">
        <f>M131*F131/SUM(M$129:M$133)</f>
        <v>50571.2520078695</v>
      </c>
      <c r="P131" s="24">
        <f aca="true" t="shared" si="16" ref="P131:P194">N131*I131</f>
        <v>38138480.5682349</v>
      </c>
      <c r="R131" s="24">
        <f aca="true" t="shared" si="17" ref="R131:R194">P131*$P$234</f>
        <v>37337787.11172664</v>
      </c>
    </row>
    <row r="132" spans="1:18" ht="12.75">
      <c r="A132" s="24">
        <f t="shared" si="14"/>
        <v>13006</v>
      </c>
      <c r="B132" s="33">
        <v>13</v>
      </c>
      <c r="C132" s="33">
        <v>6</v>
      </c>
      <c r="D132" s="33">
        <v>0.2601131083</v>
      </c>
      <c r="E132" s="32" t="s">
        <v>43</v>
      </c>
      <c r="F132" s="24">
        <f>VLOOKUP(A132,GPW!A:E,5,0)</f>
        <v>109578.2534066114</v>
      </c>
      <c r="G132" s="24">
        <f>VLOOKUP(A132,Gridarea!A:L,12,0)</f>
        <v>4743.174</v>
      </c>
      <c r="H132" s="24">
        <f t="shared" si="15"/>
        <v>12284.82066</v>
      </c>
      <c r="I132" s="24">
        <f>VLOOKUP(E132,DATA2!A:T,20,0)</f>
        <v>754.1533787279003</v>
      </c>
      <c r="J132" s="24">
        <f>VLOOKUP(E132,DATA2!A:L,12,0)</f>
        <v>8.521669335239755</v>
      </c>
      <c r="K132" s="24">
        <v>13006</v>
      </c>
      <c r="L132" s="24">
        <v>5</v>
      </c>
      <c r="M132" s="24">
        <f t="shared" si="13"/>
        <v>27230.507660788728</v>
      </c>
      <c r="N132" s="24">
        <f>M132*F132/SUM(M$129:M$133)</f>
        <v>28535.228026265035</v>
      </c>
      <c r="P132" s="24">
        <f t="shared" si="16"/>
        <v>21519938.62877885</v>
      </c>
      <c r="R132" s="24">
        <f t="shared" si="17"/>
        <v>21068141.027306654</v>
      </c>
    </row>
    <row r="133" spans="1:18" ht="12.75">
      <c r="A133" s="24">
        <f t="shared" si="14"/>
        <v>13006</v>
      </c>
      <c r="B133" s="33">
        <v>13</v>
      </c>
      <c r="C133" s="33">
        <v>6</v>
      </c>
      <c r="D133" s="33">
        <v>0.2762516016</v>
      </c>
      <c r="E133" s="32" t="s">
        <v>43</v>
      </c>
      <c r="F133" s="24">
        <f>VLOOKUP(A133,GPW!A:E,5,0)</f>
        <v>109578.2534066114</v>
      </c>
      <c r="G133" s="24">
        <f>VLOOKUP(A133,Gridarea!A:L,12,0)</f>
        <v>4743.174</v>
      </c>
      <c r="H133" s="24">
        <f t="shared" si="15"/>
        <v>12284.82066</v>
      </c>
      <c r="I133" s="24">
        <f>VLOOKUP(E133,DATA2!A:T,20,0)</f>
        <v>754.1533787279003</v>
      </c>
      <c r="J133" s="24">
        <f>VLOOKUP(E133,DATA2!A:L,12,0)</f>
        <v>8.521669335239755</v>
      </c>
      <c r="K133" s="24">
        <v>13006</v>
      </c>
      <c r="L133" s="24">
        <v>5</v>
      </c>
      <c r="M133" s="24">
        <f t="shared" si="13"/>
        <v>28920.00100586225</v>
      </c>
      <c r="N133" s="24">
        <f>M133*F133/SUM(M$129:M$133)</f>
        <v>30305.67162030613</v>
      </c>
      <c r="P133" s="24">
        <f t="shared" si="16"/>
        <v>22855124.64707211</v>
      </c>
      <c r="R133" s="24">
        <f t="shared" si="17"/>
        <v>22375295.653364558</v>
      </c>
    </row>
    <row r="134" spans="1:20" ht="12.75">
      <c r="A134" s="24">
        <f t="shared" si="14"/>
        <v>14011</v>
      </c>
      <c r="B134" s="33">
        <v>14</v>
      </c>
      <c r="C134" s="33">
        <v>11</v>
      </c>
      <c r="D134" s="33">
        <v>0.0090921287</v>
      </c>
      <c r="E134" s="32" t="s">
        <v>56</v>
      </c>
      <c r="F134" s="24">
        <f>VLOOKUP(A134,GPW!A:E,5,0)</f>
        <v>344806.6288479243</v>
      </c>
      <c r="G134" s="24">
        <f>VLOOKUP(A134,Gridarea!A:L,12,0)</f>
        <v>4678.023</v>
      </c>
      <c r="H134" s="24">
        <f t="shared" si="15"/>
        <v>12116.07957</v>
      </c>
      <c r="I134" s="24">
        <f>VLOOKUP(E134,DATA2!A:T,20,0)</f>
        <v>617.4014787226857</v>
      </c>
      <c r="J134" s="24">
        <f>VLOOKUP(E134,DATA2!A:L,12,0)</f>
        <v>59.069992816767666</v>
      </c>
      <c r="K134" s="24">
        <v>14011</v>
      </c>
      <c r="L134" s="24">
        <v>5</v>
      </c>
      <c r="M134" s="24">
        <f t="shared" si="13"/>
        <v>6507.206808126518</v>
      </c>
      <c r="N134" s="24">
        <f>M134*F134/SUM(M$134:M$138)</f>
        <v>5146.7132688482125</v>
      </c>
      <c r="O134" s="24">
        <f>SUM(N134:N138)</f>
        <v>344806.6288479243</v>
      </c>
      <c r="P134" s="24">
        <f t="shared" si="16"/>
        <v>3177588.382748554</v>
      </c>
      <c r="R134" s="24">
        <f t="shared" si="17"/>
        <v>3110876.9095163844</v>
      </c>
      <c r="S134" s="24">
        <f>SUM(R134:R138)</f>
        <v>208414754.01858616</v>
      </c>
      <c r="T134" s="24">
        <f>SUM(D134:D138)</f>
        <v>0.6091317084</v>
      </c>
    </row>
    <row r="135" spans="1:18" ht="12.75">
      <c r="A135" s="24">
        <f t="shared" si="14"/>
        <v>14011</v>
      </c>
      <c r="B135" s="33">
        <v>14</v>
      </c>
      <c r="C135" s="33">
        <v>11</v>
      </c>
      <c r="D135" s="33">
        <v>0.0152447611</v>
      </c>
      <c r="E135" s="32" t="s">
        <v>56</v>
      </c>
      <c r="F135" s="24">
        <f>VLOOKUP(A135,GPW!A:E,5,0)</f>
        <v>344806.6288479243</v>
      </c>
      <c r="G135" s="24">
        <f>VLOOKUP(A135,Gridarea!A:L,12,0)</f>
        <v>4678.023</v>
      </c>
      <c r="H135" s="24">
        <f t="shared" si="15"/>
        <v>12116.07957</v>
      </c>
      <c r="I135" s="24">
        <f>VLOOKUP(E135,DATA2!A:T,20,0)</f>
        <v>617.4014787226857</v>
      </c>
      <c r="J135" s="24">
        <f>VLOOKUP(E135,DATA2!A:L,12,0)</f>
        <v>59.069992816767666</v>
      </c>
      <c r="K135" s="24">
        <v>14011</v>
      </c>
      <c r="L135" s="24">
        <v>5</v>
      </c>
      <c r="M135" s="24">
        <f t="shared" si="13"/>
        <v>10910.625717185714</v>
      </c>
      <c r="N135" s="24">
        <f>M135*F135/SUM(M$134:M$138)</f>
        <v>8629.487859514249</v>
      </c>
      <c r="P135" s="24">
        <f t="shared" si="16"/>
        <v>5327858.565083561</v>
      </c>
      <c r="R135" s="24">
        <f t="shared" si="17"/>
        <v>5216003.519295057</v>
      </c>
    </row>
    <row r="136" spans="1:18" ht="12.75">
      <c r="A136" s="24">
        <f t="shared" si="14"/>
        <v>14011</v>
      </c>
      <c r="B136" s="33">
        <v>14</v>
      </c>
      <c r="C136" s="33">
        <v>11</v>
      </c>
      <c r="D136" s="33">
        <v>0.0021295975</v>
      </c>
      <c r="E136" s="32" t="s">
        <v>56</v>
      </c>
      <c r="F136" s="24">
        <f>VLOOKUP(A136,GPW!A:E,5,0)</f>
        <v>344806.6288479243</v>
      </c>
      <c r="G136" s="24">
        <f>VLOOKUP(A136,Gridarea!A:L,12,0)</f>
        <v>4678.023</v>
      </c>
      <c r="H136" s="24">
        <f t="shared" si="15"/>
        <v>12116.07957</v>
      </c>
      <c r="I136" s="24">
        <f>VLOOKUP(E136,DATA2!A:T,20,0)</f>
        <v>617.4014787226857</v>
      </c>
      <c r="J136" s="24">
        <f>VLOOKUP(E136,DATA2!A:L,12,0)</f>
        <v>59.069992816767666</v>
      </c>
      <c r="K136" s="24">
        <v>14011</v>
      </c>
      <c r="L136" s="24">
        <v>5</v>
      </c>
      <c r="M136" s="24">
        <f t="shared" si="13"/>
        <v>1524.1459737112184</v>
      </c>
      <c r="N136" s="24">
        <f>M136*F136/SUM(M$134:M$138)</f>
        <v>1205.4853238665642</v>
      </c>
      <c r="P136" s="24">
        <f t="shared" si="16"/>
        <v>744268.4215337124</v>
      </c>
      <c r="R136" s="24">
        <f t="shared" si="17"/>
        <v>728642.9732691552</v>
      </c>
    </row>
    <row r="137" spans="1:18" ht="12.75">
      <c r="A137" s="24">
        <f t="shared" si="14"/>
        <v>14011</v>
      </c>
      <c r="B137" s="33">
        <v>14</v>
      </c>
      <c r="C137" s="33">
        <v>11</v>
      </c>
      <c r="D137" s="33">
        <v>0.134340692</v>
      </c>
      <c r="E137" s="32" t="s">
        <v>56</v>
      </c>
      <c r="F137" s="24">
        <f>VLOOKUP(A137,GPW!A:E,5,0)</f>
        <v>344806.6288479243</v>
      </c>
      <c r="G137" s="24">
        <f>VLOOKUP(A137,Gridarea!A:L,12,0)</f>
        <v>4678.023</v>
      </c>
      <c r="H137" s="24">
        <f t="shared" si="15"/>
        <v>12116.07957</v>
      </c>
      <c r="I137" s="24">
        <f>VLOOKUP(E137,DATA2!A:T,20,0)</f>
        <v>617.4014787226857</v>
      </c>
      <c r="J137" s="24">
        <f>VLOOKUP(E137,DATA2!A:L,12,0)</f>
        <v>59.069992816767666</v>
      </c>
      <c r="K137" s="24">
        <v>14011</v>
      </c>
      <c r="L137" s="24">
        <v>5</v>
      </c>
      <c r="M137" s="24">
        <f t="shared" si="13"/>
        <v>96147.19439583248</v>
      </c>
      <c r="N137" s="24">
        <f>M137*F137/SUM(M$134:M$138)</f>
        <v>76045.23042691321</v>
      </c>
      <c r="P137" s="24">
        <f t="shared" si="16"/>
        <v>46950437.7153836</v>
      </c>
      <c r="R137" s="24">
        <f t="shared" si="17"/>
        <v>45964742.75064457</v>
      </c>
    </row>
    <row r="138" spans="1:18" ht="12.75">
      <c r="A138" s="24">
        <f t="shared" si="14"/>
        <v>14011</v>
      </c>
      <c r="B138" s="33">
        <v>14</v>
      </c>
      <c r="C138" s="33">
        <v>11</v>
      </c>
      <c r="D138" s="33">
        <v>0.4483245291</v>
      </c>
      <c r="E138" s="32" t="s">
        <v>56</v>
      </c>
      <c r="F138" s="24">
        <f>VLOOKUP(A138,GPW!A:E,5,0)</f>
        <v>344806.6288479243</v>
      </c>
      <c r="G138" s="24">
        <f>VLOOKUP(A138,Gridarea!A:L,12,0)</f>
        <v>4678.023</v>
      </c>
      <c r="H138" s="24">
        <f t="shared" si="15"/>
        <v>12116.07957</v>
      </c>
      <c r="I138" s="24">
        <f>VLOOKUP(E138,DATA2!A:T,20,0)</f>
        <v>617.4014787226857</v>
      </c>
      <c r="J138" s="24">
        <f>VLOOKUP(E138,DATA2!A:L,12,0)</f>
        <v>59.069992816767666</v>
      </c>
      <c r="K138" s="24">
        <v>14011</v>
      </c>
      <c r="L138" s="24">
        <v>5</v>
      </c>
      <c r="M138" s="24">
        <f t="shared" si="13"/>
        <v>320864.4008756316</v>
      </c>
      <c r="N138" s="24">
        <f>M138*F138/SUM(M$134:M$138)</f>
        <v>253779.71196878204</v>
      </c>
      <c r="P138" s="24">
        <f t="shared" si="16"/>
        <v>156683969.4393433</v>
      </c>
      <c r="R138" s="24">
        <f t="shared" si="17"/>
        <v>153394487.865861</v>
      </c>
    </row>
    <row r="139" spans="1:20" ht="12.75">
      <c r="A139" s="24">
        <f t="shared" si="14"/>
        <v>12007</v>
      </c>
      <c r="B139" s="33">
        <v>12</v>
      </c>
      <c r="C139" s="33">
        <v>7</v>
      </c>
      <c r="D139" s="33">
        <v>7.90969E-05</v>
      </c>
      <c r="E139" s="32" t="s">
        <v>43</v>
      </c>
      <c r="F139" s="24">
        <f>VLOOKUP(A139,GPW!A:E,5,0)</f>
        <v>57563.10591848471</v>
      </c>
      <c r="G139" s="24">
        <f>VLOOKUP(A139,Gridarea!A:L,12,0)</f>
        <v>4733.019</v>
      </c>
      <c r="H139" s="24">
        <f t="shared" si="15"/>
        <v>12258.51921</v>
      </c>
      <c r="I139" s="24">
        <f>VLOOKUP(E139,DATA2!A:T,20,0)</f>
        <v>754.1533787279003</v>
      </c>
      <c r="J139" s="24">
        <f>VLOOKUP(E139,DATA2!A:L,12,0)</f>
        <v>8.521669335239755</v>
      </c>
      <c r="K139" s="24">
        <v>12007</v>
      </c>
      <c r="L139" s="24">
        <v>6</v>
      </c>
      <c r="M139" s="24">
        <f t="shared" si="13"/>
        <v>8.262703201815317</v>
      </c>
      <c r="N139" s="24">
        <f aca="true" t="shared" si="18" ref="N139:N144">M139*F139/SUM(M$139:M$144)</f>
        <v>4.322635975096842</v>
      </c>
      <c r="O139" s="24">
        <f>SUM(N139:N144)</f>
        <v>57563.10591848471</v>
      </c>
      <c r="P139" s="24">
        <f t="shared" si="16"/>
        <v>3259.9305256300554</v>
      </c>
      <c r="R139" s="24">
        <f t="shared" si="17"/>
        <v>3191.4903308018033</v>
      </c>
      <c r="S139" s="24">
        <f>SUM(R139:R144)</f>
        <v>41515938.22385478</v>
      </c>
      <c r="T139" s="24">
        <f>SUM(D139:D144)</f>
        <v>0.9582153099999999</v>
      </c>
    </row>
    <row r="140" spans="1:18" ht="12.75">
      <c r="A140" s="24">
        <f t="shared" si="14"/>
        <v>12007</v>
      </c>
      <c r="B140" s="33">
        <v>12</v>
      </c>
      <c r="C140" s="33">
        <v>7</v>
      </c>
      <c r="D140" s="33">
        <v>0.0008876876</v>
      </c>
      <c r="E140" s="32" t="s">
        <v>43</v>
      </c>
      <c r="F140" s="24">
        <f>VLOOKUP(A140,GPW!A:E,5,0)</f>
        <v>57563.10591848471</v>
      </c>
      <c r="G140" s="24">
        <f>VLOOKUP(A140,Gridarea!A:L,12,0)</f>
        <v>4733.019</v>
      </c>
      <c r="H140" s="24">
        <f t="shared" si="15"/>
        <v>12258.51921</v>
      </c>
      <c r="I140" s="24">
        <f>VLOOKUP(E140,DATA2!A:T,20,0)</f>
        <v>754.1533787279003</v>
      </c>
      <c r="J140" s="24">
        <f>VLOOKUP(E140,DATA2!A:L,12,0)</f>
        <v>8.521669335239755</v>
      </c>
      <c r="K140" s="24">
        <v>12007</v>
      </c>
      <c r="L140" s="24">
        <v>6</v>
      </c>
      <c r="M140" s="24">
        <f t="shared" si="13"/>
        <v>92.7305516996463</v>
      </c>
      <c r="N140" s="24">
        <f t="shared" si="18"/>
        <v>48.512019490111186</v>
      </c>
      <c r="P140" s="24">
        <f t="shared" si="16"/>
        <v>36585.503407381104</v>
      </c>
      <c r="R140" s="24">
        <f t="shared" si="17"/>
        <v>35817.41373141879</v>
      </c>
    </row>
    <row r="141" spans="1:18" ht="12.75">
      <c r="A141" s="24">
        <f t="shared" si="14"/>
        <v>12007</v>
      </c>
      <c r="B141" s="33">
        <v>12</v>
      </c>
      <c r="C141" s="33">
        <v>7</v>
      </c>
      <c r="D141" s="33">
        <v>0.0282373189</v>
      </c>
      <c r="E141" s="32" t="s">
        <v>43</v>
      </c>
      <c r="F141" s="24">
        <f>VLOOKUP(A141,GPW!A:E,5,0)</f>
        <v>57563.10591848471</v>
      </c>
      <c r="G141" s="24">
        <f>VLOOKUP(A141,Gridarea!A:L,12,0)</f>
        <v>4733.019</v>
      </c>
      <c r="H141" s="24">
        <f t="shared" si="15"/>
        <v>12258.51921</v>
      </c>
      <c r="I141" s="24">
        <f>VLOOKUP(E141,DATA2!A:T,20,0)</f>
        <v>754.1533787279003</v>
      </c>
      <c r="J141" s="24">
        <f>VLOOKUP(E141,DATA2!A:L,12,0)</f>
        <v>8.521669335239755</v>
      </c>
      <c r="K141" s="24">
        <v>12007</v>
      </c>
      <c r="L141" s="24">
        <v>6</v>
      </c>
      <c r="M141" s="24">
        <f t="shared" si="13"/>
        <v>2949.7563783879036</v>
      </c>
      <c r="N141" s="24">
        <f t="shared" si="18"/>
        <v>1543.1660471829111</v>
      </c>
      <c r="P141" s="24">
        <f t="shared" si="16"/>
        <v>1163783.8884211709</v>
      </c>
      <c r="R141" s="24">
        <f t="shared" si="17"/>
        <v>1139350.9762976428</v>
      </c>
    </row>
    <row r="142" spans="1:18" ht="12.75">
      <c r="A142" s="24">
        <f t="shared" si="14"/>
        <v>12007</v>
      </c>
      <c r="B142" s="33">
        <v>12</v>
      </c>
      <c r="C142" s="33">
        <v>7</v>
      </c>
      <c r="D142" s="33">
        <v>0.0368504589</v>
      </c>
      <c r="E142" s="32" t="s">
        <v>43</v>
      </c>
      <c r="F142" s="24">
        <f>VLOOKUP(A142,GPW!A:E,5,0)</f>
        <v>57563.10591848471</v>
      </c>
      <c r="G142" s="24">
        <f>VLOOKUP(A142,Gridarea!A:L,12,0)</f>
        <v>4733.019</v>
      </c>
      <c r="H142" s="24">
        <f t="shared" si="15"/>
        <v>12258.51921</v>
      </c>
      <c r="I142" s="24">
        <f>VLOOKUP(E142,DATA2!A:T,20,0)</f>
        <v>754.1533787279003</v>
      </c>
      <c r="J142" s="24">
        <f>VLOOKUP(E142,DATA2!A:L,12,0)</f>
        <v>8.521669335239755</v>
      </c>
      <c r="K142" s="24">
        <v>12007</v>
      </c>
      <c r="L142" s="24">
        <v>6</v>
      </c>
      <c r="M142" s="24">
        <f t="shared" si="13"/>
        <v>3849.5112291555515</v>
      </c>
      <c r="N142" s="24">
        <f t="shared" si="18"/>
        <v>2013.8731017267125</v>
      </c>
      <c r="P142" s="24">
        <f t="shared" si="16"/>
        <v>1518769.2039964367</v>
      </c>
      <c r="R142" s="24">
        <f t="shared" si="17"/>
        <v>1486883.5980292433</v>
      </c>
    </row>
    <row r="143" spans="1:18" ht="12.75">
      <c r="A143" s="24">
        <f t="shared" si="14"/>
        <v>12007</v>
      </c>
      <c r="B143" s="33">
        <v>12</v>
      </c>
      <c r="C143" s="33">
        <v>7</v>
      </c>
      <c r="D143" s="33">
        <v>0.7402303738</v>
      </c>
      <c r="E143" s="32" t="s">
        <v>43</v>
      </c>
      <c r="F143" s="24">
        <f>VLOOKUP(A143,GPW!A:E,5,0)</f>
        <v>57563.10591848471</v>
      </c>
      <c r="G143" s="24">
        <f>VLOOKUP(A143,Gridarea!A:L,12,0)</f>
        <v>4733.019</v>
      </c>
      <c r="H143" s="24">
        <f t="shared" si="15"/>
        <v>12258.51921</v>
      </c>
      <c r="I143" s="24">
        <f>VLOOKUP(E143,DATA2!A:T,20,0)</f>
        <v>754.1533787279003</v>
      </c>
      <c r="J143" s="24">
        <f>VLOOKUP(E143,DATA2!A:L,12,0)</f>
        <v>8.521669335239755</v>
      </c>
      <c r="K143" s="24">
        <v>12007</v>
      </c>
      <c r="L143" s="24">
        <v>6</v>
      </c>
      <c r="M143" s="24">
        <f t="shared" si="13"/>
        <v>77326.72051215926</v>
      </c>
      <c r="N143" s="24">
        <f t="shared" si="18"/>
        <v>40453.49999364404</v>
      </c>
      <c r="P143" s="24">
        <f t="shared" si="16"/>
        <v>30508143.70157575</v>
      </c>
      <c r="R143" s="24">
        <f t="shared" si="17"/>
        <v>29867644.37732079</v>
      </c>
    </row>
    <row r="144" spans="1:18" ht="12.75">
      <c r="A144" s="24">
        <f t="shared" si="14"/>
        <v>12007</v>
      </c>
      <c r="B144" s="33">
        <v>12</v>
      </c>
      <c r="C144" s="33">
        <v>7</v>
      </c>
      <c r="D144" s="33">
        <v>0.1519303739</v>
      </c>
      <c r="E144" s="32" t="s">
        <v>51</v>
      </c>
      <c r="F144" s="24">
        <f>VLOOKUP(A144,GPW!A:E,5,0)</f>
        <v>57563.10591848471</v>
      </c>
      <c r="G144" s="24">
        <f>VLOOKUP(A144,Gridarea!A:L,12,0)</f>
        <v>4733.019</v>
      </c>
      <c r="H144" s="24">
        <f t="shared" si="15"/>
        <v>12258.51921</v>
      </c>
      <c r="I144" s="24">
        <f>VLOOKUP(E144,DATA2!A:T,20,0)</f>
        <v>679.69409312762</v>
      </c>
      <c r="J144" s="24">
        <f>VLOOKUP(E144,DATA2!A:L,12,0)</f>
        <v>13.855302805445774</v>
      </c>
      <c r="K144" s="24">
        <v>12007</v>
      </c>
      <c r="L144" s="24">
        <v>6</v>
      </c>
      <c r="M144" s="24">
        <f t="shared" si="13"/>
        <v>25804.689651879176</v>
      </c>
      <c r="N144" s="24">
        <f t="shared" si="18"/>
        <v>13499.732120465835</v>
      </c>
      <c r="P144" s="24">
        <f t="shared" si="16"/>
        <v>9175688.181085829</v>
      </c>
      <c r="R144" s="24">
        <f t="shared" si="17"/>
        <v>8983050.368144881</v>
      </c>
    </row>
    <row r="145" spans="1:20" ht="12.75">
      <c r="A145" s="24">
        <f t="shared" si="14"/>
        <v>14010</v>
      </c>
      <c r="B145" s="33">
        <v>14</v>
      </c>
      <c r="C145" s="33">
        <v>10</v>
      </c>
      <c r="D145" s="33">
        <v>0.0150361188</v>
      </c>
      <c r="E145" s="32" t="s">
        <v>51</v>
      </c>
      <c r="F145" s="24">
        <f>VLOOKUP(A145,GPW!A:E,5,0)</f>
        <v>837575.6891916194</v>
      </c>
      <c r="G145" s="24">
        <f>VLOOKUP(A145,Gridarea!A:L,12,0)</f>
        <v>4693.923</v>
      </c>
      <c r="H145" s="24">
        <f t="shared" si="15"/>
        <v>12157.260569999999</v>
      </c>
      <c r="I145" s="24">
        <f>VLOOKUP(E145,DATA2!A:T,20,0)</f>
        <v>679.69409312762</v>
      </c>
      <c r="J145" s="24">
        <f>VLOOKUP(E145,DATA2!A:L,12,0)</f>
        <v>13.855302805445774</v>
      </c>
      <c r="K145" s="24">
        <v>14010</v>
      </c>
      <c r="L145" s="24">
        <v>6</v>
      </c>
      <c r="M145" s="24">
        <f t="shared" si="13"/>
        <v>2532.7218391563442</v>
      </c>
      <c r="N145" s="24">
        <f aca="true" t="shared" si="19" ref="N145:N150">M145*F145/SUM(M$145:M$150)</f>
        <v>2991.5387743282645</v>
      </c>
      <c r="O145" s="24">
        <f>SUM(N145:N150)</f>
        <v>837575.6891916194</v>
      </c>
      <c r="P145" s="24">
        <f t="shared" si="16"/>
        <v>2033331.2342731617</v>
      </c>
      <c r="R145" s="24">
        <f t="shared" si="17"/>
        <v>1990642.721518084</v>
      </c>
      <c r="S145" s="24">
        <f>SUM(R145:R150)</f>
        <v>506446287.89922696</v>
      </c>
      <c r="T145" s="24">
        <f>SUM(D145:D150)</f>
        <v>0.9989573876</v>
      </c>
    </row>
    <row r="146" spans="1:18" ht="12.75">
      <c r="A146" s="24">
        <f t="shared" si="14"/>
        <v>14010</v>
      </c>
      <c r="B146" s="33">
        <v>14</v>
      </c>
      <c r="C146" s="33">
        <v>10</v>
      </c>
      <c r="D146" s="33">
        <v>0.3703602608</v>
      </c>
      <c r="E146" s="32" t="s">
        <v>56</v>
      </c>
      <c r="F146" s="24">
        <f>VLOOKUP(A146,GPW!A:E,5,0)</f>
        <v>837575.6891916194</v>
      </c>
      <c r="G146" s="24">
        <f>VLOOKUP(A146,Gridarea!A:L,12,0)</f>
        <v>4693.923</v>
      </c>
      <c r="H146" s="24">
        <f t="shared" si="15"/>
        <v>12157.260569999999</v>
      </c>
      <c r="I146" s="24">
        <f>VLOOKUP(E146,DATA2!A:T,20,0)</f>
        <v>617.4014787226857</v>
      </c>
      <c r="J146" s="24">
        <f>VLOOKUP(E146,DATA2!A:L,12,0)</f>
        <v>59.069992816767666</v>
      </c>
      <c r="K146" s="24">
        <v>14010</v>
      </c>
      <c r="L146" s="24">
        <v>6</v>
      </c>
      <c r="M146" s="24">
        <f t="shared" si="13"/>
        <v>265966.5528144999</v>
      </c>
      <c r="N146" s="24">
        <f t="shared" si="19"/>
        <v>314147.9033023363</v>
      </c>
      <c r="P146" s="24">
        <f t="shared" si="16"/>
        <v>193955380.03649372</v>
      </c>
      <c r="R146" s="24">
        <f t="shared" si="17"/>
        <v>189883408.59620672</v>
      </c>
    </row>
    <row r="147" spans="1:18" ht="12.75">
      <c r="A147" s="24">
        <f t="shared" si="14"/>
        <v>14010</v>
      </c>
      <c r="B147" s="33">
        <v>14</v>
      </c>
      <c r="C147" s="33">
        <v>10</v>
      </c>
      <c r="D147" s="33">
        <v>0.030010911</v>
      </c>
      <c r="E147" s="32" t="s">
        <v>56</v>
      </c>
      <c r="F147" s="24">
        <f>VLOOKUP(A147,GPW!A:E,5,0)</f>
        <v>837575.6891916194</v>
      </c>
      <c r="G147" s="24">
        <f>VLOOKUP(A147,Gridarea!A:L,12,0)</f>
        <v>4693.923</v>
      </c>
      <c r="H147" s="24">
        <f t="shared" si="15"/>
        <v>12157.260569999999</v>
      </c>
      <c r="I147" s="24">
        <f>VLOOKUP(E147,DATA2!A:T,20,0)</f>
        <v>617.4014787226857</v>
      </c>
      <c r="J147" s="24">
        <f>VLOOKUP(E147,DATA2!A:L,12,0)</f>
        <v>59.069992816767666</v>
      </c>
      <c r="K147" s="24">
        <v>14010</v>
      </c>
      <c r="L147" s="24">
        <v>6</v>
      </c>
      <c r="M147" s="24">
        <f aca="true" t="shared" si="20" ref="M147:M210">D147*H147*J147</f>
        <v>21551.714344976925</v>
      </c>
      <c r="N147" s="24">
        <f t="shared" si="19"/>
        <v>25455.929711460612</v>
      </c>
      <c r="P147" s="24">
        <f t="shared" si="16"/>
        <v>15716528.646116532</v>
      </c>
      <c r="R147" s="24">
        <f t="shared" si="17"/>
        <v>15386569.993897669</v>
      </c>
    </row>
    <row r="148" spans="1:18" ht="12.75">
      <c r="A148" s="24">
        <f t="shared" si="14"/>
        <v>14010</v>
      </c>
      <c r="B148" s="33">
        <v>14</v>
      </c>
      <c r="C148" s="33">
        <v>10</v>
      </c>
      <c r="D148" s="33">
        <v>0.0457152075</v>
      </c>
      <c r="E148" s="32" t="s">
        <v>56</v>
      </c>
      <c r="F148" s="24">
        <f>VLOOKUP(A148,GPW!A:E,5,0)</f>
        <v>837575.6891916194</v>
      </c>
      <c r="G148" s="24">
        <f>VLOOKUP(A148,Gridarea!A:L,12,0)</f>
        <v>4693.923</v>
      </c>
      <c r="H148" s="24">
        <f t="shared" si="15"/>
        <v>12157.260569999999</v>
      </c>
      <c r="I148" s="24">
        <f>VLOOKUP(E148,DATA2!A:T,20,0)</f>
        <v>617.4014787226857</v>
      </c>
      <c r="J148" s="24">
        <f>VLOOKUP(E148,DATA2!A:L,12,0)</f>
        <v>59.069992816767666</v>
      </c>
      <c r="K148" s="24">
        <v>14010</v>
      </c>
      <c r="L148" s="24">
        <v>6</v>
      </c>
      <c r="M148" s="24">
        <f t="shared" si="20"/>
        <v>32829.42971179204</v>
      </c>
      <c r="N148" s="24">
        <f t="shared" si="19"/>
        <v>38776.667221626056</v>
      </c>
      <c r="P148" s="24">
        <f t="shared" si="16"/>
        <v>23940771.682569426</v>
      </c>
      <c r="R148" s="24">
        <f t="shared" si="17"/>
        <v>23438150.21091181</v>
      </c>
    </row>
    <row r="149" spans="1:18" ht="12.75">
      <c r="A149" s="24">
        <f t="shared" si="14"/>
        <v>14010</v>
      </c>
      <c r="B149" s="33">
        <v>14</v>
      </c>
      <c r="C149" s="33">
        <v>10</v>
      </c>
      <c r="D149" s="33">
        <v>0.3504022414</v>
      </c>
      <c r="E149" s="32" t="s">
        <v>56</v>
      </c>
      <c r="F149" s="24">
        <f>VLOOKUP(A149,GPW!A:E,5,0)</f>
        <v>837575.6891916194</v>
      </c>
      <c r="G149" s="24">
        <f>VLOOKUP(A149,Gridarea!A:L,12,0)</f>
        <v>4693.923</v>
      </c>
      <c r="H149" s="24">
        <f t="shared" si="15"/>
        <v>12157.260569999999</v>
      </c>
      <c r="I149" s="24">
        <f>VLOOKUP(E149,DATA2!A:T,20,0)</f>
        <v>617.4014787226857</v>
      </c>
      <c r="J149" s="24">
        <f>VLOOKUP(E149,DATA2!A:L,12,0)</f>
        <v>59.069992816767666</v>
      </c>
      <c r="K149" s="24">
        <v>14010</v>
      </c>
      <c r="L149" s="24">
        <v>6</v>
      </c>
      <c r="M149" s="24">
        <f t="shared" si="20"/>
        <v>251634.1144223328</v>
      </c>
      <c r="N149" s="24">
        <f t="shared" si="19"/>
        <v>297219.0623542435</v>
      </c>
      <c r="P149" s="24">
        <f t="shared" si="16"/>
        <v>183503488.60208005</v>
      </c>
      <c r="R149" s="24">
        <f t="shared" si="17"/>
        <v>179650948.0608478</v>
      </c>
    </row>
    <row r="150" spans="1:18" ht="12.75">
      <c r="A150" s="24">
        <f t="shared" si="14"/>
        <v>14010</v>
      </c>
      <c r="B150" s="33">
        <v>14</v>
      </c>
      <c r="C150" s="33">
        <v>10</v>
      </c>
      <c r="D150" s="33">
        <v>0.1874326481</v>
      </c>
      <c r="E150" s="32" t="s">
        <v>56</v>
      </c>
      <c r="F150" s="24">
        <f>VLOOKUP(A150,GPW!A:E,5,0)</f>
        <v>837575.6891916194</v>
      </c>
      <c r="G150" s="24">
        <f>VLOOKUP(A150,Gridarea!A:L,12,0)</f>
        <v>4693.923</v>
      </c>
      <c r="H150" s="24">
        <f t="shared" si="15"/>
        <v>12157.260569999999</v>
      </c>
      <c r="I150" s="24">
        <f>VLOOKUP(E150,DATA2!A:T,20,0)</f>
        <v>617.4014787226857</v>
      </c>
      <c r="J150" s="24">
        <f>VLOOKUP(E150,DATA2!A:L,12,0)</f>
        <v>59.069992816767666</v>
      </c>
      <c r="K150" s="24">
        <v>14010</v>
      </c>
      <c r="L150" s="24">
        <v>6</v>
      </c>
      <c r="M150" s="24">
        <f t="shared" si="20"/>
        <v>134600.8753540931</v>
      </c>
      <c r="N150" s="24">
        <f t="shared" si="19"/>
        <v>158984.58782762478</v>
      </c>
      <c r="P150" s="24">
        <f t="shared" si="16"/>
        <v>98157319.61889224</v>
      </c>
      <c r="R150" s="24">
        <f t="shared" si="17"/>
        <v>96096568.31584488</v>
      </c>
    </row>
    <row r="151" spans="1:20" ht="12.75">
      <c r="A151" s="24">
        <f t="shared" si="14"/>
        <v>11004</v>
      </c>
      <c r="B151" s="33">
        <v>11</v>
      </c>
      <c r="C151" s="33">
        <v>4</v>
      </c>
      <c r="D151" s="33">
        <v>1.02392E-05</v>
      </c>
      <c r="E151" s="32" t="s">
        <v>13</v>
      </c>
      <c r="F151" s="24">
        <f>VLOOKUP(A151,GPW!A:E,5,0)</f>
        <v>304464.4668893647</v>
      </c>
      <c r="G151" s="24">
        <f>VLOOKUP(A151,Gridarea!A:L,12,0)</f>
        <v>4759.143</v>
      </c>
      <c r="H151" s="24">
        <f t="shared" si="15"/>
        <v>12326.18037</v>
      </c>
      <c r="I151" s="24">
        <f>VLOOKUP(E151,DATA2!A:T,20,0)</f>
        <v>880.7862286695931</v>
      </c>
      <c r="J151" s="24">
        <f>VLOOKUP(E151,DATA2!A:L,12,0)</f>
        <v>26.835010543957647</v>
      </c>
      <c r="K151" s="24">
        <v>11004</v>
      </c>
      <c r="L151" s="24">
        <v>7</v>
      </c>
      <c r="M151" s="24">
        <f t="shared" si="20"/>
        <v>3.386852746659543</v>
      </c>
      <c r="N151" s="24">
        <f>M151*F151/SUM(M$151:M$157)</f>
        <v>3.1107519486011443</v>
      </c>
      <c r="O151" s="24">
        <f>SUM(N151:N157)</f>
        <v>304464.4668893647</v>
      </c>
      <c r="P151" s="24">
        <f t="shared" si="16"/>
        <v>2739.90747713499</v>
      </c>
      <c r="R151" s="24">
        <f t="shared" si="17"/>
        <v>2682.384839743734</v>
      </c>
      <c r="S151" s="24">
        <f>SUM(R151:R157)</f>
        <v>262748003.92263025</v>
      </c>
      <c r="T151" s="24">
        <f>SUM(D151:D157)</f>
        <v>1.0000000019</v>
      </c>
    </row>
    <row r="152" spans="1:18" ht="12.75">
      <c r="A152" s="24">
        <f t="shared" si="14"/>
        <v>11004</v>
      </c>
      <c r="B152" s="33">
        <v>11</v>
      </c>
      <c r="C152" s="33">
        <v>4</v>
      </c>
      <c r="D152" s="33">
        <v>0.0146756291</v>
      </c>
      <c r="E152" s="32" t="s">
        <v>13</v>
      </c>
      <c r="F152" s="24">
        <f>VLOOKUP(A152,GPW!A:E,5,0)</f>
        <v>304464.4668893647</v>
      </c>
      <c r="G152" s="24">
        <f>VLOOKUP(A152,Gridarea!A:L,12,0)</f>
        <v>4759.143</v>
      </c>
      <c r="H152" s="24">
        <f t="shared" si="15"/>
        <v>12326.18037</v>
      </c>
      <c r="I152" s="24">
        <f>VLOOKUP(E152,DATA2!A:T,20,0)</f>
        <v>880.7862286695931</v>
      </c>
      <c r="J152" s="24">
        <f>VLOOKUP(E152,DATA2!A:L,12,0)</f>
        <v>26.835010543957647</v>
      </c>
      <c r="K152" s="24">
        <v>11004</v>
      </c>
      <c r="L152" s="24">
        <v>7</v>
      </c>
      <c r="M152" s="24">
        <f t="shared" si="20"/>
        <v>4854.304508779174</v>
      </c>
      <c r="N152" s="24">
        <f aca="true" t="shared" si="21" ref="N152:N157">M152*F152/SUM(M$151:M$157)</f>
        <v>4458.575066389236</v>
      </c>
      <c r="P152" s="24">
        <f t="shared" si="16"/>
        <v>3927051.517965256</v>
      </c>
      <c r="R152" s="24">
        <f t="shared" si="17"/>
        <v>3844605.5367159527</v>
      </c>
    </row>
    <row r="153" spans="1:18" ht="12.75">
      <c r="A153" s="24">
        <f t="shared" si="14"/>
        <v>11004</v>
      </c>
      <c r="B153" s="33">
        <v>11</v>
      </c>
      <c r="C153" s="33">
        <v>4</v>
      </c>
      <c r="D153" s="33">
        <v>0.0011428605</v>
      </c>
      <c r="E153" s="32" t="s">
        <v>11</v>
      </c>
      <c r="F153" s="24">
        <f>VLOOKUP(A153,GPW!A:E,5,0)</f>
        <v>304464.4668893647</v>
      </c>
      <c r="G153" s="24">
        <f>VLOOKUP(A153,Gridarea!A:L,12,0)</f>
        <v>4759.143</v>
      </c>
      <c r="H153" s="24">
        <f t="shared" si="15"/>
        <v>12326.18037</v>
      </c>
      <c r="I153" s="24">
        <f>VLOOKUP(E153,DATA2!A:T,20,0)</f>
        <v>1094.4401654297717</v>
      </c>
      <c r="J153" s="24">
        <f>VLOOKUP(E153,DATA2!A:L,12,0)</f>
        <v>77.56352840942834</v>
      </c>
      <c r="K153" s="24">
        <v>11004</v>
      </c>
      <c r="L153" s="24">
        <v>7</v>
      </c>
      <c r="M153" s="24">
        <f t="shared" si="20"/>
        <v>1092.645542560548</v>
      </c>
      <c r="N153" s="24">
        <f t="shared" si="21"/>
        <v>1003.5716061180891</v>
      </c>
      <c r="P153" s="24">
        <f t="shared" si="16"/>
        <v>1098349.0746205032</v>
      </c>
      <c r="R153" s="24">
        <f t="shared" si="17"/>
        <v>1075289.9253332866</v>
      </c>
    </row>
    <row r="154" spans="1:18" ht="12.75">
      <c r="A154" s="24">
        <f t="shared" si="14"/>
        <v>11004</v>
      </c>
      <c r="B154" s="33">
        <v>11</v>
      </c>
      <c r="C154" s="33">
        <v>4</v>
      </c>
      <c r="D154" s="33">
        <v>0.134476642</v>
      </c>
      <c r="E154" s="32" t="s">
        <v>13</v>
      </c>
      <c r="F154" s="24">
        <f>VLOOKUP(A154,GPW!A:E,5,0)</f>
        <v>304464.4668893647</v>
      </c>
      <c r="G154" s="24">
        <f>VLOOKUP(A154,Gridarea!A:L,12,0)</f>
        <v>4759.143</v>
      </c>
      <c r="H154" s="24">
        <f t="shared" si="15"/>
        <v>12326.18037</v>
      </c>
      <c r="I154" s="24">
        <f>VLOOKUP(E154,DATA2!A:T,20,0)</f>
        <v>880.7862286695931</v>
      </c>
      <c r="J154" s="24">
        <f>VLOOKUP(E154,DATA2!A:L,12,0)</f>
        <v>26.835010543957647</v>
      </c>
      <c r="K154" s="24">
        <v>11004</v>
      </c>
      <c r="L154" s="24">
        <v>7</v>
      </c>
      <c r="M154" s="24">
        <f t="shared" si="20"/>
        <v>44481.266536375115</v>
      </c>
      <c r="N154" s="24">
        <f t="shared" si="21"/>
        <v>40855.09377127496</v>
      </c>
      <c r="P154" s="24">
        <f t="shared" si="16"/>
        <v>35984603.96474385</v>
      </c>
      <c r="R154" s="24">
        <f t="shared" si="17"/>
        <v>35229129.79534002</v>
      </c>
    </row>
    <row r="155" spans="1:18" ht="12.75">
      <c r="A155" s="24">
        <f t="shared" si="14"/>
        <v>11004</v>
      </c>
      <c r="B155" s="33">
        <v>11</v>
      </c>
      <c r="C155" s="33">
        <v>4</v>
      </c>
      <c r="D155" s="33">
        <v>0.2228053008</v>
      </c>
      <c r="E155" s="32" t="s">
        <v>13</v>
      </c>
      <c r="F155" s="24">
        <f>VLOOKUP(A155,GPW!A:E,5,0)</f>
        <v>304464.4668893647</v>
      </c>
      <c r="G155" s="24">
        <f>VLOOKUP(A155,Gridarea!A:L,12,0)</f>
        <v>4759.143</v>
      </c>
      <c r="H155" s="24">
        <f t="shared" si="15"/>
        <v>12326.18037</v>
      </c>
      <c r="I155" s="24">
        <f>VLOOKUP(E155,DATA2!A:T,20,0)</f>
        <v>880.7862286695931</v>
      </c>
      <c r="J155" s="24">
        <f>VLOOKUP(E155,DATA2!A:L,12,0)</f>
        <v>26.835010543957647</v>
      </c>
      <c r="K155" s="24">
        <v>11004</v>
      </c>
      <c r="L155" s="24">
        <v>7</v>
      </c>
      <c r="M155" s="24">
        <f t="shared" si="20"/>
        <v>73698.01791006968</v>
      </c>
      <c r="N155" s="24">
        <f t="shared" si="21"/>
        <v>67690.0562175037</v>
      </c>
      <c r="P155" s="24">
        <f t="shared" si="16"/>
        <v>59620469.334247835</v>
      </c>
      <c r="R155" s="24">
        <f t="shared" si="17"/>
        <v>58368775.00981154</v>
      </c>
    </row>
    <row r="156" spans="1:18" ht="12.75">
      <c r="A156" s="24">
        <f t="shared" si="14"/>
        <v>11004</v>
      </c>
      <c r="B156" s="33">
        <v>11</v>
      </c>
      <c r="C156" s="33">
        <v>4</v>
      </c>
      <c r="D156" s="33">
        <v>0.1067189203</v>
      </c>
      <c r="E156" s="32" t="s">
        <v>13</v>
      </c>
      <c r="F156" s="24">
        <f>VLOOKUP(A156,GPW!A:E,5,0)</f>
        <v>304464.4668893647</v>
      </c>
      <c r="G156" s="24">
        <f>VLOOKUP(A156,Gridarea!A:L,12,0)</f>
        <v>4759.143</v>
      </c>
      <c r="H156" s="24">
        <f t="shared" si="15"/>
        <v>12326.18037</v>
      </c>
      <c r="I156" s="24">
        <f>VLOOKUP(E156,DATA2!A:T,20,0)</f>
        <v>880.7862286695931</v>
      </c>
      <c r="J156" s="24">
        <f>VLOOKUP(E156,DATA2!A:L,12,0)</f>
        <v>26.835010543957647</v>
      </c>
      <c r="K156" s="24">
        <v>11004</v>
      </c>
      <c r="L156" s="24">
        <v>7</v>
      </c>
      <c r="M156" s="24">
        <f t="shared" si="20"/>
        <v>35299.75665467965</v>
      </c>
      <c r="N156" s="24">
        <f t="shared" si="21"/>
        <v>32422.072942791943</v>
      </c>
      <c r="P156" s="24">
        <f t="shared" si="16"/>
        <v>28556915.352932174</v>
      </c>
      <c r="R156" s="24">
        <f t="shared" si="17"/>
        <v>27957380.84289201</v>
      </c>
    </row>
    <row r="157" spans="1:18" ht="12.75">
      <c r="A157" s="24">
        <f t="shared" si="14"/>
        <v>11004</v>
      </c>
      <c r="B157" s="33">
        <v>11</v>
      </c>
      <c r="C157" s="33">
        <v>4</v>
      </c>
      <c r="D157" s="33">
        <v>0.52017041</v>
      </c>
      <c r="E157" s="32" t="s">
        <v>13</v>
      </c>
      <c r="F157" s="24">
        <f>VLOOKUP(A157,GPW!A:E,5,0)</f>
        <v>304464.4668893647</v>
      </c>
      <c r="G157" s="24">
        <f>VLOOKUP(A157,Gridarea!A:L,12,0)</f>
        <v>4759.143</v>
      </c>
      <c r="H157" s="24">
        <f t="shared" si="15"/>
        <v>12326.18037</v>
      </c>
      <c r="I157" s="24">
        <f>VLOOKUP(E157,DATA2!A:T,20,0)</f>
        <v>880.7862286695931</v>
      </c>
      <c r="J157" s="24">
        <f>VLOOKUP(E157,DATA2!A:L,12,0)</f>
        <v>26.835010543957647</v>
      </c>
      <c r="K157" s="24">
        <v>11004</v>
      </c>
      <c r="L157" s="24">
        <v>7</v>
      </c>
      <c r="M157" s="24">
        <f t="shared" si="20"/>
        <v>172058.4207593875</v>
      </c>
      <c r="N157" s="24">
        <f t="shared" si="21"/>
        <v>158031.98653333817</v>
      </c>
      <c r="P157" s="24">
        <f t="shared" si="16"/>
        <v>139192397.42786285</v>
      </c>
      <c r="R157" s="24">
        <f t="shared" si="17"/>
        <v>136270140.42769772</v>
      </c>
    </row>
    <row r="158" spans="1:20" ht="12.75">
      <c r="A158" s="24">
        <f t="shared" si="14"/>
        <v>11006</v>
      </c>
      <c r="B158" s="33">
        <v>11</v>
      </c>
      <c r="C158" s="33">
        <v>6</v>
      </c>
      <c r="D158" s="33">
        <v>0.0691981676</v>
      </c>
      <c r="E158" s="32" t="s">
        <v>13</v>
      </c>
      <c r="F158" s="24">
        <f>VLOOKUP(A158,GPW!A:E,5,0)</f>
        <v>164164.8998752325</v>
      </c>
      <c r="G158" s="24">
        <f>VLOOKUP(A158,Gridarea!A:L,12,0)</f>
        <v>4743.174</v>
      </c>
      <c r="H158" s="24">
        <f t="shared" si="15"/>
        <v>12284.82066</v>
      </c>
      <c r="I158" s="24">
        <f>VLOOKUP(E158,DATA2!A:T,20,0)</f>
        <v>880.7862286695931</v>
      </c>
      <c r="J158" s="24">
        <f>VLOOKUP(E158,DATA2!A:L,12,0)</f>
        <v>26.835010543957647</v>
      </c>
      <c r="K158" s="24">
        <v>11006</v>
      </c>
      <c r="L158" s="24">
        <v>7</v>
      </c>
      <c r="M158" s="24">
        <f t="shared" si="20"/>
        <v>22812.095727351476</v>
      </c>
      <c r="N158" s="24">
        <f>M158*F158/SUM(M$158:M$164)</f>
        <v>16536.972824903758</v>
      </c>
      <c r="O158" s="24">
        <f>SUM(N158:N164)</f>
        <v>164164.8998752325</v>
      </c>
      <c r="P158" s="24">
        <f t="shared" si="16"/>
        <v>14565537.92805853</v>
      </c>
      <c r="R158" s="24">
        <f t="shared" si="17"/>
        <v>14259743.603382865</v>
      </c>
      <c r="S158" s="24">
        <f>SUM(R158:R164)</f>
        <v>114567715.90067384</v>
      </c>
      <c r="T158" s="24">
        <f>SUM(D158:D164)</f>
        <v>0.75727579</v>
      </c>
    </row>
    <row r="159" spans="1:18" ht="12.75">
      <c r="A159" s="24">
        <f t="shared" si="14"/>
        <v>11006</v>
      </c>
      <c r="B159" s="33">
        <v>11</v>
      </c>
      <c r="C159" s="33">
        <v>6</v>
      </c>
      <c r="D159" s="33">
        <v>0.0009377777</v>
      </c>
      <c r="E159" s="32" t="s">
        <v>38</v>
      </c>
      <c r="F159" s="24">
        <f>VLOOKUP(A159,GPW!A:E,5,0)</f>
        <v>164164.8998752325</v>
      </c>
      <c r="G159" s="24">
        <f>VLOOKUP(A159,Gridarea!A:L,12,0)</f>
        <v>4743.174</v>
      </c>
      <c r="H159" s="24">
        <f t="shared" si="15"/>
        <v>12284.82066</v>
      </c>
      <c r="I159" s="24">
        <f>VLOOKUP(E159,DATA2!A:T,20,0)</f>
        <v>634.1017216152009</v>
      </c>
      <c r="J159" s="24">
        <f>VLOOKUP(E159,DATA2!A:L,12,0)</f>
        <v>73.21698523495208</v>
      </c>
      <c r="K159" s="24">
        <v>11006</v>
      </c>
      <c r="L159" s="24">
        <v>7</v>
      </c>
      <c r="M159" s="24">
        <f t="shared" si="20"/>
        <v>843.4912164293057</v>
      </c>
      <c r="N159" s="24">
        <f aca="true" t="shared" si="22" ref="N159:N164">M159*F159/SUM(M$158:M$164)</f>
        <v>611.4647023601598</v>
      </c>
      <c r="P159" s="24">
        <f t="shared" si="16"/>
        <v>387730.82047350367</v>
      </c>
      <c r="R159" s="24">
        <f t="shared" si="17"/>
        <v>379590.65531185624</v>
      </c>
    </row>
    <row r="160" spans="1:18" ht="12.75">
      <c r="A160" s="24">
        <f t="shared" si="14"/>
        <v>11006</v>
      </c>
      <c r="B160" s="33">
        <v>11</v>
      </c>
      <c r="C160" s="33">
        <v>6</v>
      </c>
      <c r="D160" s="33">
        <v>0.0606469737</v>
      </c>
      <c r="E160" s="32" t="s">
        <v>29</v>
      </c>
      <c r="F160" s="24">
        <f>VLOOKUP(A160,GPW!A:E,5,0)</f>
        <v>164164.8998752325</v>
      </c>
      <c r="G160" s="24">
        <f>VLOOKUP(A160,Gridarea!A:L,12,0)</f>
        <v>4743.174</v>
      </c>
      <c r="H160" s="24">
        <f t="shared" si="15"/>
        <v>12284.82066</v>
      </c>
      <c r="I160" s="24">
        <f>VLOOKUP(E160,DATA2!A:T,20,0)</f>
        <v>701.9541231311465</v>
      </c>
      <c r="J160" s="24">
        <f>VLOOKUP(E160,DATA2!A:L,12,0)</f>
        <v>104.30124838441643</v>
      </c>
      <c r="K160" s="24">
        <v>11006</v>
      </c>
      <c r="L160" s="24">
        <v>7</v>
      </c>
      <c r="M160" s="24">
        <f t="shared" si="20"/>
        <v>77708.30958099598</v>
      </c>
      <c r="N160" s="24">
        <f t="shared" si="22"/>
        <v>56332.40449141919</v>
      </c>
      <c r="P160" s="24">
        <f t="shared" si="16"/>
        <v>39542763.59864321</v>
      </c>
      <c r="R160" s="24">
        <f t="shared" si="17"/>
        <v>38712588.101508774</v>
      </c>
    </row>
    <row r="161" spans="1:18" ht="12.75">
      <c r="A161" s="24">
        <f t="shared" si="14"/>
        <v>11006</v>
      </c>
      <c r="B161" s="33">
        <v>11</v>
      </c>
      <c r="C161" s="33">
        <v>6</v>
      </c>
      <c r="D161" s="33">
        <v>0.0078779884</v>
      </c>
      <c r="E161" s="32" t="s">
        <v>43</v>
      </c>
      <c r="F161" s="24">
        <f>VLOOKUP(A161,GPW!A:E,5,0)</f>
        <v>164164.8998752325</v>
      </c>
      <c r="G161" s="24">
        <f>VLOOKUP(A161,Gridarea!A:L,12,0)</f>
        <v>4743.174</v>
      </c>
      <c r="H161" s="24">
        <f t="shared" si="15"/>
        <v>12284.82066</v>
      </c>
      <c r="I161" s="24">
        <f>VLOOKUP(E161,DATA2!A:T,20,0)</f>
        <v>754.1533787279003</v>
      </c>
      <c r="J161" s="24">
        <f>VLOOKUP(E161,DATA2!A:L,12,0)</f>
        <v>8.521669335239755</v>
      </c>
      <c r="K161" s="24">
        <v>11006</v>
      </c>
      <c r="L161" s="24">
        <v>7</v>
      </c>
      <c r="M161" s="24">
        <f t="shared" si="20"/>
        <v>824.7243857867688</v>
      </c>
      <c r="N161" s="24">
        <f t="shared" si="22"/>
        <v>597.8602281349749</v>
      </c>
      <c r="P161" s="24">
        <f t="shared" si="16"/>
        <v>450878.3110550246</v>
      </c>
      <c r="R161" s="24">
        <f t="shared" si="17"/>
        <v>441412.4039720891</v>
      </c>
    </row>
    <row r="162" spans="1:18" ht="12.75">
      <c r="A162" s="24">
        <f t="shared" si="14"/>
        <v>11006</v>
      </c>
      <c r="B162" s="33">
        <v>11</v>
      </c>
      <c r="C162" s="33">
        <v>6</v>
      </c>
      <c r="D162" s="33">
        <v>0.0748760646</v>
      </c>
      <c r="E162" s="32" t="s">
        <v>38</v>
      </c>
      <c r="F162" s="24">
        <f>VLOOKUP(A162,GPW!A:E,5,0)</f>
        <v>164164.8998752325</v>
      </c>
      <c r="G162" s="24">
        <f>VLOOKUP(A162,Gridarea!A:L,12,0)</f>
        <v>4743.174</v>
      </c>
      <c r="H162" s="24">
        <f t="shared" si="15"/>
        <v>12284.82066</v>
      </c>
      <c r="I162" s="24">
        <f>VLOOKUP(E162,DATA2!A:T,20,0)</f>
        <v>634.1017216152009</v>
      </c>
      <c r="J162" s="24">
        <f>VLOOKUP(E162,DATA2!A:L,12,0)</f>
        <v>73.21698523495208</v>
      </c>
      <c r="K162" s="24">
        <v>11006</v>
      </c>
      <c r="L162" s="24">
        <v>7</v>
      </c>
      <c r="M162" s="24">
        <f t="shared" si="20"/>
        <v>67347.84033667391</v>
      </c>
      <c r="N162" s="24">
        <f t="shared" si="22"/>
        <v>48821.880232958305</v>
      </c>
      <c r="P162" s="24">
        <f t="shared" si="16"/>
        <v>30958038.308210004</v>
      </c>
      <c r="R162" s="24">
        <f t="shared" si="17"/>
        <v>30308093.729128864</v>
      </c>
    </row>
    <row r="163" spans="1:18" ht="12.75">
      <c r="A163" s="24">
        <f t="shared" si="14"/>
        <v>11006</v>
      </c>
      <c r="B163" s="33">
        <v>11</v>
      </c>
      <c r="C163" s="33">
        <v>6</v>
      </c>
      <c r="D163" s="33">
        <v>0.002197962</v>
      </c>
      <c r="E163" s="32" t="s">
        <v>43</v>
      </c>
      <c r="F163" s="24">
        <f>VLOOKUP(A163,GPW!A:E,5,0)</f>
        <v>164164.8998752325</v>
      </c>
      <c r="G163" s="24">
        <f>VLOOKUP(A163,Gridarea!A:L,12,0)</f>
        <v>4743.174</v>
      </c>
      <c r="H163" s="24">
        <f t="shared" si="15"/>
        <v>12284.82066</v>
      </c>
      <c r="I163" s="24">
        <f>VLOOKUP(E163,DATA2!A:T,20,0)</f>
        <v>754.1533787279003</v>
      </c>
      <c r="J163" s="24">
        <f>VLOOKUP(E163,DATA2!A:L,12,0)</f>
        <v>8.521669335239755</v>
      </c>
      <c r="K163" s="24">
        <v>11006</v>
      </c>
      <c r="L163" s="24">
        <v>7</v>
      </c>
      <c r="M163" s="24">
        <f t="shared" si="20"/>
        <v>230.0984424440962</v>
      </c>
      <c r="N163" s="24">
        <f t="shared" si="22"/>
        <v>166.80324925992596</v>
      </c>
      <c r="P163" s="24">
        <f t="shared" si="16"/>
        <v>125795.2340121653</v>
      </c>
      <c r="R163" s="24">
        <f t="shared" si="17"/>
        <v>123154.24204728463</v>
      </c>
    </row>
    <row r="164" spans="1:18" ht="12.75">
      <c r="A164" s="24">
        <f t="shared" si="14"/>
        <v>11006</v>
      </c>
      <c r="B164" s="33">
        <v>11</v>
      </c>
      <c r="C164" s="33">
        <v>6</v>
      </c>
      <c r="D164" s="33">
        <v>0.541540856</v>
      </c>
      <c r="E164" s="32" t="s">
        <v>43</v>
      </c>
      <c r="F164" s="24">
        <f>VLOOKUP(A164,GPW!A:E,5,0)</f>
        <v>164164.8998752325</v>
      </c>
      <c r="G164" s="24">
        <f>VLOOKUP(A164,Gridarea!A:L,12,0)</f>
        <v>4743.174</v>
      </c>
      <c r="H164" s="24">
        <f t="shared" si="15"/>
        <v>12284.82066</v>
      </c>
      <c r="I164" s="24">
        <f>VLOOKUP(E164,DATA2!A:T,20,0)</f>
        <v>754.1533787279003</v>
      </c>
      <c r="J164" s="24">
        <f>VLOOKUP(E164,DATA2!A:L,12,0)</f>
        <v>8.521669335239755</v>
      </c>
      <c r="K164" s="24">
        <v>11006</v>
      </c>
      <c r="L164" s="24">
        <v>7</v>
      </c>
      <c r="M164" s="24">
        <f t="shared" si="20"/>
        <v>56692.384802577384</v>
      </c>
      <c r="N164" s="24">
        <f t="shared" si="22"/>
        <v>41097.5141461962</v>
      </c>
      <c r="P164" s="24">
        <f t="shared" si="16"/>
        <v>30993829.15067154</v>
      </c>
      <c r="R164" s="24">
        <f t="shared" si="17"/>
        <v>30343133.165322114</v>
      </c>
    </row>
    <row r="165" spans="1:20" ht="12.75">
      <c r="A165" s="24">
        <f t="shared" si="14"/>
        <v>14009</v>
      </c>
      <c r="B165" s="33">
        <v>14</v>
      </c>
      <c r="C165" s="33">
        <v>9</v>
      </c>
      <c r="D165" s="33">
        <v>0.1352541363</v>
      </c>
      <c r="E165" s="32" t="s">
        <v>51</v>
      </c>
      <c r="F165" s="24">
        <f>VLOOKUP(A165,GPW!A:E,5,0)</f>
        <v>75268.99004047949</v>
      </c>
      <c r="G165" s="24">
        <f>VLOOKUP(A165,Gridarea!A:L,12,0)</f>
        <v>4708.39</v>
      </c>
      <c r="H165" s="24">
        <f t="shared" si="15"/>
        <v>12194.7301</v>
      </c>
      <c r="I165" s="24">
        <f>VLOOKUP(E165,DATA2!A:T,20,0)</f>
        <v>679.69409312762</v>
      </c>
      <c r="J165" s="24">
        <f>VLOOKUP(E165,DATA2!A:L,12,0)</f>
        <v>13.855302805445774</v>
      </c>
      <c r="K165" s="24">
        <v>14009</v>
      </c>
      <c r="L165" s="24">
        <v>7</v>
      </c>
      <c r="M165" s="24">
        <f t="shared" si="20"/>
        <v>22852.76584816579</v>
      </c>
      <c r="N165" s="24">
        <f>M165*F165/SUM(M$165:M$171)</f>
        <v>32870.62976672477</v>
      </c>
      <c r="O165" s="24">
        <f>SUM(N165:N171)</f>
        <v>75268.99004047948</v>
      </c>
      <c r="P165" s="24">
        <f t="shared" si="16"/>
        <v>22341972.889827747</v>
      </c>
      <c r="R165" s="24">
        <f t="shared" si="17"/>
        <v>21872917.195111122</v>
      </c>
      <c r="S165" s="24">
        <f>SUM(R165:R171)</f>
        <v>49000557.63952074</v>
      </c>
      <c r="T165" s="24">
        <f>SUM(D165:D171)</f>
        <v>0.2536634733</v>
      </c>
    </row>
    <row r="166" spans="1:18" ht="12.75">
      <c r="A166" s="24">
        <f t="shared" si="14"/>
        <v>14009</v>
      </c>
      <c r="B166" s="33">
        <v>14</v>
      </c>
      <c r="C166" s="33">
        <v>9</v>
      </c>
      <c r="D166" s="33">
        <v>0.0622359576</v>
      </c>
      <c r="E166" s="32" t="s">
        <v>51</v>
      </c>
      <c r="F166" s="24">
        <f>VLOOKUP(A166,GPW!A:E,5,0)</f>
        <v>75268.99004047949</v>
      </c>
      <c r="G166" s="24">
        <f>VLOOKUP(A166,Gridarea!A:L,12,0)</f>
        <v>4708.39</v>
      </c>
      <c r="H166" s="24">
        <f t="shared" si="15"/>
        <v>12194.7301</v>
      </c>
      <c r="I166" s="24">
        <f>VLOOKUP(E166,DATA2!A:T,20,0)</f>
        <v>679.69409312762</v>
      </c>
      <c r="J166" s="24">
        <f>VLOOKUP(E166,DATA2!A:L,12,0)</f>
        <v>13.855302805445774</v>
      </c>
      <c r="K166" s="24">
        <v>14009</v>
      </c>
      <c r="L166" s="24">
        <v>7</v>
      </c>
      <c r="M166" s="24">
        <f t="shared" si="20"/>
        <v>10515.491838375476</v>
      </c>
      <c r="N166" s="24">
        <f aca="true" t="shared" si="23" ref="N166:N171">M166*F166/SUM(M$165:M$171)</f>
        <v>15125.120579748074</v>
      </c>
      <c r="P166" s="24">
        <f t="shared" si="16"/>
        <v>10280455.11589777</v>
      </c>
      <c r="R166" s="24">
        <f t="shared" si="17"/>
        <v>10064623.414723966</v>
      </c>
    </row>
    <row r="167" spans="1:18" ht="12.75">
      <c r="A167" s="24">
        <f t="shared" si="14"/>
        <v>14009</v>
      </c>
      <c r="B167" s="33">
        <v>14</v>
      </c>
      <c r="C167" s="33">
        <v>9</v>
      </c>
      <c r="D167" s="33">
        <v>0.0389980962</v>
      </c>
      <c r="E167" s="32" t="s">
        <v>51</v>
      </c>
      <c r="F167" s="24">
        <f>VLOOKUP(A167,GPW!A:E,5,0)</f>
        <v>75268.99004047949</v>
      </c>
      <c r="G167" s="24">
        <f>VLOOKUP(A167,Gridarea!A:L,12,0)</f>
        <v>4708.39</v>
      </c>
      <c r="H167" s="24">
        <f t="shared" si="15"/>
        <v>12194.7301</v>
      </c>
      <c r="I167" s="24">
        <f>VLOOKUP(E167,DATA2!A:T,20,0)</f>
        <v>679.69409312762</v>
      </c>
      <c r="J167" s="24">
        <f>VLOOKUP(E167,DATA2!A:L,12,0)</f>
        <v>13.855302805445774</v>
      </c>
      <c r="K167" s="24">
        <v>14009</v>
      </c>
      <c r="L167" s="24">
        <v>7</v>
      </c>
      <c r="M167" s="24">
        <f t="shared" si="20"/>
        <v>6589.183779238285</v>
      </c>
      <c r="N167" s="24">
        <f t="shared" si="23"/>
        <v>9477.654560996345</v>
      </c>
      <c r="P167" s="24">
        <f t="shared" si="16"/>
        <v>6441905.821813262</v>
      </c>
      <c r="R167" s="24">
        <f t="shared" si="17"/>
        <v>6306662.053259348</v>
      </c>
    </row>
    <row r="168" spans="1:18" ht="12.75">
      <c r="A168" s="24">
        <f t="shared" si="14"/>
        <v>14009</v>
      </c>
      <c r="B168" s="33">
        <v>14</v>
      </c>
      <c r="C168" s="33">
        <v>9</v>
      </c>
      <c r="D168" s="33">
        <v>6.77366E-05</v>
      </c>
      <c r="E168" s="32" t="s">
        <v>56</v>
      </c>
      <c r="F168" s="24">
        <f>VLOOKUP(A168,GPW!A:E,5,0)</f>
        <v>75268.99004047949</v>
      </c>
      <c r="G168" s="24">
        <f>VLOOKUP(A168,Gridarea!A:L,12,0)</f>
        <v>4708.39</v>
      </c>
      <c r="H168" s="24">
        <f t="shared" si="15"/>
        <v>12194.7301</v>
      </c>
      <c r="I168" s="24">
        <f>VLOOKUP(E168,DATA2!A:T,20,0)</f>
        <v>617.4014787226857</v>
      </c>
      <c r="J168" s="24">
        <f>VLOOKUP(E168,DATA2!A:L,12,0)</f>
        <v>59.069992816767666</v>
      </c>
      <c r="K168" s="24">
        <v>14009</v>
      </c>
      <c r="L168" s="24">
        <v>7</v>
      </c>
      <c r="M168" s="24">
        <f t="shared" si="20"/>
        <v>48.79355987388816</v>
      </c>
      <c r="N168" s="24">
        <f t="shared" si="23"/>
        <v>70.18297269885281</v>
      </c>
      <c r="P168" s="24">
        <f t="shared" si="16"/>
        <v>43331.07112542561</v>
      </c>
      <c r="R168" s="24">
        <f t="shared" si="17"/>
        <v>42421.36249003442</v>
      </c>
    </row>
    <row r="169" spans="1:18" ht="12.75">
      <c r="A169" s="24">
        <f t="shared" si="14"/>
        <v>14009</v>
      </c>
      <c r="B169" s="33">
        <v>14</v>
      </c>
      <c r="C169" s="33">
        <v>9</v>
      </c>
      <c r="D169" s="33">
        <v>4.84788E-05</v>
      </c>
      <c r="E169" s="32" t="s">
        <v>56</v>
      </c>
      <c r="F169" s="24">
        <f>VLOOKUP(A169,GPW!A:E,5,0)</f>
        <v>75268.99004047949</v>
      </c>
      <c r="G169" s="24">
        <f>VLOOKUP(A169,Gridarea!A:L,12,0)</f>
        <v>4708.39</v>
      </c>
      <c r="H169" s="24">
        <f t="shared" si="15"/>
        <v>12194.7301</v>
      </c>
      <c r="I169" s="24">
        <f>VLOOKUP(E169,DATA2!A:T,20,0)</f>
        <v>617.4014787226857</v>
      </c>
      <c r="J169" s="24">
        <f>VLOOKUP(E169,DATA2!A:L,12,0)</f>
        <v>59.069992816767666</v>
      </c>
      <c r="K169" s="24">
        <v>14009</v>
      </c>
      <c r="L169" s="24">
        <v>7</v>
      </c>
      <c r="M169" s="24">
        <f t="shared" si="20"/>
        <v>34.921345777825415</v>
      </c>
      <c r="N169" s="24">
        <f t="shared" si="23"/>
        <v>50.229658661242894</v>
      </c>
      <c r="P169" s="24">
        <f t="shared" si="16"/>
        <v>31011.865533187123</v>
      </c>
      <c r="R169" s="24">
        <f t="shared" si="17"/>
        <v>30360.790885309874</v>
      </c>
    </row>
    <row r="170" spans="1:18" ht="12.75">
      <c r="A170" s="24">
        <f t="shared" si="14"/>
        <v>14009</v>
      </c>
      <c r="B170" s="33">
        <v>14</v>
      </c>
      <c r="C170" s="33">
        <v>9</v>
      </c>
      <c r="D170" s="33">
        <v>0.012486791</v>
      </c>
      <c r="E170" s="32" t="s">
        <v>56</v>
      </c>
      <c r="F170" s="24">
        <f>VLOOKUP(A170,GPW!A:E,5,0)</f>
        <v>75268.99004047949</v>
      </c>
      <c r="G170" s="24">
        <f>VLOOKUP(A170,Gridarea!A:L,12,0)</f>
        <v>4708.39</v>
      </c>
      <c r="H170" s="24">
        <f t="shared" si="15"/>
        <v>12194.7301</v>
      </c>
      <c r="I170" s="24">
        <f>VLOOKUP(E170,DATA2!A:T,20,0)</f>
        <v>617.4014787226857</v>
      </c>
      <c r="J170" s="24">
        <f>VLOOKUP(E170,DATA2!A:L,12,0)</f>
        <v>59.069992816767666</v>
      </c>
      <c r="K170" s="24">
        <v>14009</v>
      </c>
      <c r="L170" s="24">
        <v>7</v>
      </c>
      <c r="M170" s="24">
        <f t="shared" si="20"/>
        <v>8994.767736957978</v>
      </c>
      <c r="N170" s="24">
        <f t="shared" si="23"/>
        <v>12937.763511148787</v>
      </c>
      <c r="P170" s="24">
        <f t="shared" si="16"/>
        <v>7987794.323147668</v>
      </c>
      <c r="R170" s="24">
        <f t="shared" si="17"/>
        <v>7820095.596004219</v>
      </c>
    </row>
    <row r="171" spans="1:18" ht="12.75">
      <c r="A171" s="24">
        <f t="shared" si="14"/>
        <v>14009</v>
      </c>
      <c r="B171" s="33">
        <v>14</v>
      </c>
      <c r="C171" s="33">
        <v>9</v>
      </c>
      <c r="D171" s="33">
        <v>0.0045722768</v>
      </c>
      <c r="E171" s="32" t="s">
        <v>56</v>
      </c>
      <c r="F171" s="24">
        <f>VLOOKUP(A171,GPW!A:E,5,0)</f>
        <v>75268.99004047949</v>
      </c>
      <c r="G171" s="24">
        <f>VLOOKUP(A171,Gridarea!A:L,12,0)</f>
        <v>4708.39</v>
      </c>
      <c r="H171" s="24">
        <f t="shared" si="15"/>
        <v>12194.7301</v>
      </c>
      <c r="I171" s="24">
        <f>VLOOKUP(E171,DATA2!A:T,20,0)</f>
        <v>617.4014787226857</v>
      </c>
      <c r="J171" s="24">
        <f>VLOOKUP(E171,DATA2!A:L,12,0)</f>
        <v>59.069992816767666</v>
      </c>
      <c r="K171" s="24">
        <v>14009</v>
      </c>
      <c r="L171" s="24">
        <v>7</v>
      </c>
      <c r="M171" s="24">
        <f t="shared" si="20"/>
        <v>3293.605846776923</v>
      </c>
      <c r="N171" s="24">
        <f t="shared" si="23"/>
        <v>4737.408990501414</v>
      </c>
      <c r="P171" s="24">
        <f t="shared" si="16"/>
        <v>2924883.316049719</v>
      </c>
      <c r="R171" s="24">
        <f t="shared" si="17"/>
        <v>2863477.2270467463</v>
      </c>
    </row>
    <row r="172" spans="1:20" ht="12.75">
      <c r="A172" s="24">
        <f t="shared" si="14"/>
        <v>9004</v>
      </c>
      <c r="B172" s="33">
        <v>9</v>
      </c>
      <c r="C172" s="33">
        <v>4</v>
      </c>
      <c r="D172" s="33">
        <v>0.0031690813</v>
      </c>
      <c r="E172" s="32" t="s">
        <v>11</v>
      </c>
      <c r="F172" s="24">
        <f>VLOOKUP(A172,GPW!A:E,5,0)</f>
        <v>1054936.19632319</v>
      </c>
      <c r="G172" s="24">
        <f>VLOOKUP(A172,Gridarea!A:L,12,0)</f>
        <v>4759.143</v>
      </c>
      <c r="H172" s="24">
        <f t="shared" si="15"/>
        <v>12326.18037</v>
      </c>
      <c r="I172" s="24">
        <f>VLOOKUP(E172,DATA2!A:T,20,0)</f>
        <v>1094.4401654297717</v>
      </c>
      <c r="J172" s="24">
        <f>VLOOKUP(E172,DATA2!A:L,12,0)</f>
        <v>77.56352840942834</v>
      </c>
      <c r="K172" s="24">
        <v>9004</v>
      </c>
      <c r="L172" s="24">
        <v>8</v>
      </c>
      <c r="M172" s="24">
        <f t="shared" si="20"/>
        <v>3029.838336749748</v>
      </c>
      <c r="N172" s="24">
        <f>M172*F172/SUM(M$172:M$179)</f>
        <v>4734.463485532405</v>
      </c>
      <c r="O172" s="24">
        <f>SUM(N172:N179)</f>
        <v>1054936.1963231901</v>
      </c>
      <c r="P172" s="24">
        <f t="shared" si="16"/>
        <v>5181587.000327298</v>
      </c>
      <c r="R172" s="24">
        <f t="shared" si="17"/>
        <v>5072802.834212777</v>
      </c>
      <c r="S172" s="24">
        <f>SUM(R172:R179)</f>
        <v>993141601.7488511</v>
      </c>
      <c r="T172" s="24">
        <f>SUM(D172:D179)</f>
        <v>0.9885543764000001</v>
      </c>
    </row>
    <row r="173" spans="1:18" ht="12.75">
      <c r="A173" s="24">
        <f t="shared" si="14"/>
        <v>9004</v>
      </c>
      <c r="B173" s="33">
        <v>9</v>
      </c>
      <c r="C173" s="33">
        <v>4</v>
      </c>
      <c r="D173" s="33">
        <v>0.0224862427</v>
      </c>
      <c r="E173" s="32" t="s">
        <v>11</v>
      </c>
      <c r="F173" s="24">
        <f>VLOOKUP(A173,GPW!A:E,5,0)</f>
        <v>1054936.19632319</v>
      </c>
      <c r="G173" s="24">
        <f>VLOOKUP(A173,Gridarea!A:L,12,0)</f>
        <v>4759.143</v>
      </c>
      <c r="H173" s="24">
        <f t="shared" si="15"/>
        <v>12326.18037</v>
      </c>
      <c r="I173" s="24">
        <f>VLOOKUP(E173,DATA2!A:T,20,0)</f>
        <v>1094.4401654297717</v>
      </c>
      <c r="J173" s="24">
        <f>VLOOKUP(E173,DATA2!A:L,12,0)</f>
        <v>77.56352840942834</v>
      </c>
      <c r="K173" s="24">
        <v>9004</v>
      </c>
      <c r="L173" s="24">
        <v>8</v>
      </c>
      <c r="M173" s="24">
        <f t="shared" si="20"/>
        <v>21498.24309711435</v>
      </c>
      <c r="N173" s="24">
        <f aca="true" t="shared" si="24" ref="N173:N179">M173*F173/SUM(M$172:M$179)</f>
        <v>33593.4250061586</v>
      </c>
      <c r="P173" s="24">
        <f t="shared" si="16"/>
        <v>36765993.62109285</v>
      </c>
      <c r="R173" s="24">
        <f t="shared" si="17"/>
        <v>35994114.66640391</v>
      </c>
    </row>
    <row r="174" spans="1:18" ht="12.75">
      <c r="A174" s="24">
        <f t="shared" si="14"/>
        <v>9004</v>
      </c>
      <c r="B174" s="33">
        <v>9</v>
      </c>
      <c r="C174" s="33">
        <v>4</v>
      </c>
      <c r="D174" s="33">
        <v>0.1145828211</v>
      </c>
      <c r="E174" s="32" t="s">
        <v>17</v>
      </c>
      <c r="F174" s="24">
        <f>VLOOKUP(A174,GPW!A:E,5,0)</f>
        <v>1054936.19632319</v>
      </c>
      <c r="G174" s="24">
        <f>VLOOKUP(A174,Gridarea!A:L,12,0)</f>
        <v>4759.143</v>
      </c>
      <c r="H174" s="24">
        <f t="shared" si="15"/>
        <v>12326.18037</v>
      </c>
      <c r="I174" s="24">
        <f>VLOOKUP(E174,DATA2!A:T,20,0)</f>
        <v>723.7565716264946</v>
      </c>
      <c r="J174" s="24">
        <f>VLOOKUP(E174,DATA2!A:L,12,0)</f>
        <v>36.41256818797611</v>
      </c>
      <c r="K174" s="24">
        <v>9004</v>
      </c>
      <c r="L174" s="24">
        <v>8</v>
      </c>
      <c r="M174" s="24">
        <f t="shared" si="20"/>
        <v>51427.965047679514</v>
      </c>
      <c r="N174" s="24">
        <f t="shared" si="24"/>
        <v>80361.98489542915</v>
      </c>
      <c r="P174" s="24">
        <f t="shared" si="16"/>
        <v>58162514.677015945</v>
      </c>
      <c r="R174" s="24">
        <f t="shared" si="17"/>
        <v>56941429.19531639</v>
      </c>
    </row>
    <row r="175" spans="1:18" ht="12.75">
      <c r="A175" s="24">
        <f t="shared" si="14"/>
        <v>9004</v>
      </c>
      <c r="B175" s="33">
        <v>9</v>
      </c>
      <c r="C175" s="33">
        <v>4</v>
      </c>
      <c r="D175" s="33">
        <v>0.1015959087</v>
      </c>
      <c r="E175" s="32" t="s">
        <v>11</v>
      </c>
      <c r="F175" s="24">
        <f>VLOOKUP(A175,GPW!A:E,5,0)</f>
        <v>1054936.19632319</v>
      </c>
      <c r="G175" s="24">
        <f>VLOOKUP(A175,Gridarea!A:L,12,0)</f>
        <v>4759.143</v>
      </c>
      <c r="H175" s="24">
        <f t="shared" si="15"/>
        <v>12326.18037</v>
      </c>
      <c r="I175" s="24">
        <f>VLOOKUP(E175,DATA2!A:T,20,0)</f>
        <v>1094.4401654297717</v>
      </c>
      <c r="J175" s="24">
        <f>VLOOKUP(E175,DATA2!A:L,12,0)</f>
        <v>77.56352840942834</v>
      </c>
      <c r="K175" s="24">
        <v>9004</v>
      </c>
      <c r="L175" s="24">
        <v>8</v>
      </c>
      <c r="M175" s="24">
        <f t="shared" si="20"/>
        <v>97131.99186028686</v>
      </c>
      <c r="N175" s="24">
        <f t="shared" si="24"/>
        <v>151779.67192562527</v>
      </c>
      <c r="P175" s="24">
        <f t="shared" si="16"/>
        <v>166113769.2511578</v>
      </c>
      <c r="R175" s="24">
        <f t="shared" si="17"/>
        <v>162626314.95057654</v>
      </c>
    </row>
    <row r="176" spans="1:18" ht="12.75">
      <c r="A176" s="24">
        <f t="shared" si="14"/>
        <v>9004</v>
      </c>
      <c r="B176" s="33">
        <v>9</v>
      </c>
      <c r="C176" s="33">
        <v>4</v>
      </c>
      <c r="D176" s="33">
        <v>0.1158332295</v>
      </c>
      <c r="E176" s="32" t="s">
        <v>17</v>
      </c>
      <c r="F176" s="24">
        <f>VLOOKUP(A176,GPW!A:E,5,0)</f>
        <v>1054936.19632319</v>
      </c>
      <c r="G176" s="24">
        <f>VLOOKUP(A176,Gridarea!A:L,12,0)</f>
        <v>4759.143</v>
      </c>
      <c r="H176" s="24">
        <f t="shared" si="15"/>
        <v>12326.18037</v>
      </c>
      <c r="I176" s="24">
        <f>VLOOKUP(E176,DATA2!A:T,20,0)</f>
        <v>723.7565716264946</v>
      </c>
      <c r="J176" s="24">
        <f>VLOOKUP(E176,DATA2!A:L,12,0)</f>
        <v>36.41256818797611</v>
      </c>
      <c r="K176" s="24">
        <v>9004</v>
      </c>
      <c r="L176" s="24">
        <v>8</v>
      </c>
      <c r="M176" s="24">
        <f t="shared" si="20"/>
        <v>51989.18320301192</v>
      </c>
      <c r="N176" s="24">
        <f t="shared" si="24"/>
        <v>81238.95144232732</v>
      </c>
      <c r="P176" s="24">
        <f t="shared" si="16"/>
        <v>58797224.97843009</v>
      </c>
      <c r="R176" s="24">
        <f t="shared" si="17"/>
        <v>57562814.15241821</v>
      </c>
    </row>
    <row r="177" spans="1:18" ht="12.75">
      <c r="A177" s="24">
        <f t="shared" si="14"/>
        <v>9004</v>
      </c>
      <c r="B177" s="33">
        <v>9</v>
      </c>
      <c r="C177" s="33">
        <v>4</v>
      </c>
      <c r="D177" s="33">
        <v>0.3030777444</v>
      </c>
      <c r="E177" s="32" t="s">
        <v>17</v>
      </c>
      <c r="F177" s="24">
        <f>VLOOKUP(A177,GPW!A:E,5,0)</f>
        <v>1054936.19632319</v>
      </c>
      <c r="G177" s="24">
        <f>VLOOKUP(A177,Gridarea!A:L,12,0)</f>
        <v>4759.143</v>
      </c>
      <c r="H177" s="24">
        <f t="shared" si="15"/>
        <v>12326.18037</v>
      </c>
      <c r="I177" s="24">
        <f>VLOOKUP(E177,DATA2!A:T,20,0)</f>
        <v>723.7565716264946</v>
      </c>
      <c r="J177" s="24">
        <f>VLOOKUP(E177,DATA2!A:L,12,0)</f>
        <v>36.41256818797611</v>
      </c>
      <c r="K177" s="24">
        <v>9004</v>
      </c>
      <c r="L177" s="24">
        <v>8</v>
      </c>
      <c r="M177" s="24">
        <f t="shared" si="20"/>
        <v>136029.74247011926</v>
      </c>
      <c r="N177" s="24">
        <f t="shared" si="24"/>
        <v>212561.78617174525</v>
      </c>
      <c r="P177" s="24">
        <f t="shared" si="16"/>
        <v>153842989.61846638</v>
      </c>
      <c r="R177" s="24">
        <f t="shared" si="17"/>
        <v>150613152.6327798</v>
      </c>
    </row>
    <row r="178" spans="1:18" ht="12.75">
      <c r="A178" s="24">
        <f t="shared" si="14"/>
        <v>9004</v>
      </c>
      <c r="B178" s="33">
        <v>9</v>
      </c>
      <c r="C178" s="33">
        <v>4</v>
      </c>
      <c r="D178" s="33">
        <v>0.3259964441</v>
      </c>
      <c r="E178" s="32" t="s">
        <v>11</v>
      </c>
      <c r="F178" s="24">
        <f>VLOOKUP(A178,GPW!A:E,5,0)</f>
        <v>1054936.19632319</v>
      </c>
      <c r="G178" s="24">
        <f>VLOOKUP(A178,Gridarea!A:L,12,0)</f>
        <v>4759.143</v>
      </c>
      <c r="H178" s="24">
        <f t="shared" si="15"/>
        <v>12326.18037</v>
      </c>
      <c r="I178" s="24">
        <f>VLOOKUP(E178,DATA2!A:T,20,0)</f>
        <v>1094.4401654297717</v>
      </c>
      <c r="J178" s="24">
        <f>VLOOKUP(E178,DATA2!A:L,12,0)</f>
        <v>77.56352840942834</v>
      </c>
      <c r="K178" s="24">
        <v>9004</v>
      </c>
      <c r="L178" s="24">
        <v>8</v>
      </c>
      <c r="M178" s="24">
        <f t="shared" si="20"/>
        <v>311672.8258054713</v>
      </c>
      <c r="N178" s="24">
        <f t="shared" si="24"/>
        <v>487023.87692131975</v>
      </c>
      <c r="P178" s="24">
        <f t="shared" si="16"/>
        <v>533018492.42601794</v>
      </c>
      <c r="R178" s="24">
        <f t="shared" si="17"/>
        <v>521828103.8021231</v>
      </c>
    </row>
    <row r="179" spans="1:18" ht="12.75">
      <c r="A179" s="24">
        <f t="shared" si="14"/>
        <v>9004</v>
      </c>
      <c r="B179" s="33">
        <v>9</v>
      </c>
      <c r="C179" s="33">
        <v>4</v>
      </c>
      <c r="D179" s="33">
        <v>0.0018129046</v>
      </c>
      <c r="E179" s="32" t="s">
        <v>29</v>
      </c>
      <c r="F179" s="24">
        <f>VLOOKUP(A179,GPW!A:E,5,0)</f>
        <v>1054936.19632319</v>
      </c>
      <c r="G179" s="24">
        <f>VLOOKUP(A179,Gridarea!A:L,12,0)</f>
        <v>4759.143</v>
      </c>
      <c r="H179" s="24">
        <f t="shared" si="15"/>
        <v>12326.18037</v>
      </c>
      <c r="I179" s="24">
        <f>VLOOKUP(E179,DATA2!A:T,20,0)</f>
        <v>701.9541231311465</v>
      </c>
      <c r="J179" s="24">
        <f>VLOOKUP(E179,DATA2!A:L,12,0)</f>
        <v>104.30124838441643</v>
      </c>
      <c r="K179" s="24">
        <v>9004</v>
      </c>
      <c r="L179" s="24">
        <v>8</v>
      </c>
      <c r="M179" s="24">
        <f t="shared" si="20"/>
        <v>2330.735419055272</v>
      </c>
      <c r="N179" s="24">
        <f t="shared" si="24"/>
        <v>3642.036475052259</v>
      </c>
      <c r="P179" s="24">
        <f t="shared" si="16"/>
        <v>2556542.5202569603</v>
      </c>
      <c r="R179" s="24">
        <f t="shared" si="17"/>
        <v>2502869.5150203593</v>
      </c>
    </row>
    <row r="180" spans="1:20" ht="12.75">
      <c r="A180" s="24">
        <f t="shared" si="14"/>
        <v>12006</v>
      </c>
      <c r="B180" s="33">
        <v>12</v>
      </c>
      <c r="C180" s="33">
        <v>6</v>
      </c>
      <c r="D180" s="33">
        <v>0.0793263134</v>
      </c>
      <c r="E180" s="32" t="s">
        <v>13</v>
      </c>
      <c r="F180" s="24">
        <f>VLOOKUP(A180,GPW!A:E,5,0)</f>
        <v>67049.30491345818</v>
      </c>
      <c r="G180" s="24">
        <f>VLOOKUP(A180,Gridarea!A:L,12,0)</f>
        <v>4743.174</v>
      </c>
      <c r="H180" s="24">
        <f t="shared" si="15"/>
        <v>12284.82066</v>
      </c>
      <c r="I180" s="24">
        <f>VLOOKUP(E180,DATA2!A:T,20,0)</f>
        <v>880.7862286695931</v>
      </c>
      <c r="J180" s="24">
        <f>VLOOKUP(E180,DATA2!A:L,12,0)</f>
        <v>26.835010543957647</v>
      </c>
      <c r="K180" s="24">
        <v>12006</v>
      </c>
      <c r="L180" s="24">
        <v>8</v>
      </c>
      <c r="M180" s="24">
        <f t="shared" si="20"/>
        <v>26150.97361304527</v>
      </c>
      <c r="N180" s="24">
        <f>M180*F180/SUM(M$180:M$187)</f>
        <v>14309.56975591636</v>
      </c>
      <c r="O180" s="24">
        <f>SUM(N180:N187)</f>
        <v>67049.30491345818</v>
      </c>
      <c r="P180" s="24">
        <f t="shared" si="16"/>
        <v>12603671.97919804</v>
      </c>
      <c r="R180" s="24">
        <f t="shared" si="17"/>
        <v>12339065.798475528</v>
      </c>
      <c r="S180" s="24">
        <f>SUM(R180:R187)</f>
        <v>51277888.26098272</v>
      </c>
      <c r="T180" s="24">
        <f>SUM(D180:D187)</f>
        <v>1.0000000019</v>
      </c>
    </row>
    <row r="181" spans="1:18" ht="12.75">
      <c r="A181" s="24">
        <f t="shared" si="14"/>
        <v>12006</v>
      </c>
      <c r="B181" s="33">
        <v>12</v>
      </c>
      <c r="C181" s="33">
        <v>6</v>
      </c>
      <c r="D181" s="33">
        <v>0.0111448405</v>
      </c>
      <c r="E181" s="32" t="s">
        <v>43</v>
      </c>
      <c r="F181" s="24">
        <f>VLOOKUP(A181,GPW!A:E,5,0)</f>
        <v>67049.30491345818</v>
      </c>
      <c r="G181" s="24">
        <f>VLOOKUP(A181,Gridarea!A:L,12,0)</f>
        <v>4743.174</v>
      </c>
      <c r="H181" s="24">
        <f t="shared" si="15"/>
        <v>12284.82066</v>
      </c>
      <c r="I181" s="24">
        <f>VLOOKUP(E181,DATA2!A:T,20,0)</f>
        <v>754.1533787279003</v>
      </c>
      <c r="J181" s="24">
        <f>VLOOKUP(E181,DATA2!A:L,12,0)</f>
        <v>8.521669335239755</v>
      </c>
      <c r="K181" s="24">
        <v>12006</v>
      </c>
      <c r="L181" s="24">
        <v>8</v>
      </c>
      <c r="M181" s="24">
        <f t="shared" si="20"/>
        <v>1166.7219180030784</v>
      </c>
      <c r="N181" s="24">
        <f aca="true" t="shared" si="25" ref="N181:N187">M181*F181/SUM(M$180:M$187)</f>
        <v>638.4193918919036</v>
      </c>
      <c r="P181" s="24">
        <f t="shared" si="16"/>
        <v>481466.1414406906</v>
      </c>
      <c r="R181" s="24">
        <f t="shared" si="17"/>
        <v>471358.06206159433</v>
      </c>
    </row>
    <row r="182" spans="1:18" ht="12.75">
      <c r="A182" s="24">
        <f t="shared" si="14"/>
        <v>12006</v>
      </c>
      <c r="B182" s="33">
        <v>12</v>
      </c>
      <c r="C182" s="33">
        <v>6</v>
      </c>
      <c r="D182" s="33">
        <v>0.0221992296</v>
      </c>
      <c r="E182" s="32" t="s">
        <v>43</v>
      </c>
      <c r="F182" s="24">
        <f>VLOOKUP(A182,GPW!A:E,5,0)</f>
        <v>67049.30491345818</v>
      </c>
      <c r="G182" s="24">
        <f>VLOOKUP(A182,Gridarea!A:L,12,0)</f>
        <v>4743.174</v>
      </c>
      <c r="H182" s="24">
        <f t="shared" si="15"/>
        <v>12284.82066</v>
      </c>
      <c r="I182" s="24">
        <f>VLOOKUP(E182,DATA2!A:T,20,0)</f>
        <v>754.1533787279003</v>
      </c>
      <c r="J182" s="24">
        <f>VLOOKUP(E182,DATA2!A:L,12,0)</f>
        <v>8.521669335239755</v>
      </c>
      <c r="K182" s="24">
        <v>12006</v>
      </c>
      <c r="L182" s="24">
        <v>8</v>
      </c>
      <c r="M182" s="24">
        <f t="shared" si="20"/>
        <v>2323.9747340576755</v>
      </c>
      <c r="N182" s="24">
        <f t="shared" si="25"/>
        <v>1271.6573791882213</v>
      </c>
      <c r="P182" s="24">
        <f t="shared" si="16"/>
        <v>959024.7090990638</v>
      </c>
      <c r="R182" s="24">
        <f t="shared" si="17"/>
        <v>938890.5873992885</v>
      </c>
    </row>
    <row r="183" spans="1:18" ht="12.75">
      <c r="A183" s="24">
        <f t="shared" si="14"/>
        <v>12006</v>
      </c>
      <c r="B183" s="33">
        <v>12</v>
      </c>
      <c r="C183" s="33">
        <v>6</v>
      </c>
      <c r="D183" s="33">
        <v>0.0320995828</v>
      </c>
      <c r="E183" s="32" t="s">
        <v>43</v>
      </c>
      <c r="F183" s="24">
        <f>VLOOKUP(A183,GPW!A:E,5,0)</f>
        <v>67049.30491345818</v>
      </c>
      <c r="G183" s="24">
        <f>VLOOKUP(A183,Gridarea!A:L,12,0)</f>
        <v>4743.174</v>
      </c>
      <c r="H183" s="24">
        <f t="shared" si="15"/>
        <v>12284.82066</v>
      </c>
      <c r="I183" s="24">
        <f>VLOOKUP(E183,DATA2!A:T,20,0)</f>
        <v>754.1533787279003</v>
      </c>
      <c r="J183" s="24">
        <f>VLOOKUP(E183,DATA2!A:L,12,0)</f>
        <v>8.521669335239755</v>
      </c>
      <c r="K183" s="24">
        <v>12006</v>
      </c>
      <c r="L183" s="24">
        <v>8</v>
      </c>
      <c r="M183" s="24">
        <f t="shared" si="20"/>
        <v>3360.4147866911712</v>
      </c>
      <c r="N183" s="24">
        <f t="shared" si="25"/>
        <v>1838.787744980272</v>
      </c>
      <c r="P183" s="24">
        <f t="shared" si="16"/>
        <v>1386727.9906403287</v>
      </c>
      <c r="R183" s="24">
        <f t="shared" si="17"/>
        <v>1357614.507053168</v>
      </c>
    </row>
    <row r="184" spans="1:18" ht="12.75">
      <c r="A184" s="24">
        <f t="shared" si="14"/>
        <v>12006</v>
      </c>
      <c r="B184" s="33">
        <v>12</v>
      </c>
      <c r="C184" s="33">
        <v>6</v>
      </c>
      <c r="D184" s="33">
        <v>0.0014636036</v>
      </c>
      <c r="E184" s="32" t="s">
        <v>43</v>
      </c>
      <c r="F184" s="24">
        <f>VLOOKUP(A184,GPW!A:E,5,0)</f>
        <v>67049.30491345818</v>
      </c>
      <c r="G184" s="24">
        <f>VLOOKUP(A184,Gridarea!A:L,12,0)</f>
        <v>4743.174</v>
      </c>
      <c r="H184" s="24">
        <f t="shared" si="15"/>
        <v>12284.82066</v>
      </c>
      <c r="I184" s="24">
        <f>VLOOKUP(E184,DATA2!A:T,20,0)</f>
        <v>754.1533787279003</v>
      </c>
      <c r="J184" s="24">
        <f>VLOOKUP(E184,DATA2!A:L,12,0)</f>
        <v>8.521669335239755</v>
      </c>
      <c r="K184" s="24">
        <v>12006</v>
      </c>
      <c r="L184" s="24">
        <v>8</v>
      </c>
      <c r="M184" s="24">
        <f t="shared" si="20"/>
        <v>153.22053280064534</v>
      </c>
      <c r="N184" s="24">
        <f t="shared" si="25"/>
        <v>83.84085176300201</v>
      </c>
      <c r="P184" s="24">
        <f t="shared" si="16"/>
        <v>63228.861632493</v>
      </c>
      <c r="R184" s="24">
        <f t="shared" si="17"/>
        <v>61901.41137707381</v>
      </c>
    </row>
    <row r="185" spans="1:18" ht="12.75">
      <c r="A185" s="24">
        <f t="shared" si="14"/>
        <v>12006</v>
      </c>
      <c r="B185" s="33">
        <v>12</v>
      </c>
      <c r="C185" s="33">
        <v>6</v>
      </c>
      <c r="D185" s="33">
        <v>0.8216817636</v>
      </c>
      <c r="E185" s="32" t="s">
        <v>43</v>
      </c>
      <c r="F185" s="24">
        <f>VLOOKUP(A185,GPW!A:E,5,0)</f>
        <v>67049.30491345818</v>
      </c>
      <c r="G185" s="24">
        <f>VLOOKUP(A185,Gridarea!A:L,12,0)</f>
        <v>4743.174</v>
      </c>
      <c r="H185" s="24">
        <f t="shared" si="15"/>
        <v>12284.82066</v>
      </c>
      <c r="I185" s="24">
        <f>VLOOKUP(E185,DATA2!A:T,20,0)</f>
        <v>754.1533787279003</v>
      </c>
      <c r="J185" s="24">
        <f>VLOOKUP(E185,DATA2!A:L,12,0)</f>
        <v>8.521669335239755</v>
      </c>
      <c r="K185" s="24">
        <v>12006</v>
      </c>
      <c r="L185" s="24">
        <v>8</v>
      </c>
      <c r="M185" s="24">
        <f t="shared" si="20"/>
        <v>86019.54628382022</v>
      </c>
      <c r="N185" s="24">
        <f t="shared" si="25"/>
        <v>47069.09639901791</v>
      </c>
      <c r="P185" s="24">
        <f t="shared" si="16"/>
        <v>35497318.0829886</v>
      </c>
      <c r="R185" s="24">
        <f t="shared" si="17"/>
        <v>34752074.17475818</v>
      </c>
    </row>
    <row r="186" spans="1:18" ht="12.75">
      <c r="A186" s="24">
        <f t="shared" si="14"/>
        <v>12006</v>
      </c>
      <c r="B186" s="33">
        <v>12</v>
      </c>
      <c r="C186" s="33">
        <v>6</v>
      </c>
      <c r="D186" s="33">
        <v>0.0006240751</v>
      </c>
      <c r="E186" s="32" t="s">
        <v>43</v>
      </c>
      <c r="F186" s="24">
        <f>VLOOKUP(A186,GPW!A:E,5,0)</f>
        <v>67049.30491345818</v>
      </c>
      <c r="G186" s="24">
        <f>VLOOKUP(A186,Gridarea!A:L,12,0)</f>
        <v>4743.174</v>
      </c>
      <c r="H186" s="24">
        <f t="shared" si="15"/>
        <v>12284.82066</v>
      </c>
      <c r="I186" s="24">
        <f>VLOOKUP(E186,DATA2!A:T,20,0)</f>
        <v>754.1533787279003</v>
      </c>
      <c r="J186" s="24">
        <f>VLOOKUP(E186,DATA2!A:L,12,0)</f>
        <v>8.521669335239755</v>
      </c>
      <c r="K186" s="24">
        <v>12006</v>
      </c>
      <c r="L186" s="24">
        <v>8</v>
      </c>
      <c r="M186" s="24">
        <f t="shared" si="20"/>
        <v>65.33266201969988</v>
      </c>
      <c r="N186" s="24">
        <f t="shared" si="25"/>
        <v>35.74942556036392</v>
      </c>
      <c r="P186" s="24">
        <f t="shared" si="16"/>
        <v>26960.550073930008</v>
      </c>
      <c r="R186" s="24">
        <f t="shared" si="17"/>
        <v>26394.53025073761</v>
      </c>
    </row>
    <row r="187" spans="1:18" ht="12.75">
      <c r="A187" s="24">
        <f t="shared" si="14"/>
        <v>12006</v>
      </c>
      <c r="B187" s="33">
        <v>12</v>
      </c>
      <c r="C187" s="33">
        <v>6</v>
      </c>
      <c r="D187" s="33">
        <v>0.0314605933</v>
      </c>
      <c r="E187" s="32" t="s">
        <v>43</v>
      </c>
      <c r="F187" s="24">
        <f>VLOOKUP(A187,GPW!A:E,5,0)</f>
        <v>67049.30491345818</v>
      </c>
      <c r="G187" s="24">
        <f>VLOOKUP(A187,Gridarea!A:L,12,0)</f>
        <v>4743.174</v>
      </c>
      <c r="H187" s="24">
        <f t="shared" si="15"/>
        <v>12284.82066</v>
      </c>
      <c r="I187" s="24">
        <f>VLOOKUP(E187,DATA2!A:T,20,0)</f>
        <v>754.1533787279003</v>
      </c>
      <c r="J187" s="24">
        <f>VLOOKUP(E187,DATA2!A:L,12,0)</f>
        <v>8.521669335239755</v>
      </c>
      <c r="K187" s="24">
        <v>12006</v>
      </c>
      <c r="L187" s="24">
        <v>8</v>
      </c>
      <c r="M187" s="24">
        <f t="shared" si="20"/>
        <v>3293.520778201429</v>
      </c>
      <c r="N187" s="24">
        <f t="shared" si="25"/>
        <v>1802.1839651401474</v>
      </c>
      <c r="P187" s="24">
        <f t="shared" si="16"/>
        <v>1359123.1263996866</v>
      </c>
      <c r="R187" s="24">
        <f t="shared" si="17"/>
        <v>1330589.1896071532</v>
      </c>
    </row>
    <row r="188" spans="1:20" ht="12.75">
      <c r="A188" s="24">
        <f t="shared" si="14"/>
        <v>9005</v>
      </c>
      <c r="B188" s="33">
        <v>9</v>
      </c>
      <c r="C188" s="33">
        <v>5</v>
      </c>
      <c r="D188" s="33">
        <v>0.0254185049</v>
      </c>
      <c r="E188" s="32" t="s">
        <v>29</v>
      </c>
      <c r="F188" s="24">
        <f>VLOOKUP(A188,GPW!A:E,5,0)</f>
        <v>557836.0837595911</v>
      </c>
      <c r="G188" s="24">
        <f>VLOOKUP(A188,Gridarea!A:L,12,0)</f>
        <v>4751.884</v>
      </c>
      <c r="H188" s="24">
        <f t="shared" si="15"/>
        <v>12307.37956</v>
      </c>
      <c r="I188" s="24">
        <f>VLOOKUP(E188,DATA2!A:T,20,0)</f>
        <v>701.9541231311465</v>
      </c>
      <c r="J188" s="24">
        <f>VLOOKUP(E188,DATA2!A:L,12,0)</f>
        <v>104.30124838441643</v>
      </c>
      <c r="K188" s="24">
        <v>9005</v>
      </c>
      <c r="L188" s="24">
        <v>9</v>
      </c>
      <c r="M188" s="24">
        <f t="shared" si="20"/>
        <v>32629.100610678845</v>
      </c>
      <c r="N188" s="24">
        <f>M188*F188/SUM(M$188:M$196)</f>
        <v>31607.772613034504</v>
      </c>
      <c r="O188" s="24">
        <f>SUM(N188:N196)</f>
        <v>557836.083759591</v>
      </c>
      <c r="P188" s="24">
        <f t="shared" si="16"/>
        <v>22187206.3087113</v>
      </c>
      <c r="R188" s="24">
        <f t="shared" si="17"/>
        <v>21721399.84120404</v>
      </c>
      <c r="S188" s="24">
        <f>SUM(R188:R196)</f>
        <v>398151562.4601566</v>
      </c>
      <c r="T188" s="24">
        <f>SUM(D188:D196)</f>
        <v>0.9988593208000001</v>
      </c>
    </row>
    <row r="189" spans="1:18" ht="12.75">
      <c r="A189" s="24">
        <f t="shared" si="14"/>
        <v>9005</v>
      </c>
      <c r="B189" s="33">
        <v>9</v>
      </c>
      <c r="C189" s="33">
        <v>5</v>
      </c>
      <c r="D189" s="33">
        <v>0.0407726179</v>
      </c>
      <c r="E189" s="32" t="s">
        <v>11</v>
      </c>
      <c r="F189" s="24">
        <f>VLOOKUP(A189,GPW!A:E,5,0)</f>
        <v>557836.0837595911</v>
      </c>
      <c r="G189" s="24">
        <f>VLOOKUP(A189,Gridarea!A:L,12,0)</f>
        <v>4751.884</v>
      </c>
      <c r="H189" s="24">
        <f t="shared" si="15"/>
        <v>12307.37956</v>
      </c>
      <c r="I189" s="24">
        <f>VLOOKUP(E189,DATA2!A:T,20,0)</f>
        <v>1094.4401654297717</v>
      </c>
      <c r="J189" s="24">
        <f>VLOOKUP(E189,DATA2!A:L,12,0)</f>
        <v>77.56352840942834</v>
      </c>
      <c r="K189" s="24">
        <v>9005</v>
      </c>
      <c r="L189" s="24">
        <v>9</v>
      </c>
      <c r="M189" s="24">
        <f t="shared" si="20"/>
        <v>38921.69533694734</v>
      </c>
      <c r="N189" s="24">
        <f aca="true" t="shared" si="26" ref="N189:N196">M189*F189/SUM(M$188:M$196)</f>
        <v>37703.40196019402</v>
      </c>
      <c r="P189" s="24">
        <f t="shared" si="16"/>
        <v>41264117.47857992</v>
      </c>
      <c r="R189" s="24">
        <f t="shared" si="17"/>
        <v>40397803.2373879</v>
      </c>
    </row>
    <row r="190" spans="1:18" ht="12.75">
      <c r="A190" s="24">
        <f t="shared" si="14"/>
        <v>9005</v>
      </c>
      <c r="B190" s="33">
        <v>9</v>
      </c>
      <c r="C190" s="33">
        <v>5</v>
      </c>
      <c r="D190" s="33">
        <v>0.0683320556</v>
      </c>
      <c r="E190" s="32" t="s">
        <v>17</v>
      </c>
      <c r="F190" s="24">
        <f>VLOOKUP(A190,GPW!A:E,5,0)</f>
        <v>557836.0837595911</v>
      </c>
      <c r="G190" s="24">
        <f>VLOOKUP(A190,Gridarea!A:L,12,0)</f>
        <v>4751.884</v>
      </c>
      <c r="H190" s="24">
        <f t="shared" si="15"/>
        <v>12307.37956</v>
      </c>
      <c r="I190" s="24">
        <f>VLOOKUP(E190,DATA2!A:T,20,0)</f>
        <v>723.7565716264946</v>
      </c>
      <c r="J190" s="24">
        <f>VLOOKUP(E190,DATA2!A:L,12,0)</f>
        <v>36.41256818797611</v>
      </c>
      <c r="K190" s="24">
        <v>9005</v>
      </c>
      <c r="L190" s="24">
        <v>9</v>
      </c>
      <c r="M190" s="24">
        <f t="shared" si="20"/>
        <v>30622.552717697312</v>
      </c>
      <c r="N190" s="24">
        <f t="shared" si="26"/>
        <v>29664.031953576457</v>
      </c>
      <c r="P190" s="24">
        <f t="shared" si="16"/>
        <v>21469538.067339286</v>
      </c>
      <c r="R190" s="24">
        <f t="shared" si="17"/>
        <v>21018798.59401346</v>
      </c>
    </row>
    <row r="191" spans="1:18" ht="12.75">
      <c r="A191" s="24">
        <f t="shared" si="14"/>
        <v>9005</v>
      </c>
      <c r="B191" s="33">
        <v>9</v>
      </c>
      <c r="C191" s="33">
        <v>5</v>
      </c>
      <c r="D191" s="33">
        <v>0.1912941799</v>
      </c>
      <c r="E191" s="32" t="s">
        <v>17</v>
      </c>
      <c r="F191" s="24">
        <f>VLOOKUP(A191,GPW!A:E,5,0)</f>
        <v>557836.0837595911</v>
      </c>
      <c r="G191" s="24">
        <f>VLOOKUP(A191,Gridarea!A:L,12,0)</f>
        <v>4751.884</v>
      </c>
      <c r="H191" s="24">
        <f t="shared" si="15"/>
        <v>12307.37956</v>
      </c>
      <c r="I191" s="24">
        <f>VLOOKUP(E191,DATA2!A:T,20,0)</f>
        <v>723.7565716264946</v>
      </c>
      <c r="J191" s="24">
        <f>VLOOKUP(E191,DATA2!A:L,12,0)</f>
        <v>36.41256818797611</v>
      </c>
      <c r="K191" s="24">
        <v>9005</v>
      </c>
      <c r="L191" s="24">
        <v>9</v>
      </c>
      <c r="M191" s="24">
        <f t="shared" si="20"/>
        <v>85727.20456219414</v>
      </c>
      <c r="N191" s="24">
        <f t="shared" si="26"/>
        <v>83043.84545818936</v>
      </c>
      <c r="P191" s="24">
        <f t="shared" si="16"/>
        <v>60103528.88349958</v>
      </c>
      <c r="R191" s="24">
        <f t="shared" si="17"/>
        <v>58841693.027087525</v>
      </c>
    </row>
    <row r="192" spans="1:18" ht="12.75">
      <c r="A192" s="24">
        <f t="shared" si="14"/>
        <v>9005</v>
      </c>
      <c r="B192" s="33">
        <v>9</v>
      </c>
      <c r="C192" s="33">
        <v>5</v>
      </c>
      <c r="D192" s="33">
        <v>0.0390866196</v>
      </c>
      <c r="E192" s="32" t="s">
        <v>29</v>
      </c>
      <c r="F192" s="24">
        <f>VLOOKUP(A192,GPW!A:E,5,0)</f>
        <v>557836.0837595911</v>
      </c>
      <c r="G192" s="24">
        <f>VLOOKUP(A192,Gridarea!A:L,12,0)</f>
        <v>4751.884</v>
      </c>
      <c r="H192" s="24">
        <f t="shared" si="15"/>
        <v>12307.37956</v>
      </c>
      <c r="I192" s="24">
        <f>VLOOKUP(E192,DATA2!A:T,20,0)</f>
        <v>701.9541231311465</v>
      </c>
      <c r="J192" s="24">
        <f>VLOOKUP(E192,DATA2!A:L,12,0)</f>
        <v>104.30124838441643</v>
      </c>
      <c r="K192" s="24">
        <v>9005</v>
      </c>
      <c r="L192" s="24">
        <v>9</v>
      </c>
      <c r="M192" s="24">
        <f t="shared" si="20"/>
        <v>50174.51846507823</v>
      </c>
      <c r="N192" s="24">
        <f t="shared" si="26"/>
        <v>48603.99891297216</v>
      </c>
      <c r="P192" s="24">
        <f t="shared" si="16"/>
        <v>34117777.43762257</v>
      </c>
      <c r="R192" s="24">
        <f t="shared" si="17"/>
        <v>33401496.119177435</v>
      </c>
    </row>
    <row r="193" spans="1:18" ht="12.75">
      <c r="A193" s="24">
        <f t="shared" si="14"/>
        <v>9005</v>
      </c>
      <c r="B193" s="33">
        <v>9</v>
      </c>
      <c r="C193" s="33">
        <v>5</v>
      </c>
      <c r="D193" s="33">
        <v>0.0065501357</v>
      </c>
      <c r="E193" s="32" t="s">
        <v>38</v>
      </c>
      <c r="F193" s="24">
        <f>VLOOKUP(A193,GPW!A:E,5,0)</f>
        <v>557836.0837595911</v>
      </c>
      <c r="G193" s="24">
        <f>VLOOKUP(A193,Gridarea!A:L,12,0)</f>
        <v>4751.884</v>
      </c>
      <c r="H193" s="24">
        <f t="shared" si="15"/>
        <v>12307.37956</v>
      </c>
      <c r="I193" s="24">
        <f>VLOOKUP(E193,DATA2!A:T,20,0)</f>
        <v>634.1017216152009</v>
      </c>
      <c r="J193" s="24">
        <f>VLOOKUP(E193,DATA2!A:L,12,0)</f>
        <v>73.21698523495208</v>
      </c>
      <c r="K193" s="24">
        <v>9005</v>
      </c>
      <c r="L193" s="24">
        <v>9</v>
      </c>
      <c r="M193" s="24">
        <f t="shared" si="20"/>
        <v>5902.38772081401</v>
      </c>
      <c r="N193" s="24">
        <f t="shared" si="26"/>
        <v>5717.636265230016</v>
      </c>
      <c r="P193" s="24">
        <f t="shared" si="16"/>
        <v>3625562.99935186</v>
      </c>
      <c r="R193" s="24">
        <f t="shared" si="17"/>
        <v>3549446.5802788534</v>
      </c>
    </row>
    <row r="194" spans="1:18" ht="12.75">
      <c r="A194" s="24">
        <f aca="true" t="shared" si="27" ref="A194:A229">1000*B194+C194</f>
        <v>9005</v>
      </c>
      <c r="B194" s="33">
        <v>9</v>
      </c>
      <c r="C194" s="33">
        <v>5</v>
      </c>
      <c r="D194" s="33">
        <v>0.5154402809</v>
      </c>
      <c r="E194" s="32" t="s">
        <v>17</v>
      </c>
      <c r="F194" s="24">
        <f>VLOOKUP(A194,GPW!A:E,5,0)</f>
        <v>557836.0837595911</v>
      </c>
      <c r="G194" s="24">
        <f>VLOOKUP(A194,Gridarea!A:L,12,0)</f>
        <v>4751.884</v>
      </c>
      <c r="H194" s="24">
        <f aca="true" t="shared" si="28" ref="H194:H229">G194*2.59</f>
        <v>12307.37956</v>
      </c>
      <c r="I194" s="24">
        <f>VLOOKUP(E194,DATA2!A:T,20,0)</f>
        <v>723.7565716264946</v>
      </c>
      <c r="J194" s="24">
        <f>VLOOKUP(E194,DATA2!A:L,12,0)</f>
        <v>36.41256818797611</v>
      </c>
      <c r="K194" s="24">
        <v>9005</v>
      </c>
      <c r="L194" s="24">
        <v>9</v>
      </c>
      <c r="M194" s="24">
        <f t="shared" si="20"/>
        <v>230991.1071178863</v>
      </c>
      <c r="N194" s="24">
        <f t="shared" si="26"/>
        <v>223760.82247960393</v>
      </c>
      <c r="P194" s="24">
        <f t="shared" si="16"/>
        <v>161948365.74216282</v>
      </c>
      <c r="R194" s="24">
        <f t="shared" si="17"/>
        <v>158548361.47324717</v>
      </c>
    </row>
    <row r="195" spans="1:18" ht="12.75">
      <c r="A195" s="24">
        <f t="shared" si="27"/>
        <v>9005</v>
      </c>
      <c r="B195" s="33">
        <v>9</v>
      </c>
      <c r="C195" s="33">
        <v>5</v>
      </c>
      <c r="D195" s="33">
        <v>0.1119521656</v>
      </c>
      <c r="E195" s="32" t="s">
        <v>38</v>
      </c>
      <c r="F195" s="24">
        <f>VLOOKUP(A195,GPW!A:E,5,0)</f>
        <v>557836.0837595911</v>
      </c>
      <c r="G195" s="24">
        <f>VLOOKUP(A195,Gridarea!A:L,12,0)</f>
        <v>4751.884</v>
      </c>
      <c r="H195" s="24">
        <f t="shared" si="28"/>
        <v>12307.37956</v>
      </c>
      <c r="I195" s="24">
        <f>VLOOKUP(E195,DATA2!A:T,20,0)</f>
        <v>634.1017216152009</v>
      </c>
      <c r="J195" s="24">
        <f>VLOOKUP(E195,DATA2!A:L,12,0)</f>
        <v>73.21698523495208</v>
      </c>
      <c r="K195" s="24">
        <v>9005</v>
      </c>
      <c r="L195" s="24">
        <v>9</v>
      </c>
      <c r="M195" s="24">
        <f t="shared" si="20"/>
        <v>100881.1294636196</v>
      </c>
      <c r="N195" s="24">
        <f t="shared" si="26"/>
        <v>97723.43525731783</v>
      </c>
      <c r="P195" s="24">
        <f aca="true" t="shared" si="29" ref="P195:P229">N195*I195</f>
        <v>61966598.538816854</v>
      </c>
      <c r="R195" s="24">
        <f aca="true" t="shared" si="30" ref="R195:R229">P195*$P$234</f>
        <v>60665648.70461109</v>
      </c>
    </row>
    <row r="196" spans="1:18" ht="12.75">
      <c r="A196" s="24">
        <f t="shared" si="27"/>
        <v>9005</v>
      </c>
      <c r="B196" s="33">
        <v>9</v>
      </c>
      <c r="C196" s="33">
        <v>5</v>
      </c>
      <c r="D196" s="33">
        <v>1.27607E-05</v>
      </c>
      <c r="E196" s="32" t="s">
        <v>38</v>
      </c>
      <c r="F196" s="24">
        <f>VLOOKUP(A196,GPW!A:E,5,0)</f>
        <v>557836.0837595911</v>
      </c>
      <c r="G196" s="24">
        <f>VLOOKUP(A196,Gridarea!A:L,12,0)</f>
        <v>4751.884</v>
      </c>
      <c r="H196" s="24">
        <f t="shared" si="28"/>
        <v>12307.37956</v>
      </c>
      <c r="I196" s="24">
        <f>VLOOKUP(E196,DATA2!A:T,20,0)</f>
        <v>634.1017216152009</v>
      </c>
      <c r="J196" s="24">
        <f>VLOOKUP(E196,DATA2!A:L,12,0)</f>
        <v>73.21698523495208</v>
      </c>
      <c r="K196" s="24">
        <v>9005</v>
      </c>
      <c r="L196" s="24">
        <v>9</v>
      </c>
      <c r="M196" s="24">
        <f t="shared" si="20"/>
        <v>11.498784519684277</v>
      </c>
      <c r="N196" s="24">
        <f t="shared" si="26"/>
        <v>11.138859472746596</v>
      </c>
      <c r="P196" s="24">
        <f t="shared" si="29"/>
        <v>7063.169968498405</v>
      </c>
      <c r="R196" s="24">
        <f t="shared" si="30"/>
        <v>6914.883149209315</v>
      </c>
    </row>
    <row r="197" spans="1:20" ht="12.75">
      <c r="A197" s="24">
        <f t="shared" si="27"/>
        <v>10004</v>
      </c>
      <c r="B197" s="33">
        <v>10</v>
      </c>
      <c r="C197" s="33">
        <v>4</v>
      </c>
      <c r="D197" s="33">
        <v>0.0396851798</v>
      </c>
      <c r="E197" s="32" t="s">
        <v>13</v>
      </c>
      <c r="F197" s="24">
        <f>VLOOKUP(A197,GPW!A:E,5,0)</f>
        <v>156791.58212919283</v>
      </c>
      <c r="G197" s="24">
        <f>VLOOKUP(A197,Gridarea!A:L,12,0)</f>
        <v>4759.143</v>
      </c>
      <c r="H197" s="24">
        <f t="shared" si="28"/>
        <v>12326.18037</v>
      </c>
      <c r="I197" s="24">
        <f>VLOOKUP(E197,DATA2!A:T,20,0)</f>
        <v>880.7862286695931</v>
      </c>
      <c r="J197" s="24">
        <f>VLOOKUP(E197,DATA2!A:L,12,0)</f>
        <v>26.835010543957647</v>
      </c>
      <c r="K197" s="24">
        <v>10004</v>
      </c>
      <c r="L197" s="24">
        <v>9</v>
      </c>
      <c r="M197" s="24">
        <f t="shared" si="20"/>
        <v>13126.793129083113</v>
      </c>
      <c r="N197" s="24">
        <f>M197*F197/SUM(M$197:M$205)</f>
        <v>2767.036719772666</v>
      </c>
      <c r="O197" s="24">
        <f>SUM(N197:N205)</f>
        <v>156791.58212919283</v>
      </c>
      <c r="P197" s="24">
        <f t="shared" si="29"/>
        <v>2437167.8369988482</v>
      </c>
      <c r="R197" s="24">
        <f t="shared" si="30"/>
        <v>2386001.028294815</v>
      </c>
      <c r="S197" s="24">
        <f>SUM(R197:R205)</f>
        <v>158709889.6847718</v>
      </c>
      <c r="T197" s="24">
        <f>SUM(D197:D205)</f>
        <v>1.0000000019000002</v>
      </c>
    </row>
    <row r="198" spans="1:18" ht="12.75">
      <c r="A198" s="24">
        <f t="shared" si="27"/>
        <v>10004</v>
      </c>
      <c r="B198" s="33">
        <v>10</v>
      </c>
      <c r="C198" s="33">
        <v>4</v>
      </c>
      <c r="D198" s="33">
        <v>0.2128943355</v>
      </c>
      <c r="E198" s="32" t="s">
        <v>11</v>
      </c>
      <c r="F198" s="24">
        <f>VLOOKUP(A198,GPW!A:E,5,0)</f>
        <v>156791.58212919283</v>
      </c>
      <c r="G198" s="24">
        <f>VLOOKUP(A198,Gridarea!A:L,12,0)</f>
        <v>4759.143</v>
      </c>
      <c r="H198" s="24">
        <f t="shared" si="28"/>
        <v>12326.18037</v>
      </c>
      <c r="I198" s="24">
        <f>VLOOKUP(E198,DATA2!A:T,20,0)</f>
        <v>1094.4401654297717</v>
      </c>
      <c r="J198" s="24">
        <f>VLOOKUP(E198,DATA2!A:L,12,0)</f>
        <v>77.56352840942834</v>
      </c>
      <c r="K198" s="24">
        <v>10004</v>
      </c>
      <c r="L198" s="24">
        <v>9</v>
      </c>
      <c r="M198" s="24">
        <f t="shared" si="20"/>
        <v>203540.1929810898</v>
      </c>
      <c r="N198" s="24">
        <f aca="true" t="shared" si="31" ref="N198:N205">M198*F198/SUM(M$197:M$205)</f>
        <v>42904.85744614069</v>
      </c>
      <c r="P198" s="24">
        <f t="shared" si="29"/>
        <v>46956799.28109499</v>
      </c>
      <c r="R198" s="24">
        <f t="shared" si="30"/>
        <v>45970970.7592776</v>
      </c>
    </row>
    <row r="199" spans="1:18" ht="12.75">
      <c r="A199" s="24">
        <f t="shared" si="27"/>
        <v>10004</v>
      </c>
      <c r="B199" s="33">
        <v>10</v>
      </c>
      <c r="C199" s="33">
        <v>4</v>
      </c>
      <c r="D199" s="33">
        <v>0.0101482677</v>
      </c>
      <c r="E199" s="32" t="s">
        <v>11</v>
      </c>
      <c r="F199" s="24">
        <f>VLOOKUP(A199,GPW!A:E,5,0)</f>
        <v>156791.58212919283</v>
      </c>
      <c r="G199" s="24">
        <f>VLOOKUP(A199,Gridarea!A:L,12,0)</f>
        <v>4759.143</v>
      </c>
      <c r="H199" s="24">
        <f t="shared" si="28"/>
        <v>12326.18037</v>
      </c>
      <c r="I199" s="24">
        <f>VLOOKUP(E199,DATA2!A:T,20,0)</f>
        <v>1094.4401654297717</v>
      </c>
      <c r="J199" s="24">
        <f>VLOOKUP(E199,DATA2!A:L,12,0)</f>
        <v>77.56352840942834</v>
      </c>
      <c r="K199" s="24">
        <v>10004</v>
      </c>
      <c r="L199" s="24">
        <v>9</v>
      </c>
      <c r="M199" s="24">
        <f t="shared" si="20"/>
        <v>9702.373533004406</v>
      </c>
      <c r="N199" s="24">
        <f t="shared" si="31"/>
        <v>2045.192879233624</v>
      </c>
      <c r="P199" s="24">
        <f t="shared" si="29"/>
        <v>2238341.2330842386</v>
      </c>
      <c r="R199" s="24">
        <f t="shared" si="30"/>
        <v>2191348.6641076994</v>
      </c>
    </row>
    <row r="200" spans="1:18" ht="12.75">
      <c r="A200" s="24">
        <f t="shared" si="27"/>
        <v>10004</v>
      </c>
      <c r="B200" s="33">
        <v>10</v>
      </c>
      <c r="C200" s="33">
        <v>4</v>
      </c>
      <c r="D200" s="33">
        <v>0.0046354145</v>
      </c>
      <c r="E200" s="32" t="s">
        <v>29</v>
      </c>
      <c r="F200" s="24">
        <f>VLOOKUP(A200,GPW!A:E,5,0)</f>
        <v>156791.58212919283</v>
      </c>
      <c r="G200" s="24">
        <f>VLOOKUP(A200,Gridarea!A:L,12,0)</f>
        <v>4759.143</v>
      </c>
      <c r="H200" s="24">
        <f t="shared" si="28"/>
        <v>12326.18037</v>
      </c>
      <c r="I200" s="24">
        <f>VLOOKUP(E200,DATA2!A:T,20,0)</f>
        <v>701.9541231311465</v>
      </c>
      <c r="J200" s="24">
        <f>VLOOKUP(E200,DATA2!A:L,12,0)</f>
        <v>104.30124838441643</v>
      </c>
      <c r="K200" s="24">
        <v>10004</v>
      </c>
      <c r="L200" s="24">
        <v>9</v>
      </c>
      <c r="M200" s="24">
        <f t="shared" si="20"/>
        <v>5959.455757987698</v>
      </c>
      <c r="N200" s="24">
        <f t="shared" si="31"/>
        <v>1256.2118371225076</v>
      </c>
      <c r="P200" s="24">
        <f t="shared" si="29"/>
        <v>881803.0785942965</v>
      </c>
      <c r="R200" s="24">
        <f t="shared" si="30"/>
        <v>863290.1765478696</v>
      </c>
    </row>
    <row r="201" spans="1:18" ht="12.75">
      <c r="A201" s="24">
        <f t="shared" si="27"/>
        <v>10004</v>
      </c>
      <c r="B201" s="33">
        <v>10</v>
      </c>
      <c r="C201" s="33">
        <v>4</v>
      </c>
      <c r="D201" s="33">
        <v>0.3783061022</v>
      </c>
      <c r="E201" s="32" t="s">
        <v>11</v>
      </c>
      <c r="F201" s="24">
        <f>VLOOKUP(A201,GPW!A:E,5,0)</f>
        <v>156791.58212919283</v>
      </c>
      <c r="G201" s="24">
        <f>VLOOKUP(A201,Gridarea!A:L,12,0)</f>
        <v>4759.143</v>
      </c>
      <c r="H201" s="24">
        <f t="shared" si="28"/>
        <v>12326.18037</v>
      </c>
      <c r="I201" s="24">
        <f>VLOOKUP(E201,DATA2!A:T,20,0)</f>
        <v>1094.4401654297717</v>
      </c>
      <c r="J201" s="24">
        <f>VLOOKUP(E201,DATA2!A:L,12,0)</f>
        <v>77.56352840942834</v>
      </c>
      <c r="K201" s="24">
        <v>10004</v>
      </c>
      <c r="L201" s="24">
        <v>9</v>
      </c>
      <c r="M201" s="24">
        <f t="shared" si="20"/>
        <v>361684.104308693</v>
      </c>
      <c r="N201" s="24">
        <f t="shared" si="31"/>
        <v>76240.4943643798</v>
      </c>
      <c r="P201" s="24">
        <f t="shared" si="29"/>
        <v>83440659.26459941</v>
      </c>
      <c r="R201" s="24">
        <f t="shared" si="30"/>
        <v>81688875.0066931</v>
      </c>
    </row>
    <row r="202" spans="1:18" ht="12.75">
      <c r="A202" s="24">
        <f t="shared" si="27"/>
        <v>10004</v>
      </c>
      <c r="B202" s="33">
        <v>10</v>
      </c>
      <c r="C202" s="33">
        <v>4</v>
      </c>
      <c r="D202" s="33">
        <v>0.0255642939</v>
      </c>
      <c r="E202" s="32" t="s">
        <v>29</v>
      </c>
      <c r="F202" s="24">
        <f>VLOOKUP(A202,GPW!A:E,5,0)</f>
        <v>156791.58212919283</v>
      </c>
      <c r="G202" s="24">
        <f>VLOOKUP(A202,Gridarea!A:L,12,0)</f>
        <v>4759.143</v>
      </c>
      <c r="H202" s="24">
        <f t="shared" si="28"/>
        <v>12326.18037</v>
      </c>
      <c r="I202" s="24">
        <f>VLOOKUP(E202,DATA2!A:T,20,0)</f>
        <v>701.9541231311465</v>
      </c>
      <c r="J202" s="24">
        <f>VLOOKUP(E202,DATA2!A:L,12,0)</f>
        <v>104.30124838441643</v>
      </c>
      <c r="K202" s="24">
        <v>10004</v>
      </c>
      <c r="L202" s="24">
        <v>9</v>
      </c>
      <c r="M202" s="24">
        <f t="shared" si="20"/>
        <v>32866.37656270972</v>
      </c>
      <c r="N202" s="24">
        <f t="shared" si="31"/>
        <v>6928.003656384712</v>
      </c>
      <c r="P202" s="24">
        <f t="shared" si="29"/>
        <v>4863140.731666907</v>
      </c>
      <c r="R202" s="24">
        <f t="shared" si="30"/>
        <v>4761042.145044983</v>
      </c>
    </row>
    <row r="203" spans="1:18" ht="12.75">
      <c r="A203" s="24">
        <f t="shared" si="27"/>
        <v>10004</v>
      </c>
      <c r="B203" s="33">
        <v>10</v>
      </c>
      <c r="C203" s="33">
        <v>4</v>
      </c>
      <c r="D203" s="33">
        <v>0.0083400352</v>
      </c>
      <c r="E203" s="32" t="s">
        <v>29</v>
      </c>
      <c r="F203" s="24">
        <f>VLOOKUP(A203,GPW!A:E,5,0)</f>
        <v>156791.58212919283</v>
      </c>
      <c r="G203" s="24">
        <f>VLOOKUP(A203,Gridarea!A:L,12,0)</f>
        <v>4759.143</v>
      </c>
      <c r="H203" s="24">
        <f t="shared" si="28"/>
        <v>12326.18037</v>
      </c>
      <c r="I203" s="24">
        <f>VLOOKUP(E203,DATA2!A:T,20,0)</f>
        <v>701.9541231311465</v>
      </c>
      <c r="J203" s="24">
        <f>VLOOKUP(E203,DATA2!A:L,12,0)</f>
        <v>104.30124838441643</v>
      </c>
      <c r="K203" s="24">
        <v>10004</v>
      </c>
      <c r="L203" s="24">
        <v>9</v>
      </c>
      <c r="M203" s="24">
        <f t="shared" si="20"/>
        <v>10722.249497743964</v>
      </c>
      <c r="N203" s="24">
        <f t="shared" si="31"/>
        <v>2260.175641306377</v>
      </c>
      <c r="P203" s="24">
        <f t="shared" si="29"/>
        <v>1586539.6104155947</v>
      </c>
      <c r="R203" s="24">
        <f t="shared" si="30"/>
        <v>1553231.2073113301</v>
      </c>
    </row>
    <row r="204" spans="1:18" ht="12.75">
      <c r="A204" s="24">
        <f t="shared" si="27"/>
        <v>10004</v>
      </c>
      <c r="B204" s="33">
        <v>10</v>
      </c>
      <c r="C204" s="33">
        <v>4</v>
      </c>
      <c r="D204" s="33">
        <v>0.0002383821</v>
      </c>
      <c r="E204" s="32" t="s">
        <v>29</v>
      </c>
      <c r="F204" s="24">
        <f>VLOOKUP(A204,GPW!A:E,5,0)</f>
        <v>156791.58212919283</v>
      </c>
      <c r="G204" s="24">
        <f>VLOOKUP(A204,Gridarea!A:L,12,0)</f>
        <v>4759.143</v>
      </c>
      <c r="H204" s="24">
        <f t="shared" si="28"/>
        <v>12326.18037</v>
      </c>
      <c r="I204" s="24">
        <f>VLOOKUP(E204,DATA2!A:T,20,0)</f>
        <v>701.9541231311465</v>
      </c>
      <c r="J204" s="24">
        <f>VLOOKUP(E204,DATA2!A:L,12,0)</f>
        <v>104.30124838441643</v>
      </c>
      <c r="K204" s="24">
        <v>10004</v>
      </c>
      <c r="L204" s="24">
        <v>9</v>
      </c>
      <c r="M204" s="24">
        <f t="shared" si="20"/>
        <v>306.4726096115459</v>
      </c>
      <c r="N204" s="24">
        <f t="shared" si="31"/>
        <v>64.60229517298211</v>
      </c>
      <c r="P204" s="24">
        <f t="shared" si="29"/>
        <v>45347.84746041016</v>
      </c>
      <c r="R204" s="24">
        <f t="shared" si="30"/>
        <v>44395.79787198143</v>
      </c>
    </row>
    <row r="205" spans="1:18" ht="12.75">
      <c r="A205" s="24">
        <f t="shared" si="27"/>
        <v>10004</v>
      </c>
      <c r="B205" s="33">
        <v>10</v>
      </c>
      <c r="C205" s="33">
        <v>4</v>
      </c>
      <c r="D205" s="33">
        <v>0.320187991</v>
      </c>
      <c r="E205" s="32" t="s">
        <v>13</v>
      </c>
      <c r="F205" s="24">
        <f>VLOOKUP(A205,GPW!A:E,5,0)</f>
        <v>156791.58212919283</v>
      </c>
      <c r="G205" s="24">
        <f>VLOOKUP(A205,Gridarea!A:L,12,0)</f>
        <v>4759.143</v>
      </c>
      <c r="H205" s="24">
        <f t="shared" si="28"/>
        <v>12326.18037</v>
      </c>
      <c r="I205" s="24">
        <f>VLOOKUP(E205,DATA2!A:T,20,0)</f>
        <v>880.7862286695931</v>
      </c>
      <c r="J205" s="24">
        <f>VLOOKUP(E205,DATA2!A:L,12,0)</f>
        <v>26.835010543957647</v>
      </c>
      <c r="K205" s="24">
        <v>10004</v>
      </c>
      <c r="L205" s="24">
        <v>9</v>
      </c>
      <c r="M205" s="24">
        <f t="shared" si="20"/>
        <v>105909.60004353378</v>
      </c>
      <c r="N205" s="24">
        <f t="shared" si="31"/>
        <v>22325.00728967946</v>
      </c>
      <c r="P205" s="24">
        <f t="shared" si="29"/>
        <v>19663558.975697946</v>
      </c>
      <c r="R205" s="24">
        <f t="shared" si="30"/>
        <v>19250734.89962243</v>
      </c>
    </row>
    <row r="206" spans="1:20" ht="12.75">
      <c r="A206" s="24">
        <f t="shared" si="27"/>
        <v>11003</v>
      </c>
      <c r="B206" s="33">
        <v>11</v>
      </c>
      <c r="C206" s="33">
        <v>3</v>
      </c>
      <c r="D206" s="33">
        <v>0.1135014837</v>
      </c>
      <c r="E206" s="32" t="s">
        <v>6</v>
      </c>
      <c r="F206" s="24">
        <f>VLOOKUP(A206,GPW!A:E,5,0)</f>
        <v>1243791.5360158624</v>
      </c>
      <c r="G206" s="24">
        <f>VLOOKUP(A206,Gridarea!A:L,12,0)</f>
        <v>4764.958</v>
      </c>
      <c r="H206" s="24">
        <f t="shared" si="28"/>
        <v>12341.241219999998</v>
      </c>
      <c r="I206" s="24">
        <f>VLOOKUP(E206,DATA2!A:T,20,0)</f>
        <v>686.4405077734127</v>
      </c>
      <c r="J206" s="24">
        <f>VLOOKUP(E206,DATA2!A:L,12,0)</f>
        <v>8.855149806005999</v>
      </c>
      <c r="K206" s="24">
        <v>11003</v>
      </c>
      <c r="L206" s="24">
        <v>10</v>
      </c>
      <c r="M206" s="24">
        <f t="shared" si="20"/>
        <v>12403.843910738226</v>
      </c>
      <c r="N206" s="24">
        <f>M206*F206/SUM(M$206:M$215)</f>
        <v>60333.95728910586</v>
      </c>
      <c r="O206" s="24">
        <f>SUM(N206:N215)</f>
        <v>1243791.5360158624</v>
      </c>
      <c r="P206" s="24">
        <f t="shared" si="29"/>
        <v>41415672.27751322</v>
      </c>
      <c r="R206" s="24">
        <f t="shared" si="30"/>
        <v>40546176.23846244</v>
      </c>
      <c r="S206" s="24">
        <f>SUM(R206:R215)</f>
        <v>1038115216.9626527</v>
      </c>
      <c r="T206" s="24">
        <f>SUM(D206:D215)</f>
        <v>1.000000002</v>
      </c>
    </row>
    <row r="207" spans="1:18" ht="12.75">
      <c r="A207" s="24">
        <f t="shared" si="27"/>
        <v>11003</v>
      </c>
      <c r="B207" s="33">
        <v>11</v>
      </c>
      <c r="C207" s="33">
        <v>3</v>
      </c>
      <c r="D207" s="33">
        <v>0.2005304829</v>
      </c>
      <c r="E207" s="32" t="s">
        <v>6</v>
      </c>
      <c r="F207" s="24">
        <f>VLOOKUP(A207,GPW!A:E,5,0)</f>
        <v>1243791.5360158624</v>
      </c>
      <c r="G207" s="24">
        <f>VLOOKUP(A207,Gridarea!A:L,12,0)</f>
        <v>4764.958</v>
      </c>
      <c r="H207" s="24">
        <f t="shared" si="28"/>
        <v>12341.241219999998</v>
      </c>
      <c r="I207" s="24">
        <f>VLOOKUP(E207,DATA2!A:T,20,0)</f>
        <v>686.4405077734127</v>
      </c>
      <c r="J207" s="24">
        <f>VLOOKUP(E207,DATA2!A:L,12,0)</f>
        <v>8.855149806005999</v>
      </c>
      <c r="K207" s="24">
        <v>11003</v>
      </c>
      <c r="L207" s="24">
        <v>10</v>
      </c>
      <c r="M207" s="24">
        <f t="shared" si="20"/>
        <v>21914.681008144045</v>
      </c>
      <c r="N207" s="24">
        <f aca="true" t="shared" si="32" ref="N207:N215">M207*F207/SUM(M$206:M$215)</f>
        <v>106595.94215024674</v>
      </c>
      <c r="P207" s="24">
        <f t="shared" si="29"/>
        <v>73171772.6562007</v>
      </c>
      <c r="R207" s="24">
        <f t="shared" si="30"/>
        <v>71635577.22591586</v>
      </c>
    </row>
    <row r="208" spans="1:18" ht="12.75">
      <c r="A208" s="24">
        <f t="shared" si="27"/>
        <v>11003</v>
      </c>
      <c r="B208" s="33">
        <v>11</v>
      </c>
      <c r="C208" s="33">
        <v>3</v>
      </c>
      <c r="D208" s="33">
        <v>0.0260886532</v>
      </c>
      <c r="E208" s="32" t="s">
        <v>6</v>
      </c>
      <c r="F208" s="24">
        <f>VLOOKUP(A208,GPW!A:E,5,0)</f>
        <v>1243791.5360158624</v>
      </c>
      <c r="G208" s="24">
        <f>VLOOKUP(A208,Gridarea!A:L,12,0)</f>
        <v>4764.958</v>
      </c>
      <c r="H208" s="24">
        <f t="shared" si="28"/>
        <v>12341.241219999998</v>
      </c>
      <c r="I208" s="24">
        <f>VLOOKUP(E208,DATA2!A:T,20,0)</f>
        <v>686.4405077734127</v>
      </c>
      <c r="J208" s="24">
        <f>VLOOKUP(E208,DATA2!A:L,12,0)</f>
        <v>8.855149806005999</v>
      </c>
      <c r="K208" s="24">
        <v>11003</v>
      </c>
      <c r="L208" s="24">
        <v>10</v>
      </c>
      <c r="M208" s="24">
        <f t="shared" si="20"/>
        <v>2851.0603701842297</v>
      </c>
      <c r="N208" s="24">
        <f t="shared" si="32"/>
        <v>13867.939313106046</v>
      </c>
      <c r="P208" s="24">
        <f t="shared" si="29"/>
        <v>9519515.303859387</v>
      </c>
      <c r="R208" s="24">
        <f t="shared" si="30"/>
        <v>9319659.056327624</v>
      </c>
    </row>
    <row r="209" spans="1:18" ht="12.75">
      <c r="A209" s="24">
        <f t="shared" si="27"/>
        <v>11003</v>
      </c>
      <c r="B209" s="33">
        <v>11</v>
      </c>
      <c r="C209" s="33">
        <v>3</v>
      </c>
      <c r="D209" s="33">
        <v>0.0220285048</v>
      </c>
      <c r="E209" s="32" t="s">
        <v>13</v>
      </c>
      <c r="F209" s="24">
        <f>VLOOKUP(A209,GPW!A:E,5,0)</f>
        <v>1243791.5360158624</v>
      </c>
      <c r="G209" s="24">
        <f>VLOOKUP(A209,Gridarea!A:L,12,0)</f>
        <v>4764.958</v>
      </c>
      <c r="H209" s="24">
        <f t="shared" si="28"/>
        <v>12341.241219999998</v>
      </c>
      <c r="I209" s="24">
        <f>VLOOKUP(E209,DATA2!A:T,20,0)</f>
        <v>880.7862286695931</v>
      </c>
      <c r="J209" s="24">
        <f>VLOOKUP(E209,DATA2!A:L,12,0)</f>
        <v>26.835010543957647</v>
      </c>
      <c r="K209" s="24">
        <v>11003</v>
      </c>
      <c r="L209" s="24">
        <v>10</v>
      </c>
      <c r="M209" s="24">
        <f t="shared" si="20"/>
        <v>7295.341585604699</v>
      </c>
      <c r="N209" s="24">
        <f t="shared" si="32"/>
        <v>35485.518102518225</v>
      </c>
      <c r="P209" s="24">
        <f t="shared" si="29"/>
        <v>31255155.661903605</v>
      </c>
      <c r="R209" s="24">
        <f t="shared" si="30"/>
        <v>30598973.290509477</v>
      </c>
    </row>
    <row r="210" spans="1:18" ht="12.75">
      <c r="A210" s="24">
        <f t="shared" si="27"/>
        <v>11003</v>
      </c>
      <c r="B210" s="33">
        <v>11</v>
      </c>
      <c r="C210" s="33">
        <v>3</v>
      </c>
      <c r="D210" s="33">
        <v>0.2530223712</v>
      </c>
      <c r="E210" s="32" t="s">
        <v>13</v>
      </c>
      <c r="F210" s="24">
        <f>VLOOKUP(A210,GPW!A:E,5,0)</f>
        <v>1243791.5360158624</v>
      </c>
      <c r="G210" s="24">
        <f>VLOOKUP(A210,Gridarea!A:L,12,0)</f>
        <v>4764.958</v>
      </c>
      <c r="H210" s="24">
        <f t="shared" si="28"/>
        <v>12341.241219999998</v>
      </c>
      <c r="I210" s="24">
        <f>VLOOKUP(E210,DATA2!A:T,20,0)</f>
        <v>880.7862286695931</v>
      </c>
      <c r="J210" s="24">
        <f>VLOOKUP(E210,DATA2!A:L,12,0)</f>
        <v>26.835010543957647</v>
      </c>
      <c r="K210" s="24">
        <v>11003</v>
      </c>
      <c r="L210" s="24">
        <v>10</v>
      </c>
      <c r="M210" s="24">
        <f t="shared" si="20"/>
        <v>83795.27541531861</v>
      </c>
      <c r="N210" s="24">
        <f t="shared" si="32"/>
        <v>407591.4373253187</v>
      </c>
      <c r="P210" s="24">
        <f t="shared" si="29"/>
        <v>359000924.9197863</v>
      </c>
      <c r="R210" s="24">
        <f t="shared" si="30"/>
        <v>351463925.878899</v>
      </c>
    </row>
    <row r="211" spans="1:18" ht="12.75">
      <c r="A211" s="24">
        <f t="shared" si="27"/>
        <v>11003</v>
      </c>
      <c r="B211" s="33">
        <v>11</v>
      </c>
      <c r="C211" s="33">
        <v>3</v>
      </c>
      <c r="D211" s="33">
        <v>0.0089844911</v>
      </c>
      <c r="E211" s="32" t="s">
        <v>13</v>
      </c>
      <c r="F211" s="24">
        <f>VLOOKUP(A211,GPW!A:E,5,0)</f>
        <v>1243791.5360158624</v>
      </c>
      <c r="G211" s="24">
        <f>VLOOKUP(A211,Gridarea!A:L,12,0)</f>
        <v>4764.958</v>
      </c>
      <c r="H211" s="24">
        <f t="shared" si="28"/>
        <v>12341.241219999998</v>
      </c>
      <c r="I211" s="24">
        <f>VLOOKUP(E211,DATA2!A:T,20,0)</f>
        <v>880.7862286695931</v>
      </c>
      <c r="J211" s="24">
        <f>VLOOKUP(E211,DATA2!A:L,12,0)</f>
        <v>26.835010543957647</v>
      </c>
      <c r="K211" s="24">
        <v>11003</v>
      </c>
      <c r="L211" s="24">
        <v>10</v>
      </c>
      <c r="M211" s="24">
        <f aca="true" t="shared" si="33" ref="M211:M229">D211*H211*J211</f>
        <v>2975.4598481566163</v>
      </c>
      <c r="N211" s="24">
        <f t="shared" si="32"/>
        <v>14473.035027368895</v>
      </c>
      <c r="P211" s="24">
        <f t="shared" si="29"/>
        <v>12747649.93915917</v>
      </c>
      <c r="R211" s="24">
        <f t="shared" si="30"/>
        <v>12480021.031555444</v>
      </c>
    </row>
    <row r="212" spans="1:18" ht="12.75">
      <c r="A212" s="24">
        <f t="shared" si="27"/>
        <v>11003</v>
      </c>
      <c r="B212" s="33">
        <v>11</v>
      </c>
      <c r="C212" s="33">
        <v>3</v>
      </c>
      <c r="D212" s="33">
        <v>0.0905675194</v>
      </c>
      <c r="E212" s="32" t="s">
        <v>13</v>
      </c>
      <c r="F212" s="24">
        <f>VLOOKUP(A212,GPW!A:E,5,0)</f>
        <v>1243791.5360158624</v>
      </c>
      <c r="G212" s="24">
        <f>VLOOKUP(A212,Gridarea!A:L,12,0)</f>
        <v>4764.958</v>
      </c>
      <c r="H212" s="24">
        <f t="shared" si="28"/>
        <v>12341.241219999998</v>
      </c>
      <c r="I212" s="24">
        <f>VLOOKUP(E212,DATA2!A:T,20,0)</f>
        <v>880.7862286695931</v>
      </c>
      <c r="J212" s="24">
        <f>VLOOKUP(E212,DATA2!A:L,12,0)</f>
        <v>26.835010543957647</v>
      </c>
      <c r="K212" s="24">
        <v>11003</v>
      </c>
      <c r="L212" s="24">
        <v>10</v>
      </c>
      <c r="M212" s="24">
        <f t="shared" si="33"/>
        <v>29993.91000808553</v>
      </c>
      <c r="N212" s="24">
        <f t="shared" si="32"/>
        <v>145894.3935754037</v>
      </c>
      <c r="P212" s="24">
        <f t="shared" si="29"/>
        <v>128501772.70131713</v>
      </c>
      <c r="R212" s="24">
        <f t="shared" si="30"/>
        <v>125803958.65580027</v>
      </c>
    </row>
    <row r="213" spans="1:18" ht="12.75">
      <c r="A213" s="24">
        <f t="shared" si="27"/>
        <v>11003</v>
      </c>
      <c r="B213" s="33">
        <v>11</v>
      </c>
      <c r="C213" s="33">
        <v>3</v>
      </c>
      <c r="D213" s="33">
        <v>0.0381592273</v>
      </c>
      <c r="E213" s="32" t="s">
        <v>13</v>
      </c>
      <c r="F213" s="24">
        <f>VLOOKUP(A213,GPW!A:E,5,0)</f>
        <v>1243791.5360158624</v>
      </c>
      <c r="G213" s="24">
        <f>VLOOKUP(A213,Gridarea!A:L,12,0)</f>
        <v>4764.958</v>
      </c>
      <c r="H213" s="24">
        <f t="shared" si="28"/>
        <v>12341.241219999998</v>
      </c>
      <c r="I213" s="24">
        <f>VLOOKUP(E213,DATA2!A:T,20,0)</f>
        <v>880.7862286695931</v>
      </c>
      <c r="J213" s="24">
        <f>VLOOKUP(E213,DATA2!A:L,12,0)</f>
        <v>26.835010543957647</v>
      </c>
      <c r="K213" s="24">
        <v>11003</v>
      </c>
      <c r="L213" s="24">
        <v>10</v>
      </c>
      <c r="M213" s="24">
        <f t="shared" si="33"/>
        <v>12637.471327433537</v>
      </c>
      <c r="N213" s="24">
        <f t="shared" si="32"/>
        <v>61470.352319702484</v>
      </c>
      <c r="P213" s="24">
        <f t="shared" si="29"/>
        <v>54142239.794661924</v>
      </c>
      <c r="R213" s="24">
        <f t="shared" si="30"/>
        <v>53005557.46022216</v>
      </c>
    </row>
    <row r="214" spans="1:18" ht="12.75">
      <c r="A214" s="24">
        <f t="shared" si="27"/>
        <v>11003</v>
      </c>
      <c r="B214" s="33">
        <v>11</v>
      </c>
      <c r="C214" s="33">
        <v>3</v>
      </c>
      <c r="D214" s="33">
        <v>0.233441914</v>
      </c>
      <c r="E214" s="32" t="s">
        <v>13</v>
      </c>
      <c r="F214" s="24">
        <f>VLOOKUP(A214,GPW!A:E,5,0)</f>
        <v>1243791.5360158624</v>
      </c>
      <c r="G214" s="24">
        <f>VLOOKUP(A214,Gridarea!A:L,12,0)</f>
        <v>4764.958</v>
      </c>
      <c r="H214" s="24">
        <f t="shared" si="28"/>
        <v>12341.241219999998</v>
      </c>
      <c r="I214" s="24">
        <f>VLOOKUP(E214,DATA2!A:T,20,0)</f>
        <v>880.7862286695931</v>
      </c>
      <c r="J214" s="24">
        <f>VLOOKUP(E214,DATA2!A:L,12,0)</f>
        <v>26.835010543957647</v>
      </c>
      <c r="K214" s="24">
        <v>11003</v>
      </c>
      <c r="L214" s="24">
        <v>10</v>
      </c>
      <c r="M214" s="24">
        <f t="shared" si="33"/>
        <v>77310.67171782604</v>
      </c>
      <c r="N214" s="24">
        <f t="shared" si="32"/>
        <v>376049.4568443656</v>
      </c>
      <c r="P214" s="24">
        <f t="shared" si="29"/>
        <v>331219182.8871977</v>
      </c>
      <c r="R214" s="24">
        <f t="shared" si="30"/>
        <v>324265444.0791373</v>
      </c>
    </row>
    <row r="215" spans="1:18" ht="12.75">
      <c r="A215" s="24">
        <f t="shared" si="27"/>
        <v>11003</v>
      </c>
      <c r="B215" s="33">
        <v>11</v>
      </c>
      <c r="C215" s="33">
        <v>3</v>
      </c>
      <c r="D215" s="33">
        <v>0.0136753544</v>
      </c>
      <c r="E215" s="32" t="s">
        <v>13</v>
      </c>
      <c r="F215" s="24">
        <f>VLOOKUP(A215,GPW!A:E,5,0)</f>
        <v>1243791.5360158624</v>
      </c>
      <c r="G215" s="24">
        <f>VLOOKUP(A215,Gridarea!A:L,12,0)</f>
        <v>4764.958</v>
      </c>
      <c r="H215" s="24">
        <f t="shared" si="28"/>
        <v>12341.241219999998</v>
      </c>
      <c r="I215" s="24">
        <f>VLOOKUP(E215,DATA2!A:T,20,0)</f>
        <v>880.7862286695931</v>
      </c>
      <c r="J215" s="24">
        <f>VLOOKUP(E215,DATA2!A:L,12,0)</f>
        <v>26.835010543957647</v>
      </c>
      <c r="K215" s="24">
        <v>11003</v>
      </c>
      <c r="L215" s="24">
        <v>10</v>
      </c>
      <c r="M215" s="24">
        <f t="shared" si="33"/>
        <v>4528.967470011954</v>
      </c>
      <c r="N215" s="24">
        <f t="shared" si="32"/>
        <v>22029.504068726088</v>
      </c>
      <c r="P215" s="24">
        <f t="shared" si="29"/>
        <v>19403283.80815471</v>
      </c>
      <c r="R215" s="24">
        <f t="shared" si="30"/>
        <v>18995924.04582317</v>
      </c>
    </row>
    <row r="216" spans="1:20" ht="12.75">
      <c r="A216" s="24">
        <f t="shared" si="27"/>
        <v>10005</v>
      </c>
      <c r="B216" s="33">
        <v>10</v>
      </c>
      <c r="C216" s="33">
        <v>5</v>
      </c>
      <c r="D216" s="33">
        <v>0.0001562548</v>
      </c>
      <c r="E216" s="32" t="s">
        <v>13</v>
      </c>
      <c r="F216" s="24">
        <f>VLOOKUP(A216,GPW!A:E,5,0)</f>
        <v>1422600.8188646585</v>
      </c>
      <c r="G216" s="24">
        <f>VLOOKUP(A216,Gridarea!A:L,12,0)</f>
        <v>4751.884</v>
      </c>
      <c r="H216" s="24">
        <f t="shared" si="28"/>
        <v>12307.37956</v>
      </c>
      <c r="I216" s="24">
        <f>VLOOKUP(E216,DATA2!A:T,20,0)</f>
        <v>880.7862286695931</v>
      </c>
      <c r="J216" s="24">
        <f>VLOOKUP(E216,DATA2!A:L,12,0)</f>
        <v>26.835010543957647</v>
      </c>
      <c r="K216" s="24">
        <v>10005</v>
      </c>
      <c r="L216" s="24">
        <v>14</v>
      </c>
      <c r="M216" s="24">
        <f t="shared" si="33"/>
        <v>51.60606345536438</v>
      </c>
      <c r="N216" s="24">
        <f>M216*F216/SUM(M$216:M$229)</f>
        <v>60.67725709464173</v>
      </c>
      <c r="O216" s="24">
        <f>SUM(N216:N229)</f>
        <v>1422600.8188646585</v>
      </c>
      <c r="P216" s="24">
        <f t="shared" si="29"/>
        <v>53443.692442404805</v>
      </c>
      <c r="R216" s="24">
        <f t="shared" si="30"/>
        <v>52321.675671083445</v>
      </c>
      <c r="S216" s="24">
        <f>SUM(R216:R229)</f>
        <v>975836281.1087165</v>
      </c>
      <c r="T216" s="24">
        <f>SUM(D216:D229)</f>
        <v>1.0000000019</v>
      </c>
    </row>
    <row r="217" spans="1:18" ht="12.75">
      <c r="A217" s="24">
        <f t="shared" si="27"/>
        <v>10005</v>
      </c>
      <c r="B217" s="33">
        <v>10</v>
      </c>
      <c r="C217" s="33">
        <v>5</v>
      </c>
      <c r="D217" s="33">
        <v>0.0188155426</v>
      </c>
      <c r="E217" s="32" t="s">
        <v>11</v>
      </c>
      <c r="F217" s="24">
        <f>VLOOKUP(A217,GPW!A:E,5,0)</f>
        <v>1422600.8188646585</v>
      </c>
      <c r="G217" s="24">
        <f>VLOOKUP(A217,Gridarea!A:L,12,0)</f>
        <v>4751.884</v>
      </c>
      <c r="H217" s="24">
        <f t="shared" si="28"/>
        <v>12307.37956</v>
      </c>
      <c r="I217" s="24">
        <f>VLOOKUP(E217,DATA2!A:T,20,0)</f>
        <v>1094.4401654297717</v>
      </c>
      <c r="J217" s="24">
        <f>VLOOKUP(E217,DATA2!A:L,12,0)</f>
        <v>77.56352840942834</v>
      </c>
      <c r="K217" s="24">
        <v>10005</v>
      </c>
      <c r="L217" s="24">
        <v>14</v>
      </c>
      <c r="M217" s="24">
        <f t="shared" si="33"/>
        <v>17961.388166751833</v>
      </c>
      <c r="N217" s="24">
        <f aca="true" t="shared" si="34" ref="N217:N229">M217*F217/SUM(M$216:M$229)</f>
        <v>21118.599145104305</v>
      </c>
      <c r="P217" s="24">
        <f t="shared" si="29"/>
        <v>23113043.14201299</v>
      </c>
      <c r="R217" s="24">
        <f t="shared" si="30"/>
        <v>22627799.311423246</v>
      </c>
    </row>
    <row r="218" spans="1:18" ht="12.75">
      <c r="A218" s="24">
        <f t="shared" si="27"/>
        <v>10005</v>
      </c>
      <c r="B218" s="33">
        <v>10</v>
      </c>
      <c r="C218" s="33">
        <v>5</v>
      </c>
      <c r="D218" s="33">
        <v>0.0099271446</v>
      </c>
      <c r="E218" s="32" t="s">
        <v>13</v>
      </c>
      <c r="F218" s="24">
        <f>VLOOKUP(A218,GPW!A:E,5,0)</f>
        <v>1422600.8188646585</v>
      </c>
      <c r="G218" s="24">
        <f>VLOOKUP(A218,Gridarea!A:L,12,0)</f>
        <v>4751.884</v>
      </c>
      <c r="H218" s="24">
        <f t="shared" si="28"/>
        <v>12307.37956</v>
      </c>
      <c r="I218" s="24">
        <f>VLOOKUP(E218,DATA2!A:T,20,0)</f>
        <v>880.7862286695931</v>
      </c>
      <c r="J218" s="24">
        <f>VLOOKUP(E218,DATA2!A:L,12,0)</f>
        <v>26.835010543957647</v>
      </c>
      <c r="K218" s="24">
        <v>10005</v>
      </c>
      <c r="L218" s="24">
        <v>14</v>
      </c>
      <c r="M218" s="24">
        <f t="shared" si="33"/>
        <v>3278.6247472601026</v>
      </c>
      <c r="N218" s="24">
        <f t="shared" si="34"/>
        <v>3854.933769137873</v>
      </c>
      <c r="P218" s="24">
        <f t="shared" si="29"/>
        <v>3395372.5762900067</v>
      </c>
      <c r="R218" s="24">
        <f t="shared" si="30"/>
        <v>3324088.860637545</v>
      </c>
    </row>
    <row r="219" spans="1:18" ht="12.75">
      <c r="A219" s="24">
        <f t="shared" si="27"/>
        <v>10005</v>
      </c>
      <c r="B219" s="33">
        <v>10</v>
      </c>
      <c r="C219" s="33">
        <v>5</v>
      </c>
      <c r="D219" s="33">
        <v>0.1076864297</v>
      </c>
      <c r="E219" s="32" t="s">
        <v>29</v>
      </c>
      <c r="F219" s="24">
        <f>VLOOKUP(A219,GPW!A:E,5,0)</f>
        <v>1422600.8188646585</v>
      </c>
      <c r="G219" s="24">
        <f>VLOOKUP(A219,Gridarea!A:L,12,0)</f>
        <v>4751.884</v>
      </c>
      <c r="H219" s="24">
        <f t="shared" si="28"/>
        <v>12307.37956</v>
      </c>
      <c r="I219" s="24">
        <f>VLOOKUP(E219,DATA2!A:T,20,0)</f>
        <v>701.9541231311465</v>
      </c>
      <c r="J219" s="24">
        <f>VLOOKUP(E219,DATA2!A:L,12,0)</f>
        <v>104.30124838441643</v>
      </c>
      <c r="K219" s="24">
        <v>10005</v>
      </c>
      <c r="L219" s="24">
        <v>14</v>
      </c>
      <c r="M219" s="24">
        <f t="shared" si="33"/>
        <v>138234.38329317686</v>
      </c>
      <c r="N219" s="24">
        <f t="shared" si="34"/>
        <v>162532.90122882742</v>
      </c>
      <c r="P219" s="24">
        <f t="shared" si="29"/>
        <v>114090640.1620428</v>
      </c>
      <c r="R219" s="24">
        <f t="shared" si="30"/>
        <v>111695378.7969985</v>
      </c>
    </row>
    <row r="220" spans="1:18" ht="12.75">
      <c r="A220" s="24">
        <f t="shared" si="27"/>
        <v>10005</v>
      </c>
      <c r="B220" s="33">
        <v>10</v>
      </c>
      <c r="C220" s="33">
        <v>5</v>
      </c>
      <c r="D220" s="33">
        <v>0.0759359701</v>
      </c>
      <c r="E220" s="32" t="s">
        <v>29</v>
      </c>
      <c r="F220" s="24">
        <f>VLOOKUP(A220,GPW!A:E,5,0)</f>
        <v>1422600.8188646585</v>
      </c>
      <c r="G220" s="24">
        <f>VLOOKUP(A220,Gridarea!A:L,12,0)</f>
        <v>4751.884</v>
      </c>
      <c r="H220" s="24">
        <f t="shared" si="28"/>
        <v>12307.37956</v>
      </c>
      <c r="I220" s="24">
        <f>VLOOKUP(E220,DATA2!A:T,20,0)</f>
        <v>701.9541231311465</v>
      </c>
      <c r="J220" s="24">
        <f>VLOOKUP(E220,DATA2!A:L,12,0)</f>
        <v>104.30124838441643</v>
      </c>
      <c r="K220" s="24">
        <v>10005</v>
      </c>
      <c r="L220" s="24">
        <v>14</v>
      </c>
      <c r="M220" s="24">
        <f t="shared" si="33"/>
        <v>97477.11040087178</v>
      </c>
      <c r="N220" s="24">
        <f t="shared" si="34"/>
        <v>114611.40983466456</v>
      </c>
      <c r="P220" s="24">
        <f t="shared" si="29"/>
        <v>80451951.69131643</v>
      </c>
      <c r="R220" s="24">
        <f t="shared" si="30"/>
        <v>78762913.47262536</v>
      </c>
    </row>
    <row r="221" spans="1:18" ht="12.75">
      <c r="A221" s="24">
        <f t="shared" si="27"/>
        <v>10005</v>
      </c>
      <c r="B221" s="33">
        <v>10</v>
      </c>
      <c r="C221" s="33">
        <v>5</v>
      </c>
      <c r="D221" s="33">
        <v>0.0971905326</v>
      </c>
      <c r="E221" s="32" t="s">
        <v>29</v>
      </c>
      <c r="F221" s="24">
        <f>VLOOKUP(A221,GPW!A:E,5,0)</f>
        <v>1422600.8188646585</v>
      </c>
      <c r="G221" s="24">
        <f>VLOOKUP(A221,Gridarea!A:L,12,0)</f>
        <v>4751.884</v>
      </c>
      <c r="H221" s="24">
        <f t="shared" si="28"/>
        <v>12307.37956</v>
      </c>
      <c r="I221" s="24">
        <f>VLOOKUP(E221,DATA2!A:T,20,0)</f>
        <v>701.9541231311465</v>
      </c>
      <c r="J221" s="24">
        <f>VLOOKUP(E221,DATA2!A:L,12,0)</f>
        <v>104.30124838441643</v>
      </c>
      <c r="K221" s="24">
        <v>10005</v>
      </c>
      <c r="L221" s="24">
        <v>14</v>
      </c>
      <c r="M221" s="24">
        <f t="shared" si="33"/>
        <v>124761.06203283663</v>
      </c>
      <c r="N221" s="24">
        <f t="shared" si="34"/>
        <v>146691.27093785463</v>
      </c>
      <c r="P221" s="24">
        <f t="shared" si="29"/>
        <v>102970542.46217518</v>
      </c>
      <c r="R221" s="24">
        <f t="shared" si="30"/>
        <v>100808740.56723447</v>
      </c>
    </row>
    <row r="222" spans="1:18" ht="12.75">
      <c r="A222" s="24">
        <f t="shared" si="27"/>
        <v>10005</v>
      </c>
      <c r="B222" s="33">
        <v>10</v>
      </c>
      <c r="C222" s="33">
        <v>5</v>
      </c>
      <c r="D222" s="33">
        <v>0.068467665</v>
      </c>
      <c r="E222" s="32" t="s">
        <v>29</v>
      </c>
      <c r="F222" s="24">
        <f>VLOOKUP(A222,GPW!A:E,5,0)</f>
        <v>1422600.8188646585</v>
      </c>
      <c r="G222" s="24">
        <f>VLOOKUP(A222,Gridarea!A:L,12,0)</f>
        <v>4751.884</v>
      </c>
      <c r="H222" s="24">
        <f t="shared" si="28"/>
        <v>12307.37956</v>
      </c>
      <c r="I222" s="24">
        <f>VLOOKUP(E222,DATA2!A:T,20,0)</f>
        <v>701.9541231311465</v>
      </c>
      <c r="J222" s="24">
        <f>VLOOKUP(E222,DATA2!A:L,12,0)</f>
        <v>104.30124838441643</v>
      </c>
      <c r="K222" s="24">
        <v>10005</v>
      </c>
      <c r="L222" s="24">
        <v>14</v>
      </c>
      <c r="M222" s="24">
        <f t="shared" si="33"/>
        <v>87890.23345992526</v>
      </c>
      <c r="N222" s="24">
        <f t="shared" si="34"/>
        <v>103339.37399368944</v>
      </c>
      <c r="P222" s="24">
        <f t="shared" si="29"/>
        <v>72539499.65666188</v>
      </c>
      <c r="R222" s="24">
        <f t="shared" si="30"/>
        <v>71016578.40106662</v>
      </c>
    </row>
    <row r="223" spans="1:18" ht="12.75">
      <c r="A223" s="24">
        <f t="shared" si="27"/>
        <v>10005</v>
      </c>
      <c r="B223" s="33">
        <v>10</v>
      </c>
      <c r="C223" s="33">
        <v>5</v>
      </c>
      <c r="D223" s="33">
        <v>0.0003692009</v>
      </c>
      <c r="E223" s="32" t="s">
        <v>17</v>
      </c>
      <c r="F223" s="24">
        <f>VLOOKUP(A223,GPW!A:E,5,0)</f>
        <v>1422600.8188646585</v>
      </c>
      <c r="G223" s="24">
        <f>VLOOKUP(A223,Gridarea!A:L,12,0)</f>
        <v>4751.884</v>
      </c>
      <c r="H223" s="24">
        <f t="shared" si="28"/>
        <v>12307.37956</v>
      </c>
      <c r="I223" s="24">
        <f>VLOOKUP(E223,DATA2!A:T,20,0)</f>
        <v>723.7565716264946</v>
      </c>
      <c r="J223" s="24">
        <f>VLOOKUP(E223,DATA2!A:L,12,0)</f>
        <v>36.41256818797611</v>
      </c>
      <c r="K223" s="24">
        <v>10005</v>
      </c>
      <c r="L223" s="24">
        <v>14</v>
      </c>
      <c r="M223" s="24">
        <f t="shared" si="33"/>
        <v>165.45490874521994</v>
      </c>
      <c r="N223" s="24">
        <f t="shared" si="34"/>
        <v>194.53818724591403</v>
      </c>
      <c r="P223" s="24">
        <f t="shared" si="29"/>
        <v>140798.2914515358</v>
      </c>
      <c r="R223" s="24">
        <f t="shared" si="30"/>
        <v>137842.3197145106</v>
      </c>
    </row>
    <row r="224" spans="1:18" ht="12.75">
      <c r="A224" s="24">
        <f t="shared" si="27"/>
        <v>10005</v>
      </c>
      <c r="B224" s="33">
        <v>10</v>
      </c>
      <c r="C224" s="33">
        <v>5</v>
      </c>
      <c r="D224" s="33">
        <v>1.90233E-05</v>
      </c>
      <c r="E224" s="32" t="s">
        <v>38</v>
      </c>
      <c r="F224" s="24">
        <f>VLOOKUP(A224,GPW!A:E,5,0)</f>
        <v>1422600.8188646585</v>
      </c>
      <c r="G224" s="24">
        <f>VLOOKUP(A224,Gridarea!A:L,12,0)</f>
        <v>4751.884</v>
      </c>
      <c r="H224" s="24">
        <f t="shared" si="28"/>
        <v>12307.37956</v>
      </c>
      <c r="I224" s="24">
        <f>VLOOKUP(E224,DATA2!A:T,20,0)</f>
        <v>634.1017216152009</v>
      </c>
      <c r="J224" s="24">
        <f>VLOOKUP(E224,DATA2!A:L,12,0)</f>
        <v>73.21698523495208</v>
      </c>
      <c r="K224" s="24">
        <v>10005</v>
      </c>
      <c r="L224" s="24">
        <v>14</v>
      </c>
      <c r="M224" s="24">
        <f t="shared" si="33"/>
        <v>17.142071167985293</v>
      </c>
      <c r="N224" s="24">
        <f t="shared" si="34"/>
        <v>20.155264512553487</v>
      </c>
      <c r="P224" s="24">
        <f t="shared" si="29"/>
        <v>12780.487927019927</v>
      </c>
      <c r="R224" s="24">
        <f t="shared" si="30"/>
        <v>12512.169606476482</v>
      </c>
    </row>
    <row r="225" spans="1:18" ht="12.75">
      <c r="A225" s="24">
        <f t="shared" si="27"/>
        <v>10005</v>
      </c>
      <c r="B225" s="33">
        <v>10</v>
      </c>
      <c r="C225" s="33">
        <v>5</v>
      </c>
      <c r="D225" s="33">
        <v>0.0868791483</v>
      </c>
      <c r="E225" s="32" t="s">
        <v>29</v>
      </c>
      <c r="F225" s="24">
        <f>VLOOKUP(A225,GPW!A:E,5,0)</f>
        <v>1422600.8188646585</v>
      </c>
      <c r="G225" s="24">
        <f>VLOOKUP(A225,Gridarea!A:L,12,0)</f>
        <v>4751.884</v>
      </c>
      <c r="H225" s="24">
        <f t="shared" si="28"/>
        <v>12307.37956</v>
      </c>
      <c r="I225" s="24">
        <f>VLOOKUP(E225,DATA2!A:T,20,0)</f>
        <v>701.9541231311465</v>
      </c>
      <c r="J225" s="24">
        <f>VLOOKUP(E225,DATA2!A:L,12,0)</f>
        <v>104.30124838441643</v>
      </c>
      <c r="K225" s="24">
        <v>10005</v>
      </c>
      <c r="L225" s="24">
        <v>14</v>
      </c>
      <c r="M225" s="24">
        <f t="shared" si="33"/>
        <v>111524.5952507139</v>
      </c>
      <c r="N225" s="24">
        <f t="shared" si="34"/>
        <v>131128.12885362617</v>
      </c>
      <c r="P225" s="24">
        <f t="shared" si="29"/>
        <v>92045930.70727515</v>
      </c>
      <c r="R225" s="24">
        <f t="shared" si="30"/>
        <v>90113484.1777479</v>
      </c>
    </row>
    <row r="226" spans="1:18" ht="12.75">
      <c r="A226" s="24">
        <f t="shared" si="27"/>
        <v>10005</v>
      </c>
      <c r="B226" s="33">
        <v>10</v>
      </c>
      <c r="C226" s="33">
        <v>5</v>
      </c>
      <c r="D226" s="33">
        <v>0.0010497082</v>
      </c>
      <c r="E226" s="32" t="s">
        <v>38</v>
      </c>
      <c r="F226" s="24">
        <f>VLOOKUP(A226,GPW!A:E,5,0)</f>
        <v>1422600.8188646585</v>
      </c>
      <c r="G226" s="24">
        <f>VLOOKUP(A226,Gridarea!A:L,12,0)</f>
        <v>4751.884</v>
      </c>
      <c r="H226" s="24">
        <f t="shared" si="28"/>
        <v>12307.37956</v>
      </c>
      <c r="I226" s="24">
        <f>VLOOKUP(E226,DATA2!A:T,20,0)</f>
        <v>634.1017216152009</v>
      </c>
      <c r="J226" s="24">
        <f>VLOOKUP(E226,DATA2!A:L,12,0)</f>
        <v>73.21698523495208</v>
      </c>
      <c r="K226" s="24">
        <v>10005</v>
      </c>
      <c r="L226" s="24">
        <v>14</v>
      </c>
      <c r="M226" s="24">
        <f t="shared" si="33"/>
        <v>945.9017452291524</v>
      </c>
      <c r="N226" s="24">
        <f t="shared" si="34"/>
        <v>1112.1701509199977</v>
      </c>
      <c r="P226" s="24">
        <f t="shared" si="29"/>
        <v>705229.0074274084</v>
      </c>
      <c r="R226" s="24">
        <f t="shared" si="30"/>
        <v>690423.1671533926</v>
      </c>
    </row>
    <row r="227" spans="1:18" ht="12.75">
      <c r="A227" s="24">
        <f t="shared" si="27"/>
        <v>10005</v>
      </c>
      <c r="B227" s="33">
        <v>10</v>
      </c>
      <c r="C227" s="33">
        <v>5</v>
      </c>
      <c r="D227" s="33">
        <v>0.1464027635</v>
      </c>
      <c r="E227" s="32" t="s">
        <v>38</v>
      </c>
      <c r="F227" s="24">
        <f>VLOOKUP(A227,GPW!A:E,5,0)</f>
        <v>1422600.8188646585</v>
      </c>
      <c r="G227" s="24">
        <f>VLOOKUP(A227,Gridarea!A:L,12,0)</f>
        <v>4751.884</v>
      </c>
      <c r="H227" s="24">
        <f t="shared" si="28"/>
        <v>12307.37956</v>
      </c>
      <c r="I227" s="24">
        <f>VLOOKUP(E227,DATA2!A:T,20,0)</f>
        <v>634.1017216152009</v>
      </c>
      <c r="J227" s="24">
        <f>VLOOKUP(E227,DATA2!A:L,12,0)</f>
        <v>73.21698523495208</v>
      </c>
      <c r="K227" s="24">
        <v>10005</v>
      </c>
      <c r="L227" s="24">
        <v>14</v>
      </c>
      <c r="M227" s="24">
        <f t="shared" si="33"/>
        <v>131924.88112507924</v>
      </c>
      <c r="N227" s="24">
        <f t="shared" si="34"/>
        <v>155114.3294649883</v>
      </c>
      <c r="P227" s="24">
        <f t="shared" si="29"/>
        <v>98358263.36093655</v>
      </c>
      <c r="R227" s="24">
        <f t="shared" si="30"/>
        <v>96293293.37017578</v>
      </c>
    </row>
    <row r="228" spans="1:18" ht="12.75">
      <c r="A228" s="24">
        <f t="shared" si="27"/>
        <v>10005</v>
      </c>
      <c r="B228" s="33">
        <v>10</v>
      </c>
      <c r="C228" s="33">
        <v>5</v>
      </c>
      <c r="D228" s="33">
        <v>0.0031902312</v>
      </c>
      <c r="E228" s="32" t="s">
        <v>38</v>
      </c>
      <c r="F228" s="24">
        <f>VLOOKUP(A228,GPW!A:E,5,0)</f>
        <v>1422600.8188646585</v>
      </c>
      <c r="G228" s="24">
        <f>VLOOKUP(A228,Gridarea!A:L,12,0)</f>
        <v>4751.884</v>
      </c>
      <c r="H228" s="24">
        <f t="shared" si="28"/>
        <v>12307.37956</v>
      </c>
      <c r="I228" s="24">
        <f>VLOOKUP(E228,DATA2!A:T,20,0)</f>
        <v>634.1017216152009</v>
      </c>
      <c r="J228" s="24">
        <f>VLOOKUP(E228,DATA2!A:L,12,0)</f>
        <v>73.21698523495208</v>
      </c>
      <c r="K228" s="24">
        <v>10005</v>
      </c>
      <c r="L228" s="24">
        <v>14</v>
      </c>
      <c r="M228" s="24">
        <f t="shared" si="33"/>
        <v>2874.746772259656</v>
      </c>
      <c r="N228" s="24">
        <f t="shared" si="34"/>
        <v>3380.0630643579675</v>
      </c>
      <c r="P228" s="24">
        <f t="shared" si="29"/>
        <v>2143303.8082773387</v>
      </c>
      <c r="R228" s="24">
        <f t="shared" si="30"/>
        <v>2098306.4903709134</v>
      </c>
    </row>
    <row r="229" spans="1:18" ht="12.75">
      <c r="A229" s="24">
        <f t="shared" si="27"/>
        <v>10005</v>
      </c>
      <c r="B229" s="33">
        <v>10</v>
      </c>
      <c r="C229" s="33">
        <v>5</v>
      </c>
      <c r="D229" s="33">
        <v>0.3839103871</v>
      </c>
      <c r="E229" s="32" t="s">
        <v>29</v>
      </c>
      <c r="F229" s="24">
        <f>VLOOKUP(A229,GPW!A:E,5,0)</f>
        <v>1422600.8188646585</v>
      </c>
      <c r="G229" s="24">
        <f>VLOOKUP(A229,Gridarea!A:L,12,0)</f>
        <v>4751.884</v>
      </c>
      <c r="H229" s="24">
        <f t="shared" si="28"/>
        <v>12307.37956</v>
      </c>
      <c r="I229" s="24">
        <f>VLOOKUP(E229,DATA2!A:T,20,0)</f>
        <v>701.9541231311465</v>
      </c>
      <c r="J229" s="24">
        <f>VLOOKUP(E229,DATA2!A:L,12,0)</f>
        <v>104.30124838441643</v>
      </c>
      <c r="K229" s="24">
        <v>10005</v>
      </c>
      <c r="L229" s="24">
        <v>14</v>
      </c>
      <c r="M229" s="24">
        <f t="shared" si="33"/>
        <v>492816.1862962506</v>
      </c>
      <c r="N229" s="24">
        <f t="shared" si="34"/>
        <v>579442.2677126346</v>
      </c>
      <c r="P229" s="24">
        <f t="shared" si="29"/>
        <v>406741888.9373455</v>
      </c>
      <c r="R229" s="24">
        <f t="shared" si="30"/>
        <v>398202598.3282909</v>
      </c>
    </row>
    <row r="230" spans="14:20" ht="12.75">
      <c r="N230" s="4">
        <f>SUM(N2:N229)</f>
        <v>11614000</v>
      </c>
      <c r="O230" s="4">
        <f>SUM(O2:O229)</f>
        <v>11614000.000000004</v>
      </c>
      <c r="P230" s="42">
        <f>SUM(P2:P229)</f>
        <v>8953166101.579222</v>
      </c>
      <c r="Q230" s="24" t="s">
        <v>136</v>
      </c>
      <c r="R230" s="42">
        <f>SUM(R2:R229)</f>
        <v>8765199999.999996</v>
      </c>
      <c r="S230" s="42">
        <f>SUM(S2:S229)</f>
        <v>8765200000.000002</v>
      </c>
      <c r="T230" s="42"/>
    </row>
    <row r="232" spans="16:17" ht="12.75">
      <c r="P232" s="42">
        <v>8765200000</v>
      </c>
      <c r="Q232" s="24" t="s">
        <v>137</v>
      </c>
    </row>
    <row r="234" spans="16:17" ht="12.75">
      <c r="P234" s="24">
        <f>P232/P230</f>
        <v>0.9790056277917074</v>
      </c>
      <c r="Q234" s="24" t="s">
        <v>138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7"/>
  <sheetViews>
    <sheetView workbookViewId="0" topLeftCell="A1">
      <selection activeCell="L2" sqref="L2"/>
    </sheetView>
  </sheetViews>
  <sheetFormatPr defaultColWidth="9.140625" defaultRowHeight="12.75"/>
  <sheetData>
    <row r="1" spans="1:13" ht="12.75">
      <c r="A1" t="s">
        <v>125</v>
      </c>
      <c r="B1" s="1" t="s">
        <v>2</v>
      </c>
      <c r="C1" s="1" t="s">
        <v>3</v>
      </c>
      <c r="D1" s="2" t="s">
        <v>63</v>
      </c>
      <c r="E1" s="1" t="s">
        <v>64</v>
      </c>
      <c r="F1" s="1" t="s">
        <v>2</v>
      </c>
      <c r="G1" s="1" t="s">
        <v>3</v>
      </c>
      <c r="H1" s="1" t="s">
        <v>65</v>
      </c>
      <c r="I1" s="1" t="s">
        <v>0</v>
      </c>
      <c r="J1" s="1" t="s">
        <v>2</v>
      </c>
      <c r="K1" s="1" t="s">
        <v>3</v>
      </c>
      <c r="L1" s="2" t="s">
        <v>66</v>
      </c>
      <c r="M1" s="1" t="s">
        <v>134</v>
      </c>
    </row>
    <row r="2" spans="1:13" ht="12.75">
      <c r="A2">
        <f>1000*B2+C2</f>
        <v>8005</v>
      </c>
      <c r="B2" s="1">
        <v>8</v>
      </c>
      <c r="C2" s="1">
        <v>5</v>
      </c>
      <c r="D2" s="2">
        <v>0.142</v>
      </c>
      <c r="E2" s="1" t="s">
        <v>17</v>
      </c>
      <c r="F2" s="1">
        <v>8</v>
      </c>
      <c r="G2" s="1">
        <v>5</v>
      </c>
      <c r="H2" s="1">
        <v>36731</v>
      </c>
      <c r="I2" s="1">
        <v>1874</v>
      </c>
      <c r="J2" s="1">
        <v>8</v>
      </c>
      <c r="K2" s="1">
        <v>5</v>
      </c>
      <c r="L2" s="2">
        <v>4751.884</v>
      </c>
      <c r="M2">
        <f>IF(AND(B2=F2,F2=J2,C2=G2=G2=K2),1,0)</f>
        <v>0</v>
      </c>
    </row>
    <row r="3" spans="1:13" ht="12.75">
      <c r="A3">
        <f aca="true" t="shared" si="0" ref="A3:A66">1000*B3+C3</f>
        <v>8004</v>
      </c>
      <c r="B3" s="1">
        <v>8</v>
      </c>
      <c r="C3" s="1">
        <v>4</v>
      </c>
      <c r="D3" s="2">
        <v>0.22</v>
      </c>
      <c r="E3" s="1" t="s">
        <v>17</v>
      </c>
      <c r="F3" s="1">
        <v>8</v>
      </c>
      <c r="G3" s="1">
        <v>4</v>
      </c>
      <c r="H3" s="1">
        <v>47940</v>
      </c>
      <c r="I3" s="1">
        <v>2825</v>
      </c>
      <c r="J3" s="1">
        <v>8</v>
      </c>
      <c r="K3" s="1">
        <v>4</v>
      </c>
      <c r="L3" s="2">
        <v>4759.143</v>
      </c>
      <c r="M3">
        <f aca="true" t="shared" si="1" ref="M3:M66">IF(AND(B3=F3,F3=J3,C3=G3=G3=K3),1,0)</f>
        <v>0</v>
      </c>
    </row>
    <row r="4" spans="1:13" ht="12.75">
      <c r="A4">
        <f t="shared" si="0"/>
        <v>9006</v>
      </c>
      <c r="B4" s="1">
        <v>9</v>
      </c>
      <c r="C4" s="1">
        <v>6</v>
      </c>
      <c r="D4" s="2">
        <v>0.204</v>
      </c>
      <c r="E4" s="1" t="s">
        <v>73</v>
      </c>
      <c r="F4" s="1">
        <v>9</v>
      </c>
      <c r="G4" s="1">
        <v>6</v>
      </c>
      <c r="H4" s="1">
        <v>214259</v>
      </c>
      <c r="I4" s="1">
        <v>5163</v>
      </c>
      <c r="J4" s="1">
        <v>9</v>
      </c>
      <c r="K4" s="1">
        <v>6</v>
      </c>
      <c r="L4" s="2">
        <v>4743.174</v>
      </c>
      <c r="M4">
        <f t="shared" si="1"/>
        <v>0</v>
      </c>
    </row>
    <row r="5" spans="1:13" ht="12.75">
      <c r="A5">
        <f t="shared" si="0"/>
        <v>9006</v>
      </c>
      <c r="B5" s="1">
        <v>9</v>
      </c>
      <c r="C5" s="1">
        <v>6</v>
      </c>
      <c r="D5" s="2">
        <v>0.216</v>
      </c>
      <c r="E5" s="1" t="s">
        <v>17</v>
      </c>
      <c r="F5" s="1">
        <v>9</v>
      </c>
      <c r="G5" s="1">
        <v>6</v>
      </c>
      <c r="H5" s="1">
        <v>214259</v>
      </c>
      <c r="I5" s="1">
        <v>5163</v>
      </c>
      <c r="J5" s="1">
        <v>9</v>
      </c>
      <c r="K5" s="1">
        <v>6</v>
      </c>
      <c r="L5" s="2">
        <v>4743.174</v>
      </c>
      <c r="M5">
        <f t="shared" si="1"/>
        <v>0</v>
      </c>
    </row>
    <row r="6" spans="1:13" ht="12.75">
      <c r="A6">
        <f t="shared" si="0"/>
        <v>9005</v>
      </c>
      <c r="B6" s="1">
        <v>9</v>
      </c>
      <c r="C6" s="1">
        <v>5</v>
      </c>
      <c r="D6" s="2">
        <v>0.082</v>
      </c>
      <c r="E6" s="1" t="s">
        <v>73</v>
      </c>
      <c r="F6" s="1">
        <v>9</v>
      </c>
      <c r="G6" s="1">
        <v>5</v>
      </c>
      <c r="H6" s="1">
        <v>551003</v>
      </c>
      <c r="I6" s="1">
        <v>12083</v>
      </c>
      <c r="J6" s="1">
        <v>9</v>
      </c>
      <c r="K6" s="1">
        <v>5</v>
      </c>
      <c r="L6" s="2">
        <v>4751.884</v>
      </c>
      <c r="M6">
        <f t="shared" si="1"/>
        <v>0</v>
      </c>
    </row>
    <row r="7" spans="1:13" ht="12.75">
      <c r="A7">
        <f t="shared" si="0"/>
        <v>9005</v>
      </c>
      <c r="B7" s="1">
        <v>9</v>
      </c>
      <c r="C7" s="1">
        <v>5</v>
      </c>
      <c r="D7" s="2">
        <v>0.832</v>
      </c>
      <c r="E7" s="1" t="s">
        <v>17</v>
      </c>
      <c r="F7" s="1">
        <v>9</v>
      </c>
      <c r="G7" s="1">
        <v>5</v>
      </c>
      <c r="H7" s="1">
        <v>551003</v>
      </c>
      <c r="I7" s="1">
        <v>12083</v>
      </c>
      <c r="J7" s="1">
        <v>9</v>
      </c>
      <c r="K7" s="1">
        <v>5</v>
      </c>
      <c r="L7" s="2">
        <v>4751.884</v>
      </c>
      <c r="M7">
        <f t="shared" si="1"/>
        <v>0</v>
      </c>
    </row>
    <row r="8" spans="1:13" ht="12.75">
      <c r="A8">
        <f t="shared" si="0"/>
        <v>9005</v>
      </c>
      <c r="B8" s="1">
        <v>9</v>
      </c>
      <c r="C8" s="1">
        <v>5</v>
      </c>
      <c r="D8" s="2">
        <v>0.025</v>
      </c>
      <c r="E8" s="1" t="s">
        <v>29</v>
      </c>
      <c r="F8" s="1">
        <v>9</v>
      </c>
      <c r="G8" s="1">
        <v>5</v>
      </c>
      <c r="H8" s="1">
        <v>551003</v>
      </c>
      <c r="I8" s="1">
        <v>12083</v>
      </c>
      <c r="J8" s="1">
        <v>9</v>
      </c>
      <c r="K8" s="1">
        <v>5</v>
      </c>
      <c r="L8" s="2">
        <v>4751.884</v>
      </c>
      <c r="M8">
        <f t="shared" si="1"/>
        <v>0</v>
      </c>
    </row>
    <row r="9" spans="1:13" ht="12.75">
      <c r="A9">
        <f t="shared" si="0"/>
        <v>9005</v>
      </c>
      <c r="B9" s="1">
        <v>9</v>
      </c>
      <c r="C9" s="1">
        <v>5</v>
      </c>
      <c r="D9" s="2">
        <v>0.059</v>
      </c>
      <c r="E9" s="1" t="s">
        <v>11</v>
      </c>
      <c r="F9" s="1">
        <v>9</v>
      </c>
      <c r="G9" s="1">
        <v>5</v>
      </c>
      <c r="H9" s="1">
        <v>551003</v>
      </c>
      <c r="I9" s="1">
        <v>12083</v>
      </c>
      <c r="J9" s="1">
        <v>9</v>
      </c>
      <c r="K9" s="1">
        <v>5</v>
      </c>
      <c r="L9" s="2">
        <v>4751.884</v>
      </c>
      <c r="M9">
        <f t="shared" si="1"/>
        <v>0</v>
      </c>
    </row>
    <row r="10" spans="1:13" ht="12.75">
      <c r="A10">
        <f t="shared" si="0"/>
        <v>9004</v>
      </c>
      <c r="B10" s="1">
        <v>9</v>
      </c>
      <c r="C10" s="1">
        <v>4</v>
      </c>
      <c r="D10" s="2">
        <v>0.568</v>
      </c>
      <c r="E10" s="1" t="s">
        <v>17</v>
      </c>
      <c r="F10" s="1">
        <v>9</v>
      </c>
      <c r="G10" s="1">
        <v>4</v>
      </c>
      <c r="H10" s="1">
        <v>1042014</v>
      </c>
      <c r="I10" s="1">
        <v>11963</v>
      </c>
      <c r="J10" s="1">
        <v>9</v>
      </c>
      <c r="K10" s="1">
        <v>4</v>
      </c>
      <c r="L10" s="2">
        <v>4759.143</v>
      </c>
      <c r="M10">
        <f t="shared" si="1"/>
        <v>0</v>
      </c>
    </row>
    <row r="11" spans="1:13" ht="12.75">
      <c r="A11">
        <f t="shared" si="0"/>
        <v>9004</v>
      </c>
      <c r="B11" s="1">
        <v>9</v>
      </c>
      <c r="C11" s="1">
        <v>4</v>
      </c>
      <c r="D11" s="2">
        <v>0.42</v>
      </c>
      <c r="E11" s="1" t="s">
        <v>11</v>
      </c>
      <c r="F11" s="1">
        <v>9</v>
      </c>
      <c r="G11" s="1">
        <v>4</v>
      </c>
      <c r="H11" s="1">
        <v>1042014</v>
      </c>
      <c r="I11" s="1">
        <v>11963</v>
      </c>
      <c r="J11" s="1">
        <v>9</v>
      </c>
      <c r="K11" s="1">
        <v>4</v>
      </c>
      <c r="L11" s="2">
        <v>4759.143</v>
      </c>
      <c r="M11">
        <f t="shared" si="1"/>
        <v>0</v>
      </c>
    </row>
    <row r="12" spans="1:13" ht="12.75">
      <c r="A12">
        <f t="shared" si="0"/>
        <v>9003</v>
      </c>
      <c r="B12" s="1">
        <v>9</v>
      </c>
      <c r="C12" s="1">
        <v>3</v>
      </c>
      <c r="D12" s="2">
        <v>0.007</v>
      </c>
      <c r="E12" s="1" t="s">
        <v>17</v>
      </c>
      <c r="F12" s="1">
        <v>9</v>
      </c>
      <c r="G12" s="1">
        <v>3</v>
      </c>
      <c r="H12" s="1">
        <v>925536</v>
      </c>
      <c r="I12" s="1">
        <v>3170</v>
      </c>
      <c r="J12" s="1">
        <v>9</v>
      </c>
      <c r="K12" s="1">
        <v>3</v>
      </c>
      <c r="L12" s="2">
        <v>4764.958</v>
      </c>
      <c r="M12">
        <f t="shared" si="1"/>
        <v>0</v>
      </c>
    </row>
    <row r="13" spans="1:13" ht="12.75">
      <c r="A13">
        <f t="shared" si="0"/>
        <v>9003</v>
      </c>
      <c r="B13" s="1">
        <v>9</v>
      </c>
      <c r="C13" s="1">
        <v>3</v>
      </c>
      <c r="D13" s="2">
        <v>0.238</v>
      </c>
      <c r="E13" s="1" t="s">
        <v>11</v>
      </c>
      <c r="F13" s="1">
        <v>9</v>
      </c>
      <c r="G13" s="1">
        <v>3</v>
      </c>
      <c r="H13" s="1">
        <v>925536</v>
      </c>
      <c r="I13" s="1">
        <v>3170</v>
      </c>
      <c r="J13" s="1">
        <v>9</v>
      </c>
      <c r="K13" s="1">
        <v>3</v>
      </c>
      <c r="L13" s="2">
        <v>4764.958</v>
      </c>
      <c r="M13">
        <f t="shared" si="1"/>
        <v>0</v>
      </c>
    </row>
    <row r="14" spans="1:13" ht="12.75">
      <c r="A14">
        <f t="shared" si="0"/>
        <v>9003</v>
      </c>
      <c r="B14" s="1">
        <v>9</v>
      </c>
      <c r="C14" s="1">
        <v>3</v>
      </c>
      <c r="D14" s="2">
        <v>0.018</v>
      </c>
      <c r="E14" s="1" t="s">
        <v>6</v>
      </c>
      <c r="F14" s="1">
        <v>9</v>
      </c>
      <c r="G14" s="1">
        <v>3</v>
      </c>
      <c r="H14" s="1">
        <v>925536</v>
      </c>
      <c r="I14" s="1">
        <v>3170</v>
      </c>
      <c r="J14" s="1">
        <v>9</v>
      </c>
      <c r="K14" s="1">
        <v>3</v>
      </c>
      <c r="L14" s="2">
        <v>4764.958</v>
      </c>
      <c r="M14">
        <f t="shared" si="1"/>
        <v>0</v>
      </c>
    </row>
    <row r="15" spans="1:13" ht="12.75">
      <c r="A15">
        <f t="shared" si="0"/>
        <v>9002</v>
      </c>
      <c r="B15" s="1">
        <v>9</v>
      </c>
      <c r="C15" s="1">
        <v>2</v>
      </c>
      <c r="D15" s="2">
        <v>0.124</v>
      </c>
      <c r="E15" s="1" t="s">
        <v>6</v>
      </c>
      <c r="F15" s="1">
        <v>9</v>
      </c>
      <c r="G15" s="1">
        <v>2</v>
      </c>
      <c r="H15" s="1">
        <v>12126</v>
      </c>
      <c r="I15" s="1">
        <v>1390</v>
      </c>
      <c r="J15" s="1">
        <v>9</v>
      </c>
      <c r="K15" s="1">
        <v>2</v>
      </c>
      <c r="L15" s="2">
        <v>4769.317</v>
      </c>
      <c r="M15">
        <f t="shared" si="1"/>
        <v>0</v>
      </c>
    </row>
    <row r="16" spans="1:13" ht="12.75">
      <c r="A16">
        <f t="shared" si="0"/>
        <v>10007</v>
      </c>
      <c r="B16" s="1">
        <v>10</v>
      </c>
      <c r="C16" s="1">
        <v>7</v>
      </c>
      <c r="D16" s="2">
        <v>0.006</v>
      </c>
      <c r="E16" s="1" t="s">
        <v>73</v>
      </c>
      <c r="F16" s="1">
        <v>10</v>
      </c>
      <c r="G16" s="1">
        <v>7</v>
      </c>
      <c r="H16" s="1">
        <v>6345</v>
      </c>
      <c r="I16" s="1">
        <v>144</v>
      </c>
      <c r="J16" s="1">
        <v>10</v>
      </c>
      <c r="K16" s="1">
        <v>7</v>
      </c>
      <c r="L16" s="2">
        <v>4733.019</v>
      </c>
      <c r="M16">
        <f t="shared" si="1"/>
        <v>0</v>
      </c>
    </row>
    <row r="17" spans="1:13" ht="12.75">
      <c r="A17">
        <f t="shared" si="0"/>
        <v>10006</v>
      </c>
      <c r="B17" s="1">
        <v>10</v>
      </c>
      <c r="C17" s="1">
        <v>6</v>
      </c>
      <c r="D17" s="2">
        <v>0.909</v>
      </c>
      <c r="E17" s="1" t="s">
        <v>73</v>
      </c>
      <c r="F17" s="1">
        <v>10</v>
      </c>
      <c r="G17" s="1">
        <v>6</v>
      </c>
      <c r="H17" s="1">
        <v>696221</v>
      </c>
      <c r="I17" s="1">
        <v>11041</v>
      </c>
      <c r="J17" s="1">
        <v>10</v>
      </c>
      <c r="K17" s="1">
        <v>6</v>
      </c>
      <c r="L17" s="2">
        <v>4743.174</v>
      </c>
      <c r="M17">
        <f t="shared" si="1"/>
        <v>0</v>
      </c>
    </row>
    <row r="18" spans="1:13" ht="12.75">
      <c r="A18">
        <f t="shared" si="0"/>
        <v>10006</v>
      </c>
      <c r="B18" s="1">
        <v>10</v>
      </c>
      <c r="C18" s="1">
        <v>6</v>
      </c>
      <c r="D18" s="2">
        <v>0.011</v>
      </c>
      <c r="E18" s="1" t="s">
        <v>29</v>
      </c>
      <c r="F18" s="1">
        <v>10</v>
      </c>
      <c r="G18" s="1">
        <v>6</v>
      </c>
      <c r="H18" s="1">
        <v>696221</v>
      </c>
      <c r="I18" s="1">
        <v>11041</v>
      </c>
      <c r="J18" s="1">
        <v>10</v>
      </c>
      <c r="K18" s="1">
        <v>6</v>
      </c>
      <c r="L18" s="2">
        <v>4743.174</v>
      </c>
      <c r="M18">
        <f t="shared" si="1"/>
        <v>0</v>
      </c>
    </row>
    <row r="19" spans="1:13" ht="12.75">
      <c r="A19">
        <f t="shared" si="0"/>
        <v>10005</v>
      </c>
      <c r="B19" s="1">
        <v>10</v>
      </c>
      <c r="C19" s="1">
        <v>5</v>
      </c>
      <c r="D19" s="2">
        <v>0.134</v>
      </c>
      <c r="E19" s="1" t="s">
        <v>73</v>
      </c>
      <c r="F19" s="1">
        <v>10</v>
      </c>
      <c r="G19" s="1">
        <v>5</v>
      </c>
      <c r="H19" s="1">
        <v>1405175</v>
      </c>
      <c r="I19" s="1">
        <v>11768</v>
      </c>
      <c r="J19" s="1">
        <v>10</v>
      </c>
      <c r="K19" s="1">
        <v>5</v>
      </c>
      <c r="L19" s="2">
        <v>4751.884</v>
      </c>
      <c r="M19">
        <f t="shared" si="1"/>
        <v>0</v>
      </c>
    </row>
    <row r="20" spans="1:13" ht="12.75">
      <c r="A20">
        <f t="shared" si="0"/>
        <v>10005</v>
      </c>
      <c r="B20" s="1">
        <v>10</v>
      </c>
      <c r="C20" s="1">
        <v>5</v>
      </c>
      <c r="D20" s="2">
        <v>0.012</v>
      </c>
      <c r="E20" s="1" t="s">
        <v>17</v>
      </c>
      <c r="F20" s="1">
        <v>10</v>
      </c>
      <c r="G20" s="1">
        <v>5</v>
      </c>
      <c r="H20" s="1">
        <v>1405175</v>
      </c>
      <c r="I20" s="1">
        <v>11768</v>
      </c>
      <c r="J20" s="1">
        <v>10</v>
      </c>
      <c r="K20" s="1">
        <v>5</v>
      </c>
      <c r="L20" s="2">
        <v>4751.884</v>
      </c>
      <c r="M20">
        <f t="shared" si="1"/>
        <v>0</v>
      </c>
    </row>
    <row r="21" spans="1:13" ht="12.75">
      <c r="A21">
        <f t="shared" si="0"/>
        <v>10005</v>
      </c>
      <c r="B21" s="1">
        <v>10</v>
      </c>
      <c r="C21" s="1">
        <v>5</v>
      </c>
      <c r="D21" s="2">
        <v>0.832</v>
      </c>
      <c r="E21" s="1" t="s">
        <v>29</v>
      </c>
      <c r="F21" s="1">
        <v>10</v>
      </c>
      <c r="G21" s="1">
        <v>5</v>
      </c>
      <c r="H21" s="1">
        <v>1405175</v>
      </c>
      <c r="I21" s="1">
        <v>11768</v>
      </c>
      <c r="J21" s="1">
        <v>10</v>
      </c>
      <c r="K21" s="1">
        <v>5</v>
      </c>
      <c r="L21" s="2">
        <v>4751.884</v>
      </c>
      <c r="M21">
        <f t="shared" si="1"/>
        <v>0</v>
      </c>
    </row>
    <row r="22" spans="1:13" ht="12.75">
      <c r="A22">
        <f t="shared" si="0"/>
        <v>10005</v>
      </c>
      <c r="B22" s="1">
        <v>10</v>
      </c>
      <c r="C22" s="1">
        <v>5</v>
      </c>
      <c r="D22" s="2">
        <v>0.002</v>
      </c>
      <c r="E22" s="1" t="s">
        <v>13</v>
      </c>
      <c r="F22" s="1">
        <v>10</v>
      </c>
      <c r="G22" s="1">
        <v>5</v>
      </c>
      <c r="H22" s="1">
        <v>1405175</v>
      </c>
      <c r="I22" s="1">
        <v>11768</v>
      </c>
      <c r="J22" s="1">
        <v>10</v>
      </c>
      <c r="K22" s="1">
        <v>5</v>
      </c>
      <c r="L22" s="2">
        <v>4751.884</v>
      </c>
      <c r="M22">
        <f t="shared" si="1"/>
        <v>0</v>
      </c>
    </row>
    <row r="23" spans="1:13" ht="12.75">
      <c r="A23">
        <f t="shared" si="0"/>
        <v>10005</v>
      </c>
      <c r="B23" s="1">
        <v>10</v>
      </c>
      <c r="C23" s="1">
        <v>5</v>
      </c>
      <c r="D23" s="2">
        <v>0.02</v>
      </c>
      <c r="E23" s="1" t="s">
        <v>11</v>
      </c>
      <c r="F23" s="1">
        <v>10</v>
      </c>
      <c r="G23" s="1">
        <v>5</v>
      </c>
      <c r="H23" s="1">
        <v>1405175</v>
      </c>
      <c r="I23" s="1">
        <v>11768</v>
      </c>
      <c r="J23" s="1">
        <v>10</v>
      </c>
      <c r="K23" s="1">
        <v>5</v>
      </c>
      <c r="L23" s="2">
        <v>4751.884</v>
      </c>
      <c r="M23">
        <f t="shared" si="1"/>
        <v>0</v>
      </c>
    </row>
    <row r="24" spans="1:13" ht="12.75">
      <c r="A24">
        <f t="shared" si="0"/>
        <v>10004</v>
      </c>
      <c r="B24" s="1">
        <v>10</v>
      </c>
      <c r="C24" s="1">
        <v>4</v>
      </c>
      <c r="D24" s="2">
        <v>0.039</v>
      </c>
      <c r="E24" s="1" t="s">
        <v>29</v>
      </c>
      <c r="F24" s="1">
        <v>10</v>
      </c>
      <c r="G24" s="1">
        <v>4</v>
      </c>
      <c r="H24" s="1">
        <v>154871</v>
      </c>
      <c r="I24" s="1">
        <v>12096</v>
      </c>
      <c r="J24" s="1">
        <v>10</v>
      </c>
      <c r="K24" s="1">
        <v>4</v>
      </c>
      <c r="L24" s="2">
        <v>4759.143</v>
      </c>
      <c r="M24">
        <f t="shared" si="1"/>
        <v>0</v>
      </c>
    </row>
    <row r="25" spans="1:13" ht="12.75">
      <c r="A25">
        <f t="shared" si="0"/>
        <v>10004</v>
      </c>
      <c r="B25" s="1">
        <v>10</v>
      </c>
      <c r="C25" s="1">
        <v>4</v>
      </c>
      <c r="D25" s="2">
        <v>0.282</v>
      </c>
      <c r="E25" s="1" t="s">
        <v>13</v>
      </c>
      <c r="F25" s="1">
        <v>10</v>
      </c>
      <c r="G25" s="1">
        <v>4</v>
      </c>
      <c r="H25" s="1">
        <v>154871</v>
      </c>
      <c r="I25" s="1">
        <v>12096</v>
      </c>
      <c r="J25" s="1">
        <v>10</v>
      </c>
      <c r="K25" s="1">
        <v>4</v>
      </c>
      <c r="L25" s="2">
        <v>4759.143</v>
      </c>
      <c r="M25">
        <f t="shared" si="1"/>
        <v>0</v>
      </c>
    </row>
    <row r="26" spans="1:13" ht="12.75">
      <c r="A26">
        <f t="shared" si="0"/>
        <v>10004</v>
      </c>
      <c r="B26" s="1">
        <v>10</v>
      </c>
      <c r="C26" s="1">
        <v>4</v>
      </c>
      <c r="D26" s="2">
        <v>0.679</v>
      </c>
      <c r="E26" s="1" t="s">
        <v>11</v>
      </c>
      <c r="F26" s="1">
        <v>10</v>
      </c>
      <c r="G26" s="1">
        <v>4</v>
      </c>
      <c r="H26" s="1">
        <v>154871</v>
      </c>
      <c r="I26" s="1">
        <v>12096</v>
      </c>
      <c r="J26" s="1">
        <v>10</v>
      </c>
      <c r="K26" s="1">
        <v>4</v>
      </c>
      <c r="L26" s="2">
        <v>4759.143</v>
      </c>
      <c r="M26">
        <f t="shared" si="1"/>
        <v>0</v>
      </c>
    </row>
    <row r="27" spans="1:13" ht="12.75">
      <c r="A27">
        <f t="shared" si="0"/>
        <v>10003</v>
      </c>
      <c r="B27" s="1">
        <v>10</v>
      </c>
      <c r="C27" s="1">
        <v>3</v>
      </c>
      <c r="D27" s="2">
        <v>0.322</v>
      </c>
      <c r="E27" s="1" t="s">
        <v>13</v>
      </c>
      <c r="F27" s="1">
        <v>10</v>
      </c>
      <c r="G27" s="1">
        <v>3</v>
      </c>
      <c r="H27" s="1">
        <v>167204</v>
      </c>
      <c r="I27" s="1">
        <v>12096</v>
      </c>
      <c r="J27" s="1">
        <v>10</v>
      </c>
      <c r="K27" s="1">
        <v>3</v>
      </c>
      <c r="L27" s="2">
        <v>4764.958</v>
      </c>
      <c r="M27">
        <f t="shared" si="1"/>
        <v>0</v>
      </c>
    </row>
    <row r="28" spans="1:13" ht="12.75">
      <c r="A28">
        <f t="shared" si="0"/>
        <v>10003</v>
      </c>
      <c r="B28" s="1">
        <v>10</v>
      </c>
      <c r="C28" s="1">
        <v>3</v>
      </c>
      <c r="D28" s="2">
        <v>0.228</v>
      </c>
      <c r="E28" s="1" t="s">
        <v>11</v>
      </c>
      <c r="F28" s="1">
        <v>10</v>
      </c>
      <c r="G28" s="1">
        <v>3</v>
      </c>
      <c r="H28" s="1">
        <v>167204</v>
      </c>
      <c r="I28" s="1">
        <v>12096</v>
      </c>
      <c r="J28" s="1">
        <v>10</v>
      </c>
      <c r="K28" s="1">
        <v>3</v>
      </c>
      <c r="L28" s="2">
        <v>4764.958</v>
      </c>
      <c r="M28">
        <f t="shared" si="1"/>
        <v>0</v>
      </c>
    </row>
    <row r="29" spans="1:13" ht="12.75">
      <c r="A29">
        <f t="shared" si="0"/>
        <v>10003</v>
      </c>
      <c r="B29" s="1">
        <v>10</v>
      </c>
      <c r="C29" s="1">
        <v>3</v>
      </c>
      <c r="D29" s="2">
        <v>0.45</v>
      </c>
      <c r="E29" s="1" t="s">
        <v>6</v>
      </c>
      <c r="F29" s="1">
        <v>10</v>
      </c>
      <c r="G29" s="1">
        <v>3</v>
      </c>
      <c r="H29" s="1">
        <v>167204</v>
      </c>
      <c r="I29" s="1">
        <v>12096</v>
      </c>
      <c r="J29" s="1">
        <v>10</v>
      </c>
      <c r="K29" s="1">
        <v>3</v>
      </c>
      <c r="L29" s="2">
        <v>4764.958</v>
      </c>
      <c r="M29">
        <f t="shared" si="1"/>
        <v>0</v>
      </c>
    </row>
    <row r="30" spans="1:13" ht="12.75">
      <c r="A30">
        <f t="shared" si="0"/>
        <v>10002</v>
      </c>
      <c r="B30" s="1">
        <v>10</v>
      </c>
      <c r="C30" s="1">
        <v>2</v>
      </c>
      <c r="D30" s="2">
        <v>0.832</v>
      </c>
      <c r="E30" s="1" t="s">
        <v>6</v>
      </c>
      <c r="F30" s="1">
        <v>10</v>
      </c>
      <c r="G30" s="1">
        <v>2</v>
      </c>
      <c r="H30" s="1">
        <v>96192</v>
      </c>
      <c r="I30" s="1">
        <v>10044</v>
      </c>
      <c r="J30" s="1">
        <v>10</v>
      </c>
      <c r="K30" s="1">
        <v>2</v>
      </c>
      <c r="L30" s="2">
        <v>4769.317</v>
      </c>
      <c r="M30">
        <f t="shared" si="1"/>
        <v>0</v>
      </c>
    </row>
    <row r="31" spans="1:13" ht="12.75">
      <c r="A31">
        <f t="shared" si="0"/>
        <v>11007</v>
      </c>
      <c r="B31" s="1">
        <v>11</v>
      </c>
      <c r="C31" s="1">
        <v>7</v>
      </c>
      <c r="D31" s="2">
        <v>0.078</v>
      </c>
      <c r="E31" s="1" t="s">
        <v>43</v>
      </c>
      <c r="F31" s="1">
        <v>11</v>
      </c>
      <c r="G31" s="1">
        <v>7</v>
      </c>
      <c r="H31" s="1">
        <v>8856</v>
      </c>
      <c r="I31" s="1">
        <v>1047</v>
      </c>
      <c r="J31" s="1">
        <v>11</v>
      </c>
      <c r="K31" s="1">
        <v>7</v>
      </c>
      <c r="L31" s="2">
        <v>4733.019</v>
      </c>
      <c r="M31">
        <f t="shared" si="1"/>
        <v>0</v>
      </c>
    </row>
    <row r="32" spans="1:13" ht="12.75">
      <c r="A32">
        <f t="shared" si="0"/>
        <v>11006</v>
      </c>
      <c r="B32" s="1">
        <v>11</v>
      </c>
      <c r="C32" s="1">
        <v>6</v>
      </c>
      <c r="D32" s="2">
        <v>0.507</v>
      </c>
      <c r="E32" s="1" t="s">
        <v>43</v>
      </c>
      <c r="F32" s="1">
        <v>11</v>
      </c>
      <c r="G32" s="1">
        <v>6</v>
      </c>
      <c r="H32" s="1">
        <v>162154</v>
      </c>
      <c r="I32" s="1">
        <v>9169</v>
      </c>
      <c r="J32" s="1">
        <v>11</v>
      </c>
      <c r="K32" s="1">
        <v>6</v>
      </c>
      <c r="L32" s="2">
        <v>4743.174</v>
      </c>
      <c r="M32">
        <f t="shared" si="1"/>
        <v>0</v>
      </c>
    </row>
    <row r="33" spans="1:13" ht="12.75">
      <c r="A33">
        <f t="shared" si="0"/>
        <v>11006</v>
      </c>
      <c r="B33" s="1">
        <v>11</v>
      </c>
      <c r="C33" s="1">
        <v>6</v>
      </c>
      <c r="D33" s="2">
        <v>0.065</v>
      </c>
      <c r="E33" s="1" t="s">
        <v>73</v>
      </c>
      <c r="F33" s="1">
        <v>11</v>
      </c>
      <c r="G33" s="1">
        <v>6</v>
      </c>
      <c r="H33" s="1">
        <v>162154</v>
      </c>
      <c r="I33" s="1">
        <v>9169</v>
      </c>
      <c r="J33" s="1">
        <v>11</v>
      </c>
      <c r="K33" s="1">
        <v>6</v>
      </c>
      <c r="L33" s="2">
        <v>4743.174</v>
      </c>
      <c r="M33">
        <f t="shared" si="1"/>
        <v>0</v>
      </c>
    </row>
    <row r="34" spans="1:13" ht="12.75">
      <c r="A34">
        <f t="shared" si="0"/>
        <v>11006</v>
      </c>
      <c r="B34" s="1">
        <v>11</v>
      </c>
      <c r="C34" s="1">
        <v>6</v>
      </c>
      <c r="D34" s="2">
        <v>0.076</v>
      </c>
      <c r="E34" s="1" t="s">
        <v>29</v>
      </c>
      <c r="F34" s="1">
        <v>11</v>
      </c>
      <c r="G34" s="1">
        <v>6</v>
      </c>
      <c r="H34" s="1">
        <v>162154</v>
      </c>
      <c r="I34" s="1">
        <v>9169</v>
      </c>
      <c r="J34" s="1">
        <v>11</v>
      </c>
      <c r="K34" s="1">
        <v>6</v>
      </c>
      <c r="L34" s="2">
        <v>4743.174</v>
      </c>
      <c r="M34">
        <f t="shared" si="1"/>
        <v>0</v>
      </c>
    </row>
    <row r="35" spans="1:13" ht="12.75">
      <c r="A35">
        <f t="shared" si="0"/>
        <v>11006</v>
      </c>
      <c r="B35" s="1">
        <v>11</v>
      </c>
      <c r="C35" s="1">
        <v>6</v>
      </c>
      <c r="D35" s="2">
        <v>0.076</v>
      </c>
      <c r="E35" s="1" t="s">
        <v>13</v>
      </c>
      <c r="F35" s="1">
        <v>11</v>
      </c>
      <c r="G35" s="1">
        <v>6</v>
      </c>
      <c r="H35" s="1">
        <v>162154</v>
      </c>
      <c r="I35" s="1">
        <v>9169</v>
      </c>
      <c r="J35" s="1">
        <v>11</v>
      </c>
      <c r="K35" s="1">
        <v>6</v>
      </c>
      <c r="L35" s="2">
        <v>4743.174</v>
      </c>
      <c r="M35">
        <f t="shared" si="1"/>
        <v>0</v>
      </c>
    </row>
    <row r="36" spans="1:13" ht="12.75">
      <c r="A36">
        <f t="shared" si="0"/>
        <v>11005</v>
      </c>
      <c r="B36" s="1">
        <v>11</v>
      </c>
      <c r="C36" s="1">
        <v>5</v>
      </c>
      <c r="D36" s="2">
        <v>0</v>
      </c>
      <c r="E36" s="1" t="s">
        <v>43</v>
      </c>
      <c r="F36" s="1">
        <v>11</v>
      </c>
      <c r="G36" s="1">
        <v>5</v>
      </c>
      <c r="H36" s="1">
        <v>141790</v>
      </c>
      <c r="I36" s="1">
        <v>12096</v>
      </c>
      <c r="J36" s="1">
        <v>11</v>
      </c>
      <c r="K36" s="1">
        <v>5</v>
      </c>
      <c r="L36" s="2">
        <v>4751.884</v>
      </c>
      <c r="M36">
        <f t="shared" si="1"/>
        <v>0</v>
      </c>
    </row>
    <row r="37" spans="1:13" ht="12.75">
      <c r="A37">
        <f t="shared" si="0"/>
        <v>11005</v>
      </c>
      <c r="B37" s="1">
        <v>11</v>
      </c>
      <c r="C37" s="1">
        <v>5</v>
      </c>
      <c r="D37" s="2">
        <v>0.162</v>
      </c>
      <c r="E37" s="1" t="s">
        <v>29</v>
      </c>
      <c r="F37" s="1">
        <v>11</v>
      </c>
      <c r="G37" s="1">
        <v>5</v>
      </c>
      <c r="H37" s="1">
        <v>141790</v>
      </c>
      <c r="I37" s="1">
        <v>12096</v>
      </c>
      <c r="J37" s="1">
        <v>11</v>
      </c>
      <c r="K37" s="1">
        <v>5</v>
      </c>
      <c r="L37" s="2">
        <v>4751.884</v>
      </c>
      <c r="M37">
        <f t="shared" si="1"/>
        <v>0</v>
      </c>
    </row>
    <row r="38" spans="1:13" ht="12.75">
      <c r="A38">
        <f t="shared" si="0"/>
        <v>11005</v>
      </c>
      <c r="B38" s="1">
        <v>11</v>
      </c>
      <c r="C38" s="1">
        <v>5</v>
      </c>
      <c r="D38" s="2">
        <v>0.838</v>
      </c>
      <c r="E38" s="1" t="s">
        <v>13</v>
      </c>
      <c r="F38" s="1">
        <v>11</v>
      </c>
      <c r="G38" s="1">
        <v>5</v>
      </c>
      <c r="H38" s="1">
        <v>141790</v>
      </c>
      <c r="I38" s="1">
        <v>12096</v>
      </c>
      <c r="J38" s="1">
        <v>11</v>
      </c>
      <c r="K38" s="1">
        <v>5</v>
      </c>
      <c r="L38" s="2">
        <v>4751.884</v>
      </c>
      <c r="M38">
        <f t="shared" si="1"/>
        <v>0</v>
      </c>
    </row>
    <row r="39" spans="1:13" ht="12.75">
      <c r="A39">
        <f t="shared" si="0"/>
        <v>11004</v>
      </c>
      <c r="B39" s="1">
        <v>11</v>
      </c>
      <c r="C39" s="1">
        <v>4</v>
      </c>
      <c r="D39" s="2">
        <v>0.987</v>
      </c>
      <c r="E39" s="1" t="s">
        <v>13</v>
      </c>
      <c r="F39" s="1">
        <v>11</v>
      </c>
      <c r="G39" s="1">
        <v>4</v>
      </c>
      <c r="H39" s="1">
        <v>300735</v>
      </c>
      <c r="I39" s="1">
        <v>12096</v>
      </c>
      <c r="J39" s="1">
        <v>11</v>
      </c>
      <c r="K39" s="1">
        <v>4</v>
      </c>
      <c r="L39" s="2">
        <v>4759.143</v>
      </c>
      <c r="M39">
        <f t="shared" si="1"/>
        <v>0</v>
      </c>
    </row>
    <row r="40" spans="1:13" ht="12.75">
      <c r="A40">
        <f t="shared" si="0"/>
        <v>11004</v>
      </c>
      <c r="B40" s="1">
        <v>11</v>
      </c>
      <c r="C40" s="1">
        <v>4</v>
      </c>
      <c r="D40" s="2">
        <v>0.013</v>
      </c>
      <c r="E40" s="1" t="s">
        <v>11</v>
      </c>
      <c r="F40" s="1">
        <v>11</v>
      </c>
      <c r="G40" s="1">
        <v>4</v>
      </c>
      <c r="H40" s="1">
        <v>300735</v>
      </c>
      <c r="I40" s="1">
        <v>12096</v>
      </c>
      <c r="J40" s="1">
        <v>11</v>
      </c>
      <c r="K40" s="1">
        <v>4</v>
      </c>
      <c r="L40" s="2">
        <v>4759.143</v>
      </c>
      <c r="M40">
        <f t="shared" si="1"/>
        <v>0</v>
      </c>
    </row>
    <row r="41" spans="1:13" ht="12.75">
      <c r="A41">
        <f t="shared" si="0"/>
        <v>11003</v>
      </c>
      <c r="B41" s="1">
        <v>11</v>
      </c>
      <c r="C41" s="1">
        <v>3</v>
      </c>
      <c r="D41" s="2">
        <v>0.749</v>
      </c>
      <c r="E41" s="1" t="s">
        <v>13</v>
      </c>
      <c r="F41" s="1">
        <v>11</v>
      </c>
      <c r="G41" s="1">
        <v>3</v>
      </c>
      <c r="H41" s="1">
        <v>1228556</v>
      </c>
      <c r="I41" s="1">
        <v>12096</v>
      </c>
      <c r="J41" s="1">
        <v>11</v>
      </c>
      <c r="K41" s="1">
        <v>3</v>
      </c>
      <c r="L41" s="2">
        <v>4764.958</v>
      </c>
      <c r="M41">
        <f t="shared" si="1"/>
        <v>0</v>
      </c>
    </row>
    <row r="42" spans="1:13" ht="12.75">
      <c r="A42">
        <f t="shared" si="0"/>
        <v>11003</v>
      </c>
      <c r="B42" s="1">
        <v>11</v>
      </c>
      <c r="C42" s="1">
        <v>3</v>
      </c>
      <c r="D42" s="2">
        <v>0.251</v>
      </c>
      <c r="E42" s="1" t="s">
        <v>6</v>
      </c>
      <c r="F42" s="1">
        <v>11</v>
      </c>
      <c r="G42" s="1">
        <v>3</v>
      </c>
      <c r="H42" s="1">
        <v>1228556</v>
      </c>
      <c r="I42" s="1">
        <v>12096</v>
      </c>
      <c r="J42" s="1">
        <v>11</v>
      </c>
      <c r="K42" s="1">
        <v>3</v>
      </c>
      <c r="L42" s="2">
        <v>4764.958</v>
      </c>
      <c r="M42">
        <f t="shared" si="1"/>
        <v>0</v>
      </c>
    </row>
    <row r="43" spans="1:13" ht="12.75">
      <c r="A43">
        <f t="shared" si="0"/>
        <v>11002</v>
      </c>
      <c r="B43" s="1">
        <v>11</v>
      </c>
      <c r="C43" s="1">
        <v>2</v>
      </c>
      <c r="D43" s="2">
        <v>0.748</v>
      </c>
      <c r="E43" s="1" t="s">
        <v>6</v>
      </c>
      <c r="F43" s="1">
        <v>11</v>
      </c>
      <c r="G43" s="1">
        <v>2</v>
      </c>
      <c r="H43" s="1">
        <v>87295</v>
      </c>
      <c r="I43" s="1">
        <v>9080</v>
      </c>
      <c r="J43" s="1">
        <v>11</v>
      </c>
      <c r="K43" s="1">
        <v>2</v>
      </c>
      <c r="L43" s="2">
        <v>4769.317</v>
      </c>
      <c r="M43">
        <f t="shared" si="1"/>
        <v>0</v>
      </c>
    </row>
    <row r="44" spans="1:13" ht="12.75">
      <c r="A44">
        <f t="shared" si="0"/>
        <v>12009</v>
      </c>
      <c r="B44" s="1">
        <v>12</v>
      </c>
      <c r="C44" s="1">
        <v>9</v>
      </c>
      <c r="D44" s="2">
        <v>0.055</v>
      </c>
      <c r="E44" s="1" t="s">
        <v>51</v>
      </c>
      <c r="F44" s="1">
        <v>12</v>
      </c>
      <c r="G44" s="1">
        <v>9</v>
      </c>
      <c r="H44" s="1">
        <v>20646</v>
      </c>
      <c r="I44" s="1">
        <v>608</v>
      </c>
      <c r="J44" s="1">
        <v>12</v>
      </c>
      <c r="K44" s="1">
        <v>9</v>
      </c>
      <c r="L44" s="2">
        <v>4708.39</v>
      </c>
      <c r="M44">
        <f t="shared" si="1"/>
        <v>0</v>
      </c>
    </row>
    <row r="45" spans="1:13" ht="12.75">
      <c r="A45">
        <f t="shared" si="0"/>
        <v>12008</v>
      </c>
      <c r="B45" s="1">
        <v>12</v>
      </c>
      <c r="C45" s="1">
        <v>8</v>
      </c>
      <c r="D45" s="2">
        <v>0.506</v>
      </c>
      <c r="E45" s="1" t="s">
        <v>51</v>
      </c>
      <c r="F45" s="1">
        <v>12</v>
      </c>
      <c r="G45" s="1">
        <v>8</v>
      </c>
      <c r="H45" s="1">
        <v>40557</v>
      </c>
      <c r="I45" s="1">
        <v>6401</v>
      </c>
      <c r="J45" s="1">
        <v>12</v>
      </c>
      <c r="K45" s="1">
        <v>8</v>
      </c>
      <c r="L45" s="2">
        <v>4721.425</v>
      </c>
      <c r="M45">
        <f t="shared" si="1"/>
        <v>0</v>
      </c>
    </row>
    <row r="46" spans="1:13" ht="12.75">
      <c r="A46">
        <f t="shared" si="0"/>
        <v>12008</v>
      </c>
      <c r="B46" s="1">
        <v>12</v>
      </c>
      <c r="C46" s="1">
        <v>8</v>
      </c>
      <c r="D46" s="2">
        <v>0.02</v>
      </c>
      <c r="E46" s="1" t="s">
        <v>43</v>
      </c>
      <c r="F46" s="1">
        <v>12</v>
      </c>
      <c r="G46" s="1">
        <v>8</v>
      </c>
      <c r="H46" s="1">
        <v>40557</v>
      </c>
      <c r="I46" s="1">
        <v>6401</v>
      </c>
      <c r="J46" s="1">
        <v>12</v>
      </c>
      <c r="K46" s="1">
        <v>8</v>
      </c>
      <c r="L46" s="2">
        <v>4721.425</v>
      </c>
      <c r="M46">
        <f t="shared" si="1"/>
        <v>0</v>
      </c>
    </row>
    <row r="47" spans="1:13" ht="12.75">
      <c r="A47">
        <f t="shared" si="0"/>
        <v>12007</v>
      </c>
      <c r="B47" s="1">
        <v>12</v>
      </c>
      <c r="C47" s="1">
        <v>7</v>
      </c>
      <c r="D47" s="2">
        <v>0.129</v>
      </c>
      <c r="E47" s="1" t="s">
        <v>51</v>
      </c>
      <c r="F47" s="1">
        <v>12</v>
      </c>
      <c r="G47" s="1">
        <v>7</v>
      </c>
      <c r="H47" s="1">
        <v>56858</v>
      </c>
      <c r="I47" s="1">
        <v>11593</v>
      </c>
      <c r="J47" s="1">
        <v>12</v>
      </c>
      <c r="K47" s="1">
        <v>7</v>
      </c>
      <c r="L47" s="2">
        <v>4733.019</v>
      </c>
      <c r="M47">
        <f t="shared" si="1"/>
        <v>0</v>
      </c>
    </row>
    <row r="48" spans="1:13" ht="12.75">
      <c r="A48">
        <f t="shared" si="0"/>
        <v>12007</v>
      </c>
      <c r="B48" s="1">
        <v>12</v>
      </c>
      <c r="C48" s="1">
        <v>7</v>
      </c>
      <c r="D48" s="2">
        <v>0.836</v>
      </c>
      <c r="E48" s="1" t="s">
        <v>43</v>
      </c>
      <c r="F48" s="1">
        <v>12</v>
      </c>
      <c r="G48" s="1">
        <v>7</v>
      </c>
      <c r="H48" s="1">
        <v>56858</v>
      </c>
      <c r="I48" s="1">
        <v>11593</v>
      </c>
      <c r="J48" s="1">
        <v>12</v>
      </c>
      <c r="K48" s="1">
        <v>7</v>
      </c>
      <c r="L48" s="2">
        <v>4733.019</v>
      </c>
      <c r="M48">
        <f t="shared" si="1"/>
        <v>0</v>
      </c>
    </row>
    <row r="49" spans="1:13" ht="12.75">
      <c r="A49">
        <f t="shared" si="0"/>
        <v>12006</v>
      </c>
      <c r="B49" s="1">
        <v>12</v>
      </c>
      <c r="C49" s="1">
        <v>6</v>
      </c>
      <c r="D49" s="2">
        <v>0.918</v>
      </c>
      <c r="E49" s="1" t="s">
        <v>43</v>
      </c>
      <c r="F49" s="1">
        <v>12</v>
      </c>
      <c r="G49" s="1">
        <v>6</v>
      </c>
      <c r="H49" s="1">
        <v>66228</v>
      </c>
      <c r="I49" s="1">
        <v>11783</v>
      </c>
      <c r="J49" s="1">
        <v>12</v>
      </c>
      <c r="K49" s="1">
        <v>6</v>
      </c>
      <c r="L49" s="2">
        <v>4743.174</v>
      </c>
      <c r="M49">
        <f t="shared" si="1"/>
        <v>0</v>
      </c>
    </row>
    <row r="50" spans="1:13" ht="12.75">
      <c r="A50">
        <f t="shared" si="0"/>
        <v>12006</v>
      </c>
      <c r="B50" s="1">
        <v>12</v>
      </c>
      <c r="C50" s="1">
        <v>6</v>
      </c>
      <c r="D50" s="2">
        <v>0.082</v>
      </c>
      <c r="E50" s="1" t="s">
        <v>13</v>
      </c>
      <c r="F50" s="1">
        <v>12</v>
      </c>
      <c r="G50" s="1">
        <v>6</v>
      </c>
      <c r="H50" s="1">
        <v>66228</v>
      </c>
      <c r="I50" s="1">
        <v>11783</v>
      </c>
      <c r="J50" s="1">
        <v>12</v>
      </c>
      <c r="K50" s="1">
        <v>6</v>
      </c>
      <c r="L50" s="2">
        <v>4743.174</v>
      </c>
      <c r="M50">
        <f t="shared" si="1"/>
        <v>0</v>
      </c>
    </row>
    <row r="51" spans="1:13" ht="12.75">
      <c r="A51">
        <f t="shared" si="0"/>
        <v>12005</v>
      </c>
      <c r="B51" s="1">
        <v>12</v>
      </c>
      <c r="C51" s="1">
        <v>5</v>
      </c>
      <c r="D51" s="2">
        <v>0.956</v>
      </c>
      <c r="E51" s="1" t="s">
        <v>13</v>
      </c>
      <c r="F51" s="1">
        <v>12</v>
      </c>
      <c r="G51" s="1">
        <v>5</v>
      </c>
      <c r="H51" s="1">
        <v>79336</v>
      </c>
      <c r="I51" s="1">
        <v>12096</v>
      </c>
      <c r="J51" s="1">
        <v>12</v>
      </c>
      <c r="K51" s="1">
        <v>5</v>
      </c>
      <c r="L51" s="2">
        <v>4751.884</v>
      </c>
      <c r="M51">
        <f t="shared" si="1"/>
        <v>0</v>
      </c>
    </row>
    <row r="52" spans="1:13" ht="12.75">
      <c r="A52">
        <f t="shared" si="0"/>
        <v>12005</v>
      </c>
      <c r="B52" s="1">
        <v>12</v>
      </c>
      <c r="C52" s="1">
        <v>5</v>
      </c>
      <c r="D52" s="2">
        <v>0.044</v>
      </c>
      <c r="E52" s="1" t="s">
        <v>4</v>
      </c>
      <c r="F52" s="1">
        <v>12</v>
      </c>
      <c r="G52" s="1">
        <v>5</v>
      </c>
      <c r="H52" s="1">
        <v>79336</v>
      </c>
      <c r="I52" s="1">
        <v>12096</v>
      </c>
      <c r="J52" s="1">
        <v>12</v>
      </c>
      <c r="K52" s="1">
        <v>5</v>
      </c>
      <c r="L52" s="2">
        <v>4751.884</v>
      </c>
      <c r="M52">
        <f t="shared" si="1"/>
        <v>0</v>
      </c>
    </row>
    <row r="53" spans="1:13" ht="12.75">
      <c r="A53">
        <f t="shared" si="0"/>
        <v>12004</v>
      </c>
      <c r="B53" s="1">
        <v>12</v>
      </c>
      <c r="C53" s="1">
        <v>4</v>
      </c>
      <c r="D53" s="2">
        <v>0.897</v>
      </c>
      <c r="E53" s="1" t="s">
        <v>13</v>
      </c>
      <c r="F53" s="1">
        <v>12</v>
      </c>
      <c r="G53" s="1">
        <v>4</v>
      </c>
      <c r="H53" s="1">
        <v>109773</v>
      </c>
      <c r="I53" s="1">
        <v>12096</v>
      </c>
      <c r="J53" s="1">
        <v>12</v>
      </c>
      <c r="K53" s="1">
        <v>4</v>
      </c>
      <c r="L53" s="2">
        <v>4759.143</v>
      </c>
      <c r="M53">
        <f t="shared" si="1"/>
        <v>0</v>
      </c>
    </row>
    <row r="54" spans="1:13" ht="12.75">
      <c r="A54">
        <f t="shared" si="0"/>
        <v>12004</v>
      </c>
      <c r="B54" s="1">
        <v>12</v>
      </c>
      <c r="C54" s="1">
        <v>4</v>
      </c>
      <c r="D54" s="2">
        <v>0.105</v>
      </c>
      <c r="E54" s="1" t="s">
        <v>4</v>
      </c>
      <c r="F54" s="1">
        <v>12</v>
      </c>
      <c r="G54" s="1">
        <v>4</v>
      </c>
      <c r="H54" s="1">
        <v>109773</v>
      </c>
      <c r="I54" s="1">
        <v>12096</v>
      </c>
      <c r="J54" s="1">
        <v>12</v>
      </c>
      <c r="K54" s="1">
        <v>4</v>
      </c>
      <c r="L54" s="2">
        <v>4759.143</v>
      </c>
      <c r="M54">
        <f t="shared" si="1"/>
        <v>0</v>
      </c>
    </row>
    <row r="55" spans="1:13" ht="12.75">
      <c r="A55">
        <f t="shared" si="0"/>
        <v>12003</v>
      </c>
      <c r="B55" s="1">
        <v>12</v>
      </c>
      <c r="C55" s="1">
        <v>3</v>
      </c>
      <c r="D55" s="2">
        <v>0.301</v>
      </c>
      <c r="E55" s="1" t="s">
        <v>13</v>
      </c>
      <c r="F55" s="1">
        <v>12</v>
      </c>
      <c r="G55" s="1">
        <v>3</v>
      </c>
      <c r="H55" s="1">
        <v>87130</v>
      </c>
      <c r="I55" s="1">
        <v>12096</v>
      </c>
      <c r="J55" s="1">
        <v>12</v>
      </c>
      <c r="K55" s="1">
        <v>3</v>
      </c>
      <c r="L55" s="2">
        <v>4764.958</v>
      </c>
      <c r="M55">
        <f t="shared" si="1"/>
        <v>0</v>
      </c>
    </row>
    <row r="56" spans="1:13" ht="12.75">
      <c r="A56">
        <f t="shared" si="0"/>
        <v>12003</v>
      </c>
      <c r="B56" s="1">
        <v>12</v>
      </c>
      <c r="C56" s="1">
        <v>3</v>
      </c>
      <c r="D56" s="2">
        <v>0.371</v>
      </c>
      <c r="E56" s="1" t="s">
        <v>4</v>
      </c>
      <c r="F56" s="1">
        <v>12</v>
      </c>
      <c r="G56" s="1">
        <v>3</v>
      </c>
      <c r="H56" s="1">
        <v>87130</v>
      </c>
      <c r="I56" s="1">
        <v>12096</v>
      </c>
      <c r="J56" s="1">
        <v>12</v>
      </c>
      <c r="K56" s="1">
        <v>3</v>
      </c>
      <c r="L56" s="2">
        <v>4764.958</v>
      </c>
      <c r="M56">
        <f t="shared" si="1"/>
        <v>0</v>
      </c>
    </row>
    <row r="57" spans="1:13" ht="12.75">
      <c r="A57">
        <f t="shared" si="0"/>
        <v>12003</v>
      </c>
      <c r="B57" s="1">
        <v>12</v>
      </c>
      <c r="C57" s="1">
        <v>3</v>
      </c>
      <c r="D57" s="2">
        <v>0.328</v>
      </c>
      <c r="E57" s="1" t="s">
        <v>6</v>
      </c>
      <c r="F57" s="1">
        <v>12</v>
      </c>
      <c r="G57" s="1">
        <v>3</v>
      </c>
      <c r="H57" s="1">
        <v>87130</v>
      </c>
      <c r="I57" s="1">
        <v>12096</v>
      </c>
      <c r="J57" s="1">
        <v>12</v>
      </c>
      <c r="K57" s="1">
        <v>3</v>
      </c>
      <c r="L57" s="2">
        <v>4764.958</v>
      </c>
      <c r="M57">
        <f t="shared" si="1"/>
        <v>0</v>
      </c>
    </row>
    <row r="58" spans="1:13" ht="12.75">
      <c r="A58">
        <f t="shared" si="0"/>
        <v>12002</v>
      </c>
      <c r="B58" s="1">
        <v>12</v>
      </c>
      <c r="C58" s="1">
        <v>2</v>
      </c>
      <c r="D58" s="2">
        <v>0.025</v>
      </c>
      <c r="E58" s="1" t="s">
        <v>4</v>
      </c>
      <c r="F58" s="1">
        <v>12</v>
      </c>
      <c r="G58" s="1">
        <v>2</v>
      </c>
      <c r="H58" s="1">
        <v>52612</v>
      </c>
      <c r="I58" s="1">
        <v>9012</v>
      </c>
      <c r="J58" s="1">
        <v>12</v>
      </c>
      <c r="K58" s="1">
        <v>2</v>
      </c>
      <c r="L58" s="2">
        <v>4769.317</v>
      </c>
      <c r="M58">
        <f t="shared" si="1"/>
        <v>0</v>
      </c>
    </row>
    <row r="59" spans="1:13" ht="12.75">
      <c r="A59">
        <f t="shared" si="0"/>
        <v>12002</v>
      </c>
      <c r="B59" s="1">
        <v>12</v>
      </c>
      <c r="C59" s="1">
        <v>2</v>
      </c>
      <c r="D59" s="2">
        <v>0.703</v>
      </c>
      <c r="E59" s="1" t="s">
        <v>6</v>
      </c>
      <c r="F59" s="1">
        <v>12</v>
      </c>
      <c r="G59" s="1">
        <v>2</v>
      </c>
      <c r="H59" s="1">
        <v>52612</v>
      </c>
      <c r="I59" s="1">
        <v>9012</v>
      </c>
      <c r="J59" s="1">
        <v>12</v>
      </c>
      <c r="K59" s="1">
        <v>2</v>
      </c>
      <c r="L59" s="2">
        <v>4769.317</v>
      </c>
      <c r="M59">
        <f t="shared" si="1"/>
        <v>0</v>
      </c>
    </row>
    <row r="60" spans="1:13" ht="12.75">
      <c r="A60">
        <f t="shared" si="0"/>
        <v>13011</v>
      </c>
      <c r="B60" s="1">
        <v>13</v>
      </c>
      <c r="C60" s="1">
        <v>11</v>
      </c>
      <c r="D60" s="2">
        <v>0.035</v>
      </c>
      <c r="E60" s="1" t="s">
        <v>74</v>
      </c>
      <c r="F60" s="1">
        <v>13</v>
      </c>
      <c r="G60" s="1">
        <v>11</v>
      </c>
      <c r="H60" s="1">
        <v>33164</v>
      </c>
      <c r="I60" s="1">
        <v>416</v>
      </c>
      <c r="J60" s="1">
        <v>13</v>
      </c>
      <c r="K60" s="1">
        <v>11</v>
      </c>
      <c r="L60" s="2">
        <v>4678.023</v>
      </c>
      <c r="M60">
        <f t="shared" si="1"/>
        <v>0</v>
      </c>
    </row>
    <row r="61" spans="1:13" ht="12.75">
      <c r="A61">
        <f t="shared" si="0"/>
        <v>13010</v>
      </c>
      <c r="B61" s="1">
        <v>13</v>
      </c>
      <c r="C61" s="1">
        <v>10</v>
      </c>
      <c r="D61" s="2">
        <v>0.357</v>
      </c>
      <c r="E61" s="1" t="s">
        <v>74</v>
      </c>
      <c r="F61" s="1">
        <v>13</v>
      </c>
      <c r="G61" s="1">
        <v>10</v>
      </c>
      <c r="H61" s="1">
        <v>416452</v>
      </c>
      <c r="I61" s="1">
        <v>5716</v>
      </c>
      <c r="J61" s="1">
        <v>13</v>
      </c>
      <c r="K61" s="1">
        <v>10</v>
      </c>
      <c r="L61" s="2">
        <v>4693.923</v>
      </c>
      <c r="M61">
        <f t="shared" si="1"/>
        <v>0</v>
      </c>
    </row>
    <row r="62" spans="1:13" ht="12.75">
      <c r="A62">
        <f t="shared" si="0"/>
        <v>13010</v>
      </c>
      <c r="B62" s="1">
        <v>13</v>
      </c>
      <c r="C62" s="1">
        <v>10</v>
      </c>
      <c r="D62" s="2">
        <v>0.109</v>
      </c>
      <c r="E62" s="1" t="s">
        <v>51</v>
      </c>
      <c r="F62" s="1">
        <v>13</v>
      </c>
      <c r="G62" s="1">
        <v>10</v>
      </c>
      <c r="H62" s="1">
        <v>416452</v>
      </c>
      <c r="I62" s="1">
        <v>5716</v>
      </c>
      <c r="J62" s="1">
        <v>13</v>
      </c>
      <c r="K62" s="1">
        <v>10</v>
      </c>
      <c r="L62" s="2">
        <v>4693.923</v>
      </c>
      <c r="M62">
        <f t="shared" si="1"/>
        <v>0</v>
      </c>
    </row>
    <row r="63" spans="1:13" ht="12.75">
      <c r="A63">
        <f t="shared" si="0"/>
        <v>13009</v>
      </c>
      <c r="B63" s="1">
        <v>13</v>
      </c>
      <c r="C63" s="1">
        <v>9</v>
      </c>
      <c r="D63" s="2">
        <v>0.881</v>
      </c>
      <c r="E63" s="1" t="s">
        <v>51</v>
      </c>
      <c r="F63" s="1">
        <v>13</v>
      </c>
      <c r="G63" s="1">
        <v>9</v>
      </c>
      <c r="H63" s="1">
        <v>415255</v>
      </c>
      <c r="I63" s="1">
        <v>10615</v>
      </c>
      <c r="J63" s="1">
        <v>13</v>
      </c>
      <c r="K63" s="1">
        <v>9</v>
      </c>
      <c r="L63" s="2">
        <v>4708.39</v>
      </c>
      <c r="M63">
        <f t="shared" si="1"/>
        <v>0</v>
      </c>
    </row>
    <row r="64" spans="1:13" ht="12.75">
      <c r="A64">
        <f t="shared" si="0"/>
        <v>13008</v>
      </c>
      <c r="B64" s="1">
        <v>13</v>
      </c>
      <c r="C64" s="1">
        <v>8</v>
      </c>
      <c r="D64" s="2">
        <v>1</v>
      </c>
      <c r="E64" s="1" t="s">
        <v>51</v>
      </c>
      <c r="F64" s="1">
        <v>13</v>
      </c>
      <c r="G64" s="1">
        <v>8</v>
      </c>
      <c r="H64" s="1">
        <v>161520</v>
      </c>
      <c r="I64" s="1">
        <v>12096</v>
      </c>
      <c r="J64" s="1">
        <v>13</v>
      </c>
      <c r="K64" s="1">
        <v>8</v>
      </c>
      <c r="L64" s="2">
        <v>4721.425</v>
      </c>
      <c r="M64">
        <f t="shared" si="1"/>
        <v>0</v>
      </c>
    </row>
    <row r="65" spans="1:13" ht="12.75">
      <c r="A65">
        <f t="shared" si="0"/>
        <v>13007</v>
      </c>
      <c r="B65" s="1">
        <v>13</v>
      </c>
      <c r="C65" s="1">
        <v>7</v>
      </c>
      <c r="D65" s="2">
        <v>0.361</v>
      </c>
      <c r="E65" s="1" t="s">
        <v>51</v>
      </c>
      <c r="F65" s="1">
        <v>13</v>
      </c>
      <c r="G65" s="1">
        <v>7</v>
      </c>
      <c r="H65" s="1">
        <v>114367</v>
      </c>
      <c r="I65" s="1">
        <v>12096</v>
      </c>
      <c r="J65" s="1">
        <v>13</v>
      </c>
      <c r="K65" s="1">
        <v>7</v>
      </c>
      <c r="L65" s="2">
        <v>4733.019</v>
      </c>
      <c r="M65">
        <f t="shared" si="1"/>
        <v>0</v>
      </c>
    </row>
    <row r="66" spans="1:13" ht="12.75">
      <c r="A66">
        <f t="shared" si="0"/>
        <v>13007</v>
      </c>
      <c r="B66" s="1">
        <v>13</v>
      </c>
      <c r="C66" s="1">
        <v>7</v>
      </c>
      <c r="D66" s="2">
        <v>0.634</v>
      </c>
      <c r="E66" s="1" t="s">
        <v>43</v>
      </c>
      <c r="F66" s="1">
        <v>13</v>
      </c>
      <c r="G66" s="1">
        <v>7</v>
      </c>
      <c r="H66" s="1">
        <v>114367</v>
      </c>
      <c r="I66" s="1">
        <v>12096</v>
      </c>
      <c r="J66" s="1">
        <v>13</v>
      </c>
      <c r="K66" s="1">
        <v>7</v>
      </c>
      <c r="L66" s="2">
        <v>4733.019</v>
      </c>
      <c r="M66">
        <f t="shared" si="1"/>
        <v>0</v>
      </c>
    </row>
    <row r="67" spans="1:13" ht="12.75">
      <c r="A67">
        <f aca="true" t="shared" si="2" ref="A67:A106">1000*B67+C67</f>
        <v>13006</v>
      </c>
      <c r="B67" s="1">
        <v>13</v>
      </c>
      <c r="C67" s="1">
        <v>6</v>
      </c>
      <c r="D67" s="2">
        <v>0.994</v>
      </c>
      <c r="E67" s="1" t="s">
        <v>43</v>
      </c>
      <c r="F67" s="1">
        <v>13</v>
      </c>
      <c r="G67" s="1">
        <v>6</v>
      </c>
      <c r="H67" s="1">
        <v>108236</v>
      </c>
      <c r="I67" s="1">
        <v>12096</v>
      </c>
      <c r="J67" s="1">
        <v>13</v>
      </c>
      <c r="K67" s="1">
        <v>6</v>
      </c>
      <c r="L67" s="2">
        <v>4743.174</v>
      </c>
      <c r="M67">
        <f aca="true" t="shared" si="3" ref="M67:M106">IF(AND(B67=F67,F67=J67,C67=G67=G67=K67),1,0)</f>
        <v>0</v>
      </c>
    </row>
    <row r="68" spans="1:13" ht="12.75">
      <c r="A68">
        <f t="shared" si="2"/>
        <v>13006</v>
      </c>
      <c r="B68" s="1">
        <v>13</v>
      </c>
      <c r="C68" s="1">
        <v>6</v>
      </c>
      <c r="D68" s="2">
        <v>0.006</v>
      </c>
      <c r="E68" s="1" t="s">
        <v>4</v>
      </c>
      <c r="F68" s="1">
        <v>13</v>
      </c>
      <c r="G68" s="1">
        <v>6</v>
      </c>
      <c r="H68" s="1">
        <v>108236</v>
      </c>
      <c r="I68" s="1">
        <v>12096</v>
      </c>
      <c r="J68" s="1">
        <v>13</v>
      </c>
      <c r="K68" s="1">
        <v>6</v>
      </c>
      <c r="L68" s="2">
        <v>4743.174</v>
      </c>
      <c r="M68">
        <f t="shared" si="3"/>
        <v>0</v>
      </c>
    </row>
    <row r="69" spans="1:13" ht="12.75">
      <c r="A69">
        <f t="shared" si="2"/>
        <v>13005</v>
      </c>
      <c r="B69" s="1">
        <v>13</v>
      </c>
      <c r="C69" s="1">
        <v>5</v>
      </c>
      <c r="D69" s="2">
        <v>0.018</v>
      </c>
      <c r="E69" s="1" t="s">
        <v>13</v>
      </c>
      <c r="F69" s="1">
        <v>13</v>
      </c>
      <c r="G69" s="1">
        <v>5</v>
      </c>
      <c r="H69" s="1">
        <v>86417</v>
      </c>
      <c r="I69" s="1">
        <v>12096</v>
      </c>
      <c r="J69" s="1">
        <v>13</v>
      </c>
      <c r="K69" s="1">
        <v>5</v>
      </c>
      <c r="L69" s="2">
        <v>4751.884</v>
      </c>
      <c r="M69">
        <f t="shared" si="3"/>
        <v>0</v>
      </c>
    </row>
    <row r="70" spans="1:13" ht="12.75">
      <c r="A70">
        <f t="shared" si="2"/>
        <v>13005</v>
      </c>
      <c r="B70" s="1">
        <v>13</v>
      </c>
      <c r="C70" s="1">
        <v>5</v>
      </c>
      <c r="D70" s="2">
        <v>0.982</v>
      </c>
      <c r="E70" s="1" t="s">
        <v>4</v>
      </c>
      <c r="F70" s="1">
        <v>13</v>
      </c>
      <c r="G70" s="1">
        <v>5</v>
      </c>
      <c r="H70" s="1">
        <v>86417</v>
      </c>
      <c r="I70" s="1">
        <v>12096</v>
      </c>
      <c r="J70" s="1">
        <v>13</v>
      </c>
      <c r="K70" s="1">
        <v>5</v>
      </c>
      <c r="L70" s="2">
        <v>4751.884</v>
      </c>
      <c r="M70">
        <f t="shared" si="3"/>
        <v>0</v>
      </c>
    </row>
    <row r="71" spans="1:13" ht="12.75">
      <c r="A71">
        <f t="shared" si="2"/>
        <v>13004</v>
      </c>
      <c r="B71" s="1">
        <v>13</v>
      </c>
      <c r="C71" s="1">
        <v>4</v>
      </c>
      <c r="D71" s="2">
        <v>0.086</v>
      </c>
      <c r="E71" s="1" t="s">
        <v>13</v>
      </c>
      <c r="F71" s="1">
        <v>13</v>
      </c>
      <c r="G71" s="1">
        <v>4</v>
      </c>
      <c r="H71" s="1">
        <v>76555</v>
      </c>
      <c r="I71" s="1">
        <v>12096</v>
      </c>
      <c r="J71" s="1">
        <v>13</v>
      </c>
      <c r="K71" s="1">
        <v>4</v>
      </c>
      <c r="L71" s="2">
        <v>4759.143</v>
      </c>
      <c r="M71">
        <f t="shared" si="3"/>
        <v>0</v>
      </c>
    </row>
    <row r="72" spans="1:13" ht="12.75">
      <c r="A72">
        <f t="shared" si="2"/>
        <v>13004</v>
      </c>
      <c r="B72" s="1">
        <v>13</v>
      </c>
      <c r="C72" s="1">
        <v>4</v>
      </c>
      <c r="D72" s="2">
        <v>0.912</v>
      </c>
      <c r="E72" s="1" t="s">
        <v>4</v>
      </c>
      <c r="F72" s="1">
        <v>13</v>
      </c>
      <c r="G72" s="1">
        <v>4</v>
      </c>
      <c r="H72" s="1">
        <v>76555</v>
      </c>
      <c r="I72" s="1">
        <v>12096</v>
      </c>
      <c r="J72" s="1">
        <v>13</v>
      </c>
      <c r="K72" s="1">
        <v>4</v>
      </c>
      <c r="L72" s="2">
        <v>4759.143</v>
      </c>
      <c r="M72">
        <f t="shared" si="3"/>
        <v>0</v>
      </c>
    </row>
    <row r="73" spans="1:13" ht="12.75">
      <c r="A73">
        <f t="shared" si="2"/>
        <v>13003</v>
      </c>
      <c r="B73" s="1">
        <v>13</v>
      </c>
      <c r="C73" s="1">
        <v>3</v>
      </c>
      <c r="D73" s="2">
        <v>1</v>
      </c>
      <c r="E73" s="1" t="s">
        <v>4</v>
      </c>
      <c r="F73" s="1">
        <v>13</v>
      </c>
      <c r="G73" s="1">
        <v>3</v>
      </c>
      <c r="H73" s="1">
        <v>51548</v>
      </c>
      <c r="I73" s="1">
        <v>12096</v>
      </c>
      <c r="J73" s="1">
        <v>13</v>
      </c>
      <c r="K73" s="1">
        <v>3</v>
      </c>
      <c r="L73" s="2">
        <v>4764.958</v>
      </c>
      <c r="M73">
        <f t="shared" si="3"/>
        <v>0</v>
      </c>
    </row>
    <row r="74" spans="1:13" ht="12.75">
      <c r="A74">
        <f t="shared" si="2"/>
        <v>13002</v>
      </c>
      <c r="B74" s="1">
        <v>13</v>
      </c>
      <c r="C74" s="1">
        <v>2</v>
      </c>
      <c r="D74" s="2">
        <v>0.405</v>
      </c>
      <c r="E74" s="1" t="s">
        <v>4</v>
      </c>
      <c r="F74" s="1">
        <v>13</v>
      </c>
      <c r="G74" s="1">
        <v>2</v>
      </c>
      <c r="H74" s="1">
        <v>46456</v>
      </c>
      <c r="I74" s="1">
        <v>9749</v>
      </c>
      <c r="J74" s="1">
        <v>13</v>
      </c>
      <c r="K74" s="1">
        <v>2</v>
      </c>
      <c r="L74" s="2">
        <v>4769.317</v>
      </c>
      <c r="M74">
        <f t="shared" si="3"/>
        <v>0</v>
      </c>
    </row>
    <row r="75" spans="1:13" ht="12.75">
      <c r="A75">
        <f t="shared" si="2"/>
        <v>13002</v>
      </c>
      <c r="B75" s="1">
        <v>13</v>
      </c>
      <c r="C75" s="1">
        <v>2</v>
      </c>
      <c r="D75" s="2">
        <v>0.403</v>
      </c>
      <c r="E75" s="1" t="s">
        <v>6</v>
      </c>
      <c r="F75" s="1">
        <v>13</v>
      </c>
      <c r="G75" s="1">
        <v>2</v>
      </c>
      <c r="H75" s="1">
        <v>46456</v>
      </c>
      <c r="I75" s="1">
        <v>9749</v>
      </c>
      <c r="J75" s="1">
        <v>13</v>
      </c>
      <c r="K75" s="1">
        <v>2</v>
      </c>
      <c r="L75" s="2">
        <v>4769.317</v>
      </c>
      <c r="M75">
        <f t="shared" si="3"/>
        <v>0</v>
      </c>
    </row>
    <row r="76" spans="1:13" ht="12.75">
      <c r="A76">
        <f t="shared" si="2"/>
        <v>14013</v>
      </c>
      <c r="B76" s="1">
        <v>14</v>
      </c>
      <c r="C76" s="1">
        <v>13</v>
      </c>
      <c r="D76" s="2">
        <v>0.032</v>
      </c>
      <c r="E76" s="1" t="s">
        <v>74</v>
      </c>
      <c r="F76" s="1">
        <v>14</v>
      </c>
      <c r="G76" s="1">
        <v>12</v>
      </c>
      <c r="H76" s="1">
        <v>126806</v>
      </c>
      <c r="I76" s="1">
        <v>4265</v>
      </c>
      <c r="J76" s="1">
        <v>14</v>
      </c>
      <c r="K76" s="1">
        <v>12</v>
      </c>
      <c r="L76" s="2">
        <v>4660.703</v>
      </c>
      <c r="M76">
        <f t="shared" si="3"/>
        <v>0</v>
      </c>
    </row>
    <row r="77" spans="1:13" ht="12.75">
      <c r="A77">
        <f t="shared" si="2"/>
        <v>14012</v>
      </c>
      <c r="B77" s="1">
        <v>14</v>
      </c>
      <c r="C77" s="1">
        <v>12</v>
      </c>
      <c r="D77" s="2">
        <v>0.479</v>
      </c>
      <c r="E77" s="1" t="s">
        <v>74</v>
      </c>
      <c r="F77" s="1">
        <v>14</v>
      </c>
      <c r="G77" s="1">
        <v>12</v>
      </c>
      <c r="H77" s="1">
        <v>126806</v>
      </c>
      <c r="I77" s="1">
        <v>4265</v>
      </c>
      <c r="J77" s="1">
        <v>14</v>
      </c>
      <c r="K77" s="1">
        <v>12</v>
      </c>
      <c r="L77" s="2">
        <v>4660.703</v>
      </c>
      <c r="M77">
        <f t="shared" si="3"/>
        <v>0</v>
      </c>
    </row>
    <row r="78" spans="1:13" ht="12.75">
      <c r="A78">
        <f t="shared" si="2"/>
        <v>14011</v>
      </c>
      <c r="B78" s="1">
        <v>14</v>
      </c>
      <c r="C78" s="1">
        <v>11</v>
      </c>
      <c r="D78" s="2">
        <v>0.593</v>
      </c>
      <c r="E78" s="1" t="s">
        <v>74</v>
      </c>
      <c r="F78" s="1">
        <v>14</v>
      </c>
      <c r="G78" s="1">
        <v>11</v>
      </c>
      <c r="H78" s="1">
        <v>340583</v>
      </c>
      <c r="I78" s="1">
        <v>7367</v>
      </c>
      <c r="J78" s="1">
        <v>14</v>
      </c>
      <c r="K78" s="1">
        <v>11</v>
      </c>
      <c r="L78" s="2">
        <v>4678.023</v>
      </c>
      <c r="M78">
        <f t="shared" si="3"/>
        <v>0</v>
      </c>
    </row>
    <row r="79" spans="1:13" ht="12.75">
      <c r="A79">
        <f t="shared" si="2"/>
        <v>14010</v>
      </c>
      <c r="B79" s="1">
        <v>14</v>
      </c>
      <c r="C79" s="1">
        <v>10</v>
      </c>
      <c r="D79" s="2">
        <v>0.979</v>
      </c>
      <c r="E79" s="1" t="s">
        <v>74</v>
      </c>
      <c r="F79" s="1">
        <v>14</v>
      </c>
      <c r="G79" s="1">
        <v>10</v>
      </c>
      <c r="H79" s="1">
        <v>827316</v>
      </c>
      <c r="I79" s="1">
        <v>12085</v>
      </c>
      <c r="J79" s="1">
        <v>14</v>
      </c>
      <c r="K79" s="1">
        <v>10</v>
      </c>
      <c r="L79" s="2">
        <v>4693.923</v>
      </c>
      <c r="M79">
        <f t="shared" si="3"/>
        <v>0</v>
      </c>
    </row>
    <row r="80" spans="1:13" ht="12.75">
      <c r="A80">
        <f t="shared" si="2"/>
        <v>14010</v>
      </c>
      <c r="B80" s="1">
        <v>14</v>
      </c>
      <c r="C80" s="1">
        <v>10</v>
      </c>
      <c r="D80" s="2">
        <v>0.021</v>
      </c>
      <c r="E80" s="1" t="s">
        <v>51</v>
      </c>
      <c r="F80" s="1">
        <v>14</v>
      </c>
      <c r="G80" s="1">
        <v>10</v>
      </c>
      <c r="H80" s="1">
        <v>827316</v>
      </c>
      <c r="I80" s="1">
        <v>12085</v>
      </c>
      <c r="J80" s="1">
        <v>14</v>
      </c>
      <c r="K80" s="1">
        <v>10</v>
      </c>
      <c r="L80" s="2">
        <v>4693.923</v>
      </c>
      <c r="M80">
        <f t="shared" si="3"/>
        <v>0</v>
      </c>
    </row>
    <row r="81" spans="1:13" ht="12.75">
      <c r="A81">
        <f t="shared" si="2"/>
        <v>14009</v>
      </c>
      <c r="B81" s="1">
        <v>14</v>
      </c>
      <c r="C81" s="1">
        <v>9</v>
      </c>
      <c r="D81" s="2">
        <v>0.024</v>
      </c>
      <c r="E81" s="1" t="s">
        <v>74</v>
      </c>
      <c r="F81" s="1">
        <v>14</v>
      </c>
      <c r="G81" s="1">
        <v>9</v>
      </c>
      <c r="H81" s="1">
        <v>74347</v>
      </c>
      <c r="I81" s="1">
        <v>3074</v>
      </c>
      <c r="J81" s="1">
        <v>14</v>
      </c>
      <c r="K81" s="1">
        <v>9</v>
      </c>
      <c r="L81" s="2">
        <v>4708.39</v>
      </c>
      <c r="M81">
        <f t="shared" si="3"/>
        <v>0</v>
      </c>
    </row>
    <row r="82" spans="1:13" ht="12.75">
      <c r="A82">
        <f t="shared" si="2"/>
        <v>14009</v>
      </c>
      <c r="B82" s="1">
        <v>14</v>
      </c>
      <c r="C82" s="1">
        <v>9</v>
      </c>
      <c r="D82" s="2">
        <v>0.205</v>
      </c>
      <c r="E82" s="1" t="s">
        <v>51</v>
      </c>
      <c r="F82" s="1">
        <v>14</v>
      </c>
      <c r="G82" s="1">
        <v>9</v>
      </c>
      <c r="H82" s="1">
        <v>74347</v>
      </c>
      <c r="I82" s="1">
        <v>3074</v>
      </c>
      <c r="J82" s="1">
        <v>14</v>
      </c>
      <c r="K82" s="1">
        <v>9</v>
      </c>
      <c r="L82" s="2">
        <v>4708.39</v>
      </c>
      <c r="M82">
        <f t="shared" si="3"/>
        <v>0</v>
      </c>
    </row>
    <row r="83" spans="1:13" ht="12.75">
      <c r="A83">
        <f t="shared" si="2"/>
        <v>14008</v>
      </c>
      <c r="B83" s="1">
        <v>14</v>
      </c>
      <c r="C83" s="1">
        <v>8</v>
      </c>
      <c r="D83" s="2">
        <v>0.937</v>
      </c>
      <c r="E83" s="1" t="s">
        <v>51</v>
      </c>
      <c r="F83" s="1">
        <v>14</v>
      </c>
      <c r="G83" s="1">
        <v>8</v>
      </c>
      <c r="H83" s="1">
        <v>55192</v>
      </c>
      <c r="I83" s="1">
        <v>11257</v>
      </c>
      <c r="J83" s="1">
        <v>14</v>
      </c>
      <c r="K83" s="1">
        <v>8</v>
      </c>
      <c r="L83" s="2">
        <v>4721.425</v>
      </c>
      <c r="M83">
        <f t="shared" si="3"/>
        <v>0</v>
      </c>
    </row>
    <row r="84" spans="1:13" ht="12.75">
      <c r="A84">
        <f t="shared" si="2"/>
        <v>14007</v>
      </c>
      <c r="B84" s="1">
        <v>14</v>
      </c>
      <c r="C84" s="1">
        <v>7</v>
      </c>
      <c r="D84" s="2">
        <v>0.771</v>
      </c>
      <c r="E84" s="1" t="s">
        <v>51</v>
      </c>
      <c r="F84" s="1">
        <v>14</v>
      </c>
      <c r="G84" s="1">
        <v>7</v>
      </c>
      <c r="H84" s="1">
        <v>82027</v>
      </c>
      <c r="I84" s="1">
        <v>12096</v>
      </c>
      <c r="J84" s="1">
        <v>14</v>
      </c>
      <c r="K84" s="1">
        <v>7</v>
      </c>
      <c r="L84" s="2">
        <v>4733.019</v>
      </c>
      <c r="M84">
        <f t="shared" si="3"/>
        <v>0</v>
      </c>
    </row>
    <row r="85" spans="1:13" ht="12.75">
      <c r="A85">
        <f t="shared" si="2"/>
        <v>14007</v>
      </c>
      <c r="B85" s="1">
        <v>14</v>
      </c>
      <c r="C85" s="1">
        <v>7</v>
      </c>
      <c r="D85" s="2">
        <v>0.229</v>
      </c>
      <c r="E85" s="1" t="s">
        <v>43</v>
      </c>
      <c r="F85" s="1">
        <v>14</v>
      </c>
      <c r="G85" s="1">
        <v>7</v>
      </c>
      <c r="H85" s="1">
        <v>82027</v>
      </c>
      <c r="I85" s="1">
        <v>12096</v>
      </c>
      <c r="J85" s="1">
        <v>14</v>
      </c>
      <c r="K85" s="1">
        <v>7</v>
      </c>
      <c r="L85" s="2">
        <v>4733.019</v>
      </c>
      <c r="M85">
        <f t="shared" si="3"/>
        <v>0</v>
      </c>
    </row>
    <row r="86" spans="1:13" ht="12.75">
      <c r="A86">
        <f t="shared" si="2"/>
        <v>14006</v>
      </c>
      <c r="B86" s="1">
        <v>14</v>
      </c>
      <c r="C86" s="1">
        <v>6</v>
      </c>
      <c r="D86" s="2">
        <v>0.782</v>
      </c>
      <c r="E86" s="1" t="s">
        <v>43</v>
      </c>
      <c r="F86" s="1">
        <v>14</v>
      </c>
      <c r="G86" s="1">
        <v>6</v>
      </c>
      <c r="H86" s="1">
        <v>90675</v>
      </c>
      <c r="I86" s="1">
        <v>9794</v>
      </c>
      <c r="J86" s="1">
        <v>14</v>
      </c>
      <c r="K86" s="1">
        <v>6</v>
      </c>
      <c r="L86" s="2">
        <v>4743.174</v>
      </c>
      <c r="M86">
        <f t="shared" si="3"/>
        <v>0</v>
      </c>
    </row>
    <row r="87" spans="1:13" ht="12.75">
      <c r="A87">
        <f t="shared" si="2"/>
        <v>14006</v>
      </c>
      <c r="B87" s="1">
        <v>14</v>
      </c>
      <c r="C87" s="1">
        <v>6</v>
      </c>
      <c r="D87" s="2">
        <v>0.025</v>
      </c>
      <c r="E87" s="1" t="s">
        <v>4</v>
      </c>
      <c r="F87" s="1">
        <v>14</v>
      </c>
      <c r="G87" s="1">
        <v>6</v>
      </c>
      <c r="H87" s="1">
        <v>90675</v>
      </c>
      <c r="I87" s="1">
        <v>9794</v>
      </c>
      <c r="J87" s="1">
        <v>14</v>
      </c>
      <c r="K87" s="1">
        <v>6</v>
      </c>
      <c r="L87" s="2">
        <v>4743.174</v>
      </c>
      <c r="M87">
        <f t="shared" si="3"/>
        <v>0</v>
      </c>
    </row>
    <row r="88" spans="1:13" ht="12.75">
      <c r="A88">
        <f t="shared" si="2"/>
        <v>14005</v>
      </c>
      <c r="B88" s="1">
        <v>14</v>
      </c>
      <c r="C88" s="1">
        <v>5</v>
      </c>
      <c r="D88" s="2">
        <v>0.61</v>
      </c>
      <c r="E88" s="1" t="s">
        <v>4</v>
      </c>
      <c r="F88" s="1">
        <v>14</v>
      </c>
      <c r="G88" s="1">
        <v>5</v>
      </c>
      <c r="H88" s="1">
        <v>53387</v>
      </c>
      <c r="I88" s="1">
        <v>7348</v>
      </c>
      <c r="J88" s="1">
        <v>14</v>
      </c>
      <c r="K88" s="1">
        <v>5</v>
      </c>
      <c r="L88" s="2">
        <v>4751.884</v>
      </c>
      <c r="M88">
        <f t="shared" si="3"/>
        <v>0</v>
      </c>
    </row>
    <row r="89" spans="1:13" ht="12.75">
      <c r="A89">
        <f t="shared" si="2"/>
        <v>14004</v>
      </c>
      <c r="B89" s="1">
        <v>14</v>
      </c>
      <c r="C89" s="1">
        <v>4</v>
      </c>
      <c r="D89" s="2">
        <v>0.86</v>
      </c>
      <c r="E89" s="1" t="s">
        <v>4</v>
      </c>
      <c r="F89" s="1">
        <v>14</v>
      </c>
      <c r="G89" s="1">
        <v>4</v>
      </c>
      <c r="H89" s="1">
        <v>87690</v>
      </c>
      <c r="I89" s="1">
        <v>10381</v>
      </c>
      <c r="J89" s="1">
        <v>14</v>
      </c>
      <c r="K89" s="1">
        <v>4</v>
      </c>
      <c r="L89" s="2">
        <v>4759.143</v>
      </c>
      <c r="M89">
        <f t="shared" si="3"/>
        <v>0</v>
      </c>
    </row>
    <row r="90" spans="1:13" ht="12.75">
      <c r="A90">
        <f t="shared" si="2"/>
        <v>14003</v>
      </c>
      <c r="B90" s="1">
        <v>14</v>
      </c>
      <c r="C90" s="1">
        <v>3</v>
      </c>
      <c r="D90" s="2">
        <v>1</v>
      </c>
      <c r="E90" s="1" t="s">
        <v>4</v>
      </c>
      <c r="F90" s="1">
        <v>14</v>
      </c>
      <c r="G90" s="1">
        <v>3</v>
      </c>
      <c r="H90" s="1">
        <v>51035</v>
      </c>
      <c r="I90" s="1">
        <v>12096</v>
      </c>
      <c r="J90" s="1">
        <v>14</v>
      </c>
      <c r="K90" s="1">
        <v>3</v>
      </c>
      <c r="L90" s="2">
        <v>4764.958</v>
      </c>
      <c r="M90">
        <f t="shared" si="3"/>
        <v>0</v>
      </c>
    </row>
    <row r="91" spans="1:13" ht="12.75">
      <c r="A91">
        <f t="shared" si="2"/>
        <v>14002</v>
      </c>
      <c r="B91" s="1">
        <v>14</v>
      </c>
      <c r="C91" s="1">
        <v>2</v>
      </c>
      <c r="D91" s="2">
        <v>0.877</v>
      </c>
      <c r="E91" s="1" t="s">
        <v>4</v>
      </c>
      <c r="F91" s="1">
        <v>14</v>
      </c>
      <c r="G91" s="1">
        <v>2</v>
      </c>
      <c r="H91" s="1">
        <v>33770</v>
      </c>
      <c r="I91" s="1">
        <v>10428</v>
      </c>
      <c r="J91" s="1">
        <v>14</v>
      </c>
      <c r="K91" s="1">
        <v>2</v>
      </c>
      <c r="L91" s="2">
        <v>4769.317</v>
      </c>
      <c r="M91">
        <f t="shared" si="3"/>
        <v>0</v>
      </c>
    </row>
    <row r="92" spans="1:13" ht="12.75">
      <c r="A92">
        <f t="shared" si="2"/>
        <v>15012</v>
      </c>
      <c r="B92" s="1">
        <v>15</v>
      </c>
      <c r="C92" s="1">
        <v>12</v>
      </c>
      <c r="D92" s="2">
        <v>0.004</v>
      </c>
      <c r="E92" s="1" t="s">
        <v>74</v>
      </c>
      <c r="F92" s="1">
        <v>15</v>
      </c>
      <c r="G92" s="1">
        <v>12</v>
      </c>
      <c r="H92" s="1">
        <v>1841</v>
      </c>
      <c r="I92" s="1">
        <v>62</v>
      </c>
      <c r="J92" s="1">
        <v>15</v>
      </c>
      <c r="K92" s="1">
        <v>12</v>
      </c>
      <c r="L92" s="2">
        <v>4660.703</v>
      </c>
      <c r="M92">
        <f t="shared" si="3"/>
        <v>0</v>
      </c>
    </row>
    <row r="93" spans="1:13" ht="12.75">
      <c r="A93">
        <f t="shared" si="2"/>
        <v>15011</v>
      </c>
      <c r="B93" s="1">
        <v>15</v>
      </c>
      <c r="C93" s="1">
        <v>11</v>
      </c>
      <c r="D93" s="2">
        <v>0.058</v>
      </c>
      <c r="E93" s="1" t="s">
        <v>74</v>
      </c>
      <c r="F93" s="1">
        <v>15</v>
      </c>
      <c r="G93" s="1">
        <v>11</v>
      </c>
      <c r="H93" s="1">
        <v>25472</v>
      </c>
      <c r="I93" s="1">
        <v>838</v>
      </c>
      <c r="J93" s="1">
        <v>15</v>
      </c>
      <c r="K93" s="1">
        <v>11</v>
      </c>
      <c r="L93" s="2">
        <v>4678.023</v>
      </c>
      <c r="M93">
        <f t="shared" si="3"/>
        <v>0</v>
      </c>
    </row>
    <row r="94" spans="1:13" ht="12.75">
      <c r="A94">
        <f t="shared" si="2"/>
        <v>15010</v>
      </c>
      <c r="B94" s="1">
        <v>15</v>
      </c>
      <c r="C94" s="1">
        <v>10</v>
      </c>
      <c r="D94" s="2">
        <v>0.248</v>
      </c>
      <c r="E94" s="1" t="s">
        <v>74</v>
      </c>
      <c r="F94" s="1">
        <v>15</v>
      </c>
      <c r="G94" s="1">
        <v>10</v>
      </c>
      <c r="H94" s="1">
        <v>197534</v>
      </c>
      <c r="I94" s="1">
        <v>3103</v>
      </c>
      <c r="J94" s="1">
        <v>15</v>
      </c>
      <c r="K94" s="1">
        <v>10</v>
      </c>
      <c r="L94" s="2">
        <v>4693.923</v>
      </c>
      <c r="M94">
        <f t="shared" si="3"/>
        <v>0</v>
      </c>
    </row>
    <row r="95" spans="1:13" ht="12.75">
      <c r="A95">
        <f t="shared" si="2"/>
        <v>15009</v>
      </c>
      <c r="B95" s="1">
        <v>15</v>
      </c>
      <c r="C95" s="1">
        <v>9</v>
      </c>
      <c r="D95" s="2">
        <v>0.025</v>
      </c>
      <c r="E95" s="1" t="s">
        <v>74</v>
      </c>
      <c r="F95" s="1">
        <v>15</v>
      </c>
      <c r="G95" s="1">
        <v>9</v>
      </c>
      <c r="H95" s="1">
        <v>17343</v>
      </c>
      <c r="I95" s="1">
        <v>272</v>
      </c>
      <c r="J95" s="1">
        <v>15</v>
      </c>
      <c r="K95" s="1">
        <v>9</v>
      </c>
      <c r="L95" s="2">
        <v>4708.39</v>
      </c>
      <c r="M95">
        <f t="shared" si="3"/>
        <v>0</v>
      </c>
    </row>
    <row r="96" spans="1:13" ht="12.75">
      <c r="A96">
        <f t="shared" si="2"/>
        <v>15008</v>
      </c>
      <c r="B96" s="1">
        <v>15</v>
      </c>
      <c r="C96" s="1">
        <v>8</v>
      </c>
      <c r="D96" s="2">
        <v>0.174</v>
      </c>
      <c r="E96" s="1" t="s">
        <v>51</v>
      </c>
      <c r="F96" s="1">
        <v>15</v>
      </c>
      <c r="G96" s="1">
        <v>8</v>
      </c>
      <c r="H96" s="1">
        <v>11578</v>
      </c>
      <c r="I96" s="1">
        <v>2361</v>
      </c>
      <c r="J96" s="1">
        <v>15</v>
      </c>
      <c r="K96" s="1">
        <v>8</v>
      </c>
      <c r="L96" s="2">
        <v>4721.425</v>
      </c>
      <c r="M96">
        <f t="shared" si="3"/>
        <v>0</v>
      </c>
    </row>
    <row r="97" spans="1:13" ht="12.75">
      <c r="A97">
        <f t="shared" si="2"/>
        <v>15007</v>
      </c>
      <c r="B97" s="1">
        <v>15</v>
      </c>
      <c r="C97" s="1">
        <v>7</v>
      </c>
      <c r="D97" s="2">
        <v>0.356</v>
      </c>
      <c r="E97" s="1" t="s">
        <v>51</v>
      </c>
      <c r="F97" s="1">
        <v>15</v>
      </c>
      <c r="G97" s="1">
        <v>7</v>
      </c>
      <c r="H97" s="1">
        <v>26429</v>
      </c>
      <c r="I97" s="1">
        <v>4891</v>
      </c>
      <c r="J97" s="1">
        <v>15</v>
      </c>
      <c r="K97" s="1">
        <v>7</v>
      </c>
      <c r="L97" s="2">
        <v>4733.019</v>
      </c>
      <c r="M97">
        <f t="shared" si="3"/>
        <v>0</v>
      </c>
    </row>
    <row r="98" spans="1:13" ht="12.75">
      <c r="A98">
        <f t="shared" si="2"/>
        <v>15007</v>
      </c>
      <c r="B98" s="1">
        <v>15</v>
      </c>
      <c r="C98" s="1">
        <v>7</v>
      </c>
      <c r="D98" s="2">
        <v>0.042</v>
      </c>
      <c r="E98" s="1" t="s">
        <v>43</v>
      </c>
      <c r="F98" s="1">
        <v>15</v>
      </c>
      <c r="G98" s="1">
        <v>7</v>
      </c>
      <c r="H98" s="1">
        <v>26429</v>
      </c>
      <c r="I98" s="1">
        <v>4891</v>
      </c>
      <c r="J98" s="1">
        <v>15</v>
      </c>
      <c r="K98" s="1">
        <v>7</v>
      </c>
      <c r="L98" s="2">
        <v>4733.019</v>
      </c>
      <c r="M98">
        <f t="shared" si="3"/>
        <v>0</v>
      </c>
    </row>
    <row r="99" spans="1:13" ht="12.75">
      <c r="A99">
        <f t="shared" si="2"/>
        <v>15006</v>
      </c>
      <c r="B99" s="1">
        <v>15</v>
      </c>
      <c r="C99" s="1">
        <v>6</v>
      </c>
      <c r="D99" s="2">
        <v>0.024</v>
      </c>
      <c r="E99" s="1" t="s">
        <v>43</v>
      </c>
      <c r="F99" s="1">
        <v>15</v>
      </c>
      <c r="G99" s="1">
        <v>6</v>
      </c>
      <c r="H99" s="1">
        <v>2734</v>
      </c>
      <c r="I99" s="1">
        <v>309</v>
      </c>
      <c r="J99" s="1">
        <v>15</v>
      </c>
      <c r="K99" s="1">
        <v>6</v>
      </c>
      <c r="L99" s="2">
        <v>4743.174</v>
      </c>
      <c r="M99">
        <f t="shared" si="3"/>
        <v>0</v>
      </c>
    </row>
    <row r="100" spans="1:13" ht="12.75">
      <c r="A100">
        <f t="shared" si="2"/>
        <v>15004</v>
      </c>
      <c r="B100" s="1">
        <v>15</v>
      </c>
      <c r="C100" s="1">
        <v>4</v>
      </c>
      <c r="D100" s="2">
        <v>0.035</v>
      </c>
      <c r="E100" s="1" t="s">
        <v>4</v>
      </c>
      <c r="F100" s="1">
        <v>15</v>
      </c>
      <c r="G100" s="1">
        <v>4</v>
      </c>
      <c r="H100" s="1">
        <v>4135</v>
      </c>
      <c r="I100" s="1">
        <v>485</v>
      </c>
      <c r="J100" s="1">
        <v>15</v>
      </c>
      <c r="K100" s="1">
        <v>4</v>
      </c>
      <c r="L100" s="2">
        <v>4759.143</v>
      </c>
      <c r="M100">
        <f t="shared" si="3"/>
        <v>0</v>
      </c>
    </row>
    <row r="101" spans="1:13" ht="12.75">
      <c r="A101">
        <f t="shared" si="2"/>
        <v>15003</v>
      </c>
      <c r="B101" s="1">
        <v>15</v>
      </c>
      <c r="C101" s="1">
        <v>3</v>
      </c>
      <c r="D101" s="2">
        <v>0.457</v>
      </c>
      <c r="E101" s="1" t="s">
        <v>4</v>
      </c>
      <c r="F101" s="1">
        <v>15</v>
      </c>
      <c r="G101" s="1">
        <v>3</v>
      </c>
      <c r="H101" s="1">
        <v>15185</v>
      </c>
      <c r="I101" s="1">
        <v>5611</v>
      </c>
      <c r="J101" s="1">
        <v>15</v>
      </c>
      <c r="K101" s="1">
        <v>3</v>
      </c>
      <c r="L101" s="2">
        <v>4764.958</v>
      </c>
      <c r="M101">
        <f t="shared" si="3"/>
        <v>0</v>
      </c>
    </row>
    <row r="102" spans="1:13" ht="12.75">
      <c r="A102">
        <f t="shared" si="2"/>
        <v>15002</v>
      </c>
      <c r="B102" s="1">
        <v>15</v>
      </c>
      <c r="C102" s="1">
        <v>2</v>
      </c>
      <c r="D102" s="2">
        <v>0.996</v>
      </c>
      <c r="E102" s="1" t="s">
        <v>4</v>
      </c>
      <c r="F102" s="1">
        <v>15</v>
      </c>
      <c r="G102" s="1">
        <v>2</v>
      </c>
      <c r="H102" s="1">
        <v>32123</v>
      </c>
      <c r="I102" s="1">
        <v>12074</v>
      </c>
      <c r="J102" s="1">
        <v>15</v>
      </c>
      <c r="K102" s="1">
        <v>2</v>
      </c>
      <c r="L102" s="2">
        <v>4769.317</v>
      </c>
      <c r="M102">
        <f t="shared" si="3"/>
        <v>0</v>
      </c>
    </row>
    <row r="103" spans="1:13" ht="12.75">
      <c r="A103">
        <f t="shared" si="2"/>
        <v>15001</v>
      </c>
      <c r="B103" s="1">
        <v>15</v>
      </c>
      <c r="C103" s="1">
        <v>1</v>
      </c>
      <c r="D103" s="2">
        <v>0.065</v>
      </c>
      <c r="E103" s="1" t="s">
        <v>4</v>
      </c>
      <c r="F103" s="1">
        <v>15</v>
      </c>
      <c r="G103" s="1">
        <v>1</v>
      </c>
      <c r="H103" s="1">
        <v>2364</v>
      </c>
      <c r="I103" s="1">
        <v>896</v>
      </c>
      <c r="J103" s="1">
        <v>15</v>
      </c>
      <c r="K103" s="1">
        <v>1</v>
      </c>
      <c r="L103" s="2">
        <v>4772.224</v>
      </c>
      <c r="M103">
        <f t="shared" si="3"/>
        <v>0</v>
      </c>
    </row>
    <row r="104" spans="1:13" ht="12.75">
      <c r="A104">
        <f t="shared" si="2"/>
        <v>16003</v>
      </c>
      <c r="B104" s="1">
        <v>16</v>
      </c>
      <c r="C104" s="1">
        <v>3</v>
      </c>
      <c r="D104" s="2">
        <v>0</v>
      </c>
      <c r="E104" s="1" t="s">
        <v>4</v>
      </c>
      <c r="F104" s="1">
        <v>16</v>
      </c>
      <c r="G104" s="1">
        <v>2</v>
      </c>
      <c r="H104" s="1">
        <v>2942</v>
      </c>
      <c r="I104" s="1">
        <v>1113</v>
      </c>
      <c r="J104" s="1">
        <v>16</v>
      </c>
      <c r="K104" s="1">
        <v>2</v>
      </c>
      <c r="L104" s="2">
        <v>4769.317</v>
      </c>
      <c r="M104">
        <f t="shared" si="3"/>
        <v>0</v>
      </c>
    </row>
    <row r="105" spans="1:13" ht="12.75">
      <c r="A105">
        <f t="shared" si="2"/>
        <v>16002</v>
      </c>
      <c r="B105" s="1">
        <v>16</v>
      </c>
      <c r="C105" s="1">
        <v>2</v>
      </c>
      <c r="D105" s="2">
        <v>0.102</v>
      </c>
      <c r="E105" s="1" t="s">
        <v>4</v>
      </c>
      <c r="F105" s="1">
        <v>16</v>
      </c>
      <c r="G105" s="1">
        <v>2</v>
      </c>
      <c r="H105" s="1">
        <v>2942</v>
      </c>
      <c r="I105" s="1">
        <v>1113</v>
      </c>
      <c r="J105" s="1">
        <v>16</v>
      </c>
      <c r="K105" s="1">
        <v>2</v>
      </c>
      <c r="L105" s="2">
        <v>4769.317</v>
      </c>
      <c r="M105">
        <f t="shared" si="3"/>
        <v>0</v>
      </c>
    </row>
    <row r="106" spans="1:13" ht="12.75">
      <c r="A106">
        <f t="shared" si="2"/>
        <v>16001</v>
      </c>
      <c r="B106" s="1">
        <v>16</v>
      </c>
      <c r="C106" s="1">
        <v>1</v>
      </c>
      <c r="D106" s="2">
        <v>0.039</v>
      </c>
      <c r="E106" s="1" t="s">
        <v>4</v>
      </c>
      <c r="F106" s="1">
        <v>16</v>
      </c>
      <c r="G106" s="1">
        <v>1</v>
      </c>
      <c r="H106" s="1">
        <v>1115</v>
      </c>
      <c r="I106" s="1">
        <v>420</v>
      </c>
      <c r="J106" s="1">
        <v>16</v>
      </c>
      <c r="K106" s="1">
        <v>1</v>
      </c>
      <c r="L106" s="2">
        <v>4772.224</v>
      </c>
      <c r="M106">
        <f t="shared" si="3"/>
        <v>0</v>
      </c>
    </row>
    <row r="107" spans="2:12" ht="12.75">
      <c r="B107" s="1"/>
      <c r="C107" s="1"/>
      <c r="D107" s="2"/>
      <c r="E107" s="1"/>
      <c r="F107" s="1"/>
      <c r="G107" s="1"/>
      <c r="H107" s="1"/>
      <c r="I107" s="1"/>
      <c r="J107" s="1"/>
      <c r="K107" s="1"/>
      <c r="L107" s="2"/>
    </row>
    <row r="108" spans="2:12" ht="12.75">
      <c r="B108" s="1"/>
      <c r="C108" s="1"/>
      <c r="D108" s="2"/>
      <c r="E108" s="1"/>
      <c r="F108" s="1"/>
      <c r="G108" s="1"/>
      <c r="H108" s="1"/>
      <c r="I108" s="1"/>
      <c r="J108" s="1"/>
      <c r="K108" s="1"/>
      <c r="L108" s="2"/>
    </row>
    <row r="109" spans="2:12" ht="12.75">
      <c r="B109" s="1"/>
      <c r="C109" s="1"/>
      <c r="D109" s="2"/>
      <c r="E109" s="1"/>
      <c r="F109" s="1"/>
      <c r="G109" s="1"/>
      <c r="H109" s="1"/>
      <c r="I109" s="1"/>
      <c r="J109" s="1"/>
      <c r="K109" s="1"/>
      <c r="L109" s="2"/>
    </row>
    <row r="110" spans="2:12" ht="12.75">
      <c r="B110" s="1"/>
      <c r="C110" s="1"/>
      <c r="D110" s="2"/>
      <c r="E110" s="1"/>
      <c r="F110" s="1"/>
      <c r="G110" s="1"/>
      <c r="H110" s="1"/>
      <c r="I110" s="1"/>
      <c r="J110" s="1"/>
      <c r="K110" s="1"/>
      <c r="L110" s="2"/>
    </row>
    <row r="111" spans="2:12" ht="12.75">
      <c r="B111" s="1"/>
      <c r="C111" s="1"/>
      <c r="D111" s="2"/>
      <c r="E111" s="1"/>
      <c r="F111" s="1"/>
      <c r="G111" s="1"/>
      <c r="H111" s="1"/>
      <c r="I111" s="1"/>
      <c r="J111" s="1"/>
      <c r="K111" s="1"/>
      <c r="L111" s="2"/>
    </row>
    <row r="112" spans="2:12" ht="12.75">
      <c r="B112" s="1"/>
      <c r="C112" s="1"/>
      <c r="D112" s="2"/>
      <c r="E112" s="1"/>
      <c r="F112" s="1"/>
      <c r="G112" s="1"/>
      <c r="H112" s="1"/>
      <c r="I112" s="1"/>
      <c r="J112" s="1"/>
      <c r="K112" s="1"/>
      <c r="L112" s="2"/>
    </row>
    <row r="113" spans="2:12" ht="12.75">
      <c r="B113" s="1"/>
      <c r="C113" s="1"/>
      <c r="D113" s="2"/>
      <c r="E113" s="1"/>
      <c r="F113" s="1"/>
      <c r="G113" s="1"/>
      <c r="H113" s="1"/>
      <c r="I113" s="1"/>
      <c r="J113" s="1"/>
      <c r="K113" s="1"/>
      <c r="L113" s="2"/>
    </row>
    <row r="114" spans="2:12" ht="12.75">
      <c r="B114" s="1"/>
      <c r="C114" s="1"/>
      <c r="D114" s="2"/>
      <c r="E114" s="1"/>
      <c r="F114" s="1"/>
      <c r="G114" s="1"/>
      <c r="H114" s="1"/>
      <c r="I114" s="1"/>
      <c r="J114" s="1"/>
      <c r="K114" s="1"/>
      <c r="L114" s="2"/>
    </row>
    <row r="115" spans="2:12" ht="12.75">
      <c r="B115" s="1"/>
      <c r="C115" s="1"/>
      <c r="D115" s="2"/>
      <c r="E115" s="1"/>
      <c r="F115" s="1"/>
      <c r="G115" s="1"/>
      <c r="H115" s="1"/>
      <c r="I115" s="1"/>
      <c r="J115" s="1"/>
      <c r="K115" s="1"/>
      <c r="L115" s="2"/>
    </row>
    <row r="116" spans="2:12" ht="12.75">
      <c r="B116" s="1"/>
      <c r="C116" s="1"/>
      <c r="D116" s="2"/>
      <c r="E116" s="1"/>
      <c r="F116" s="1"/>
      <c r="G116" s="1"/>
      <c r="H116" s="1"/>
      <c r="I116" s="1"/>
      <c r="J116" s="1"/>
      <c r="K116" s="1"/>
      <c r="L116" s="2"/>
    </row>
    <row r="117" spans="2:12" ht="12.75">
      <c r="B117" s="1"/>
      <c r="C117" s="1"/>
      <c r="D117" s="2"/>
      <c r="E117" s="1"/>
      <c r="F117" s="1"/>
      <c r="G117" s="1"/>
      <c r="H117" s="1"/>
      <c r="I117" s="1"/>
      <c r="J117" s="1"/>
      <c r="K117" s="1"/>
      <c r="L117" s="2"/>
    </row>
    <row r="118" spans="2:12" ht="12.75">
      <c r="B118" s="1"/>
      <c r="C118" s="1"/>
      <c r="D118" s="2"/>
      <c r="E118" s="1"/>
      <c r="F118" s="1"/>
      <c r="G118" s="1"/>
      <c r="H118" s="1"/>
      <c r="I118" s="1"/>
      <c r="J118" s="1"/>
      <c r="K118" s="1"/>
      <c r="L118" s="2"/>
    </row>
    <row r="119" spans="2:12" ht="12.75">
      <c r="B119" s="1"/>
      <c r="C119" s="1"/>
      <c r="D119" s="2"/>
      <c r="E119" s="1"/>
      <c r="F119" s="1"/>
      <c r="G119" s="1"/>
      <c r="H119" s="1"/>
      <c r="I119" s="1"/>
      <c r="J119" s="1"/>
      <c r="K119" s="1"/>
      <c r="L119" s="2"/>
    </row>
    <row r="120" spans="2:12" ht="12.75">
      <c r="B120" s="1"/>
      <c r="C120" s="1"/>
      <c r="D120" s="2"/>
      <c r="E120" s="1"/>
      <c r="F120" s="1"/>
      <c r="G120" s="1"/>
      <c r="H120" s="1"/>
      <c r="I120" s="1"/>
      <c r="J120" s="1"/>
      <c r="K120" s="1"/>
      <c r="L120" s="2"/>
    </row>
    <row r="121" spans="2:12" ht="12.75">
      <c r="B121" s="1"/>
      <c r="C121" s="1"/>
      <c r="D121" s="2"/>
      <c r="E121" s="1"/>
      <c r="F121" s="1"/>
      <c r="G121" s="1"/>
      <c r="H121" s="1"/>
      <c r="I121" s="1"/>
      <c r="J121" s="1"/>
      <c r="K121" s="1"/>
      <c r="L121" s="2"/>
    </row>
    <row r="122" spans="2:12" ht="12.75">
      <c r="B122" s="1"/>
      <c r="C122" s="1"/>
      <c r="D122" s="2"/>
      <c r="E122" s="1"/>
      <c r="F122" s="1"/>
      <c r="G122" s="1"/>
      <c r="H122" s="1"/>
      <c r="I122" s="1"/>
      <c r="J122" s="1"/>
      <c r="K122" s="1"/>
      <c r="L122" s="2"/>
    </row>
    <row r="123" spans="2:12" ht="12.75">
      <c r="B123" s="1"/>
      <c r="C123" s="1"/>
      <c r="D123" s="2"/>
      <c r="E123" s="1"/>
      <c r="F123" s="1"/>
      <c r="G123" s="1"/>
      <c r="H123" s="1"/>
      <c r="I123" s="1"/>
      <c r="J123" s="1"/>
      <c r="K123" s="1"/>
      <c r="L123" s="2"/>
    </row>
    <row r="124" spans="2:12" ht="12.75">
      <c r="B124" s="1"/>
      <c r="C124" s="1"/>
      <c r="D124" s="2"/>
      <c r="E124" s="1"/>
      <c r="F124" s="1"/>
      <c r="G124" s="1"/>
      <c r="H124" s="1"/>
      <c r="I124" s="1"/>
      <c r="J124" s="1"/>
      <c r="K124" s="1"/>
      <c r="L124" s="2"/>
    </row>
    <row r="125" spans="2:12" ht="12.75">
      <c r="B125" s="1"/>
      <c r="C125" s="1"/>
      <c r="D125" s="2"/>
      <c r="E125" s="1"/>
      <c r="F125" s="1"/>
      <c r="G125" s="1"/>
      <c r="H125" s="1"/>
      <c r="I125" s="1"/>
      <c r="J125" s="1"/>
      <c r="K125" s="1"/>
      <c r="L125" s="2"/>
    </row>
    <row r="126" spans="2:12" ht="12.75">
      <c r="B126" s="1"/>
      <c r="C126" s="1"/>
      <c r="D126" s="2"/>
      <c r="E126" s="1"/>
      <c r="F126" s="1"/>
      <c r="G126" s="1"/>
      <c r="H126" s="1"/>
      <c r="I126" s="1"/>
      <c r="J126" s="1"/>
      <c r="K126" s="1"/>
      <c r="L126" s="2"/>
    </row>
    <row r="127" spans="2:12" ht="12.75">
      <c r="B127" s="1"/>
      <c r="C127" s="1"/>
      <c r="D127" s="2"/>
      <c r="E127" s="1"/>
      <c r="F127" s="1"/>
      <c r="G127" s="1"/>
      <c r="H127" s="1"/>
      <c r="I127" s="1"/>
      <c r="J127" s="1"/>
      <c r="K127" s="1"/>
      <c r="L127" s="2"/>
    </row>
    <row r="128" spans="2:12" ht="12.75">
      <c r="B128" s="1"/>
      <c r="C128" s="1"/>
      <c r="D128" s="2"/>
      <c r="E128" s="1"/>
      <c r="F128" s="1"/>
      <c r="G128" s="1"/>
      <c r="H128" s="1"/>
      <c r="I128" s="1"/>
      <c r="J128" s="1"/>
      <c r="K128" s="1"/>
      <c r="L128" s="2"/>
    </row>
    <row r="129" spans="2:12" ht="12.75">
      <c r="B129" s="1"/>
      <c r="C129" s="1"/>
      <c r="D129" s="2"/>
      <c r="E129" s="1"/>
      <c r="F129" s="1"/>
      <c r="G129" s="1"/>
      <c r="H129" s="1"/>
      <c r="I129" s="1"/>
      <c r="J129" s="1"/>
      <c r="K129" s="1"/>
      <c r="L129" s="2"/>
    </row>
    <row r="130" spans="2:12" ht="12.75">
      <c r="B130" s="1"/>
      <c r="C130" s="1"/>
      <c r="D130" s="2"/>
      <c r="E130" s="1"/>
      <c r="F130" s="1"/>
      <c r="G130" s="1"/>
      <c r="H130" s="1"/>
      <c r="I130" s="1"/>
      <c r="J130" s="1"/>
      <c r="K130" s="1"/>
      <c r="L130" s="2"/>
    </row>
    <row r="131" spans="2:12" ht="12.75">
      <c r="B131" s="1"/>
      <c r="C131" s="1"/>
      <c r="D131" s="2"/>
      <c r="E131" s="1"/>
      <c r="F131" s="1"/>
      <c r="G131" s="1"/>
      <c r="H131" s="1"/>
      <c r="I131" s="1"/>
      <c r="J131" s="1"/>
      <c r="K131" s="1"/>
      <c r="L131" s="2"/>
    </row>
    <row r="132" spans="2:12" ht="12.75">
      <c r="B132" s="1"/>
      <c r="C132" s="1"/>
      <c r="D132" s="2"/>
      <c r="E132" s="1"/>
      <c r="F132" s="1"/>
      <c r="G132" s="1"/>
      <c r="H132" s="1"/>
      <c r="I132" s="1"/>
      <c r="J132" s="1"/>
      <c r="K132" s="1"/>
      <c r="L132" s="2"/>
    </row>
    <row r="133" spans="2:12" ht="12.75">
      <c r="B133" s="1"/>
      <c r="C133" s="1"/>
      <c r="D133" s="2"/>
      <c r="E133" s="1"/>
      <c r="F133" s="1"/>
      <c r="G133" s="1"/>
      <c r="H133" s="1"/>
      <c r="I133" s="1"/>
      <c r="J133" s="1"/>
      <c r="K133" s="1"/>
      <c r="L133" s="2"/>
    </row>
    <row r="134" spans="2:12" ht="12.75">
      <c r="B134" s="1"/>
      <c r="C134" s="1"/>
      <c r="D134" s="2"/>
      <c r="E134" s="1"/>
      <c r="F134" s="1"/>
      <c r="G134" s="1"/>
      <c r="H134" s="1"/>
      <c r="I134" s="1"/>
      <c r="J134" s="1"/>
      <c r="K134" s="1"/>
      <c r="L134" s="2"/>
    </row>
    <row r="135" spans="2:12" ht="12.75">
      <c r="B135" s="1"/>
      <c r="C135" s="1"/>
      <c r="D135" s="2"/>
      <c r="E135" s="1"/>
      <c r="F135" s="1"/>
      <c r="G135" s="1"/>
      <c r="H135" s="1"/>
      <c r="I135" s="1"/>
      <c r="J135" s="1"/>
      <c r="K135" s="1"/>
      <c r="L135" s="2"/>
    </row>
    <row r="136" spans="2:12" ht="12.75">
      <c r="B136" s="1"/>
      <c r="C136" s="1"/>
      <c r="D136" s="2"/>
      <c r="E136" s="1"/>
      <c r="F136" s="1"/>
      <c r="G136" s="1"/>
      <c r="H136" s="1"/>
      <c r="I136" s="1"/>
      <c r="J136" s="1"/>
      <c r="K136" s="1"/>
      <c r="L136" s="2"/>
    </row>
    <row r="137" spans="2:12" ht="12.75">
      <c r="B137" s="1"/>
      <c r="C137" s="1"/>
      <c r="D137" s="2"/>
      <c r="E137" s="1"/>
      <c r="F137" s="1"/>
      <c r="G137" s="1"/>
      <c r="H137" s="1"/>
      <c r="I137" s="1"/>
      <c r="J137" s="1"/>
      <c r="K137" s="1"/>
      <c r="L137" s="2"/>
    </row>
    <row r="138" spans="2:12" ht="12.75">
      <c r="B138" s="1"/>
      <c r="C138" s="1"/>
      <c r="D138" s="2"/>
      <c r="E138" s="1"/>
      <c r="F138" s="1"/>
      <c r="G138" s="1"/>
      <c r="H138" s="1"/>
      <c r="I138" s="1"/>
      <c r="J138" s="1"/>
      <c r="K138" s="1"/>
      <c r="L138" s="2"/>
    </row>
    <row r="139" spans="2:12" ht="12.75">
      <c r="B139" s="1"/>
      <c r="C139" s="1"/>
      <c r="D139" s="2"/>
      <c r="E139" s="1"/>
      <c r="F139" s="1"/>
      <c r="G139" s="1"/>
      <c r="H139" s="1"/>
      <c r="I139" s="1"/>
      <c r="J139" s="1"/>
      <c r="K139" s="1"/>
      <c r="L139" s="2"/>
    </row>
    <row r="140" spans="2:12" ht="12.75">
      <c r="B140" s="1"/>
      <c r="C140" s="1"/>
      <c r="D140" s="2"/>
      <c r="E140" s="1"/>
      <c r="F140" s="1"/>
      <c r="G140" s="1"/>
      <c r="H140" s="1"/>
      <c r="I140" s="1"/>
      <c r="J140" s="1"/>
      <c r="K140" s="1"/>
      <c r="L140" s="2"/>
    </row>
    <row r="141" spans="2:12" ht="12.75">
      <c r="B141" s="1"/>
      <c r="C141" s="1"/>
      <c r="D141" s="2"/>
      <c r="E141" s="1"/>
      <c r="F141" s="1"/>
      <c r="G141" s="1"/>
      <c r="H141" s="1"/>
      <c r="I141" s="1"/>
      <c r="J141" s="1"/>
      <c r="K141" s="1"/>
      <c r="L141" s="2"/>
    </row>
    <row r="142" spans="2:12" ht="12.75">
      <c r="B142" s="1"/>
      <c r="C142" s="1"/>
      <c r="D142" s="2"/>
      <c r="E142" s="1"/>
      <c r="F142" s="1"/>
      <c r="G142" s="1"/>
      <c r="H142" s="1"/>
      <c r="I142" s="1"/>
      <c r="J142" s="1"/>
      <c r="K142" s="1"/>
      <c r="L142" s="2"/>
    </row>
    <row r="143" spans="2:12" ht="12.75">
      <c r="B143" s="1"/>
      <c r="C143" s="1"/>
      <c r="D143" s="2"/>
      <c r="E143" s="1"/>
      <c r="F143" s="1"/>
      <c r="G143" s="1"/>
      <c r="H143" s="1"/>
      <c r="I143" s="1"/>
      <c r="J143" s="1"/>
      <c r="K143" s="1"/>
      <c r="L143" s="2"/>
    </row>
    <row r="144" spans="2:12" ht="12.75">
      <c r="B144" s="1"/>
      <c r="C144" s="1"/>
      <c r="D144" s="2"/>
      <c r="E144" s="1"/>
      <c r="F144" s="1"/>
      <c r="G144" s="1"/>
      <c r="H144" s="1"/>
      <c r="I144" s="1"/>
      <c r="J144" s="1"/>
      <c r="K144" s="1"/>
      <c r="L144" s="2"/>
    </row>
    <row r="145" spans="2:12" ht="12.75">
      <c r="B145" s="1"/>
      <c r="C145" s="1"/>
      <c r="D145" s="2"/>
      <c r="E145" s="1"/>
      <c r="F145" s="1"/>
      <c r="G145" s="1"/>
      <c r="H145" s="1"/>
      <c r="I145" s="1"/>
      <c r="J145" s="1"/>
      <c r="K145" s="1"/>
      <c r="L145" s="2"/>
    </row>
    <row r="146" spans="2:12" ht="12.75">
      <c r="B146" s="1"/>
      <c r="C146" s="1"/>
      <c r="D146" s="2"/>
      <c r="E146" s="1"/>
      <c r="F146" s="1"/>
      <c r="G146" s="1"/>
      <c r="H146" s="1"/>
      <c r="I146" s="1"/>
      <c r="J146" s="1"/>
      <c r="K146" s="1"/>
      <c r="L146" s="2"/>
    </row>
    <row r="147" spans="2:12" ht="12.75">
      <c r="B147" s="1"/>
      <c r="C147" s="1"/>
      <c r="D147" s="2"/>
      <c r="E147" s="1"/>
      <c r="F147" s="1"/>
      <c r="G147" s="1"/>
      <c r="H147" s="1"/>
      <c r="I147" s="1"/>
      <c r="J147" s="1"/>
      <c r="K147" s="1"/>
      <c r="L147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5"/>
  <sheetViews>
    <sheetView workbookViewId="0" topLeftCell="A1">
      <selection activeCell="I13" sqref="I13"/>
    </sheetView>
  </sheetViews>
  <sheetFormatPr defaultColWidth="9.140625" defaultRowHeight="12.75"/>
  <cols>
    <col min="3" max="3" width="10.7109375" style="0" bestFit="1" customWidth="1"/>
    <col min="4" max="4" width="14.00390625" style="0" bestFit="1" customWidth="1"/>
    <col min="5" max="5" width="10.28125" style="0" bestFit="1" customWidth="1"/>
    <col min="6" max="6" width="16.140625" style="0" bestFit="1" customWidth="1"/>
    <col min="7" max="7" width="12.7109375" style="0" bestFit="1" customWidth="1"/>
    <col min="8" max="8" width="20.28125" style="0" customWidth="1"/>
    <col min="9" max="9" width="19.00390625" style="0" customWidth="1"/>
    <col min="10" max="10" width="19.57421875" style="0" customWidth="1"/>
  </cols>
  <sheetData>
    <row r="1" spans="1:10" ht="69">
      <c r="A1" s="50" t="s">
        <v>2</v>
      </c>
      <c r="B1" s="50" t="s">
        <v>3</v>
      </c>
      <c r="C1" s="50" t="s">
        <v>147</v>
      </c>
      <c r="D1" s="51" t="s">
        <v>148</v>
      </c>
      <c r="E1" s="51" t="s">
        <v>149</v>
      </c>
      <c r="F1" s="50" t="s">
        <v>150</v>
      </c>
      <c r="G1" s="50" t="s">
        <v>151</v>
      </c>
      <c r="H1" s="52" t="s">
        <v>163</v>
      </c>
      <c r="I1" s="52" t="s">
        <v>152</v>
      </c>
      <c r="J1" s="52" t="s">
        <v>153</v>
      </c>
    </row>
    <row r="2" spans="1:10" ht="13.5">
      <c r="A2" s="53" t="s">
        <v>2</v>
      </c>
      <c r="B2" s="53" t="s">
        <v>3</v>
      </c>
      <c r="C2" s="53" t="s">
        <v>156</v>
      </c>
      <c r="D2" s="53" t="s">
        <v>154</v>
      </c>
      <c r="E2" s="53" t="s">
        <v>155</v>
      </c>
      <c r="F2" s="53" t="s">
        <v>157</v>
      </c>
      <c r="G2" s="53" t="s">
        <v>158</v>
      </c>
      <c r="H2" s="53" t="s">
        <v>159</v>
      </c>
      <c r="I2" s="53" t="s">
        <v>160</v>
      </c>
      <c r="J2" s="53" t="s">
        <v>161</v>
      </c>
    </row>
    <row r="3" spans="1:11" ht="12.75">
      <c r="A3" s="24">
        <f>GPW!B2</f>
        <v>8</v>
      </c>
      <c r="B3" s="24">
        <f>GPW!C2</f>
        <v>5</v>
      </c>
      <c r="C3" s="44">
        <f>GPW!M2</f>
        <v>0.1545782643</v>
      </c>
      <c r="D3" s="24">
        <v>98</v>
      </c>
      <c r="E3" s="24" t="s">
        <v>72</v>
      </c>
      <c r="F3" s="10">
        <f>GPW!E2</f>
        <v>37186.507501000066</v>
      </c>
      <c r="G3" s="10">
        <f>GPW!H2</f>
        <v>1902.4533704660976</v>
      </c>
      <c r="H3" s="10">
        <f>GPW!J2</f>
        <v>5880203056.223769</v>
      </c>
      <c r="I3" s="10">
        <f>GPW!K2</f>
        <v>26348937.08318215</v>
      </c>
      <c r="J3" s="10">
        <f>GPW!L2</f>
        <v>67252135.76700483</v>
      </c>
      <c r="K3" s="24"/>
    </row>
    <row r="4" spans="1:11" ht="12.75">
      <c r="A4" s="24">
        <f>GPW!B3</f>
        <v>8</v>
      </c>
      <c r="B4" s="24">
        <f>GPW!C3</f>
        <v>4</v>
      </c>
      <c r="C4" s="44">
        <f>GPW!M3</f>
        <v>0.2327123002</v>
      </c>
      <c r="D4" s="24">
        <v>98</v>
      </c>
      <c r="E4" s="24" t="s">
        <v>72</v>
      </c>
      <c r="F4" s="10">
        <f>GPW!E3</f>
        <v>48534.51225389843</v>
      </c>
      <c r="G4" s="10">
        <f>GPW!H3</f>
        <v>2868.453786582787</v>
      </c>
      <c r="H4" s="10">
        <f>GPW!J3</f>
        <v>7674632722.097619</v>
      </c>
      <c r="I4" s="10">
        <f>GPW!K3</f>
        <v>34389699.26677065</v>
      </c>
      <c r="J4" s="10">
        <f>GPW!L3</f>
        <v>87775105.18826641</v>
      </c>
      <c r="K4" s="24"/>
    </row>
    <row r="5" spans="1:11" ht="12.75">
      <c r="A5" s="24">
        <f>GPW!B4</f>
        <v>9</v>
      </c>
      <c r="B5" s="24">
        <f>GPW!C4</f>
        <v>6</v>
      </c>
      <c r="C5" s="44">
        <f>GPW!M4</f>
        <v>0.4263650294</v>
      </c>
      <c r="D5" s="24">
        <v>98</v>
      </c>
      <c r="E5" s="24" t="s">
        <v>72</v>
      </c>
      <c r="F5" s="10">
        <f>GPW!E4</f>
        <v>216916.06301643772</v>
      </c>
      <c r="G5" s="10">
        <f>GPW!H4</f>
        <v>5237.817921874627</v>
      </c>
      <c r="H5" s="10">
        <f>GPW!J4</f>
        <v>31080505491.435146</v>
      </c>
      <c r="I5" s="10">
        <f>GPW!K4</f>
        <v>139270408.84081972</v>
      </c>
      <c r="J5" s="10">
        <f>GPW!L4</f>
        <v>355469080.7496483</v>
      </c>
      <c r="K5" s="24"/>
    </row>
    <row r="6" spans="1:11" ht="12.75">
      <c r="A6" s="24">
        <f>GPW!B5</f>
        <v>9</v>
      </c>
      <c r="B6" s="24">
        <f>GPW!C5</f>
        <v>5</v>
      </c>
      <c r="C6" s="44">
        <f>GPW!M5</f>
        <v>0.9988593208000001</v>
      </c>
      <c r="D6" s="24">
        <v>98</v>
      </c>
      <c r="E6" s="24" t="s">
        <v>72</v>
      </c>
      <c r="F6" s="10">
        <f>GPW!E5</f>
        <v>557836.0837595911</v>
      </c>
      <c r="G6" s="10">
        <f>GPW!H5</f>
        <v>12293.340788129402</v>
      </c>
      <c r="H6" s="10">
        <f>GPW!J5</f>
        <v>88854135824.43208</v>
      </c>
      <c r="I6" s="10">
        <f>GPW!K5</f>
        <v>398151562.4601566</v>
      </c>
      <c r="J6" s="10">
        <f>GPW!L5</f>
        <v>1016228580.6779788</v>
      </c>
      <c r="K6" s="24"/>
    </row>
    <row r="7" spans="1:11" ht="12.75">
      <c r="A7" s="24">
        <f>GPW!B6</f>
        <v>9</v>
      </c>
      <c r="B7" s="24">
        <f>GPW!C6</f>
        <v>4</v>
      </c>
      <c r="C7" s="44">
        <f>GPW!M6</f>
        <v>0.9885543764000001</v>
      </c>
      <c r="D7" s="24">
        <v>98</v>
      </c>
      <c r="E7" s="24" t="s">
        <v>72</v>
      </c>
      <c r="F7" s="10">
        <f>GPW!E6</f>
        <v>1054936.19632319</v>
      </c>
      <c r="G7" s="10">
        <f>GPW!H6</f>
        <v>12185.099549059272</v>
      </c>
      <c r="H7" s="10">
        <f>GPW!J6</f>
        <v>221636047914.58572</v>
      </c>
      <c r="I7" s="10">
        <f>GPW!K6</f>
        <v>993141601.7488511</v>
      </c>
      <c r="J7" s="10">
        <f>GPW!L6</f>
        <v>2534861031.616539</v>
      </c>
      <c r="K7" s="24"/>
    </row>
    <row r="8" spans="1:11" ht="12.75">
      <c r="A8" s="24">
        <f>GPW!B7</f>
        <v>9</v>
      </c>
      <c r="B8" s="24">
        <f>GPW!C7</f>
        <v>3</v>
      </c>
      <c r="C8" s="44">
        <f>GPW!M7</f>
        <v>0.261225532</v>
      </c>
      <c r="D8" s="24">
        <v>98</v>
      </c>
      <c r="E8" s="24" t="s">
        <v>72</v>
      </c>
      <c r="F8" s="10">
        <f>GPW!E7</f>
        <v>937013.732445226</v>
      </c>
      <c r="G8" s="10">
        <f>GPW!H7</f>
        <v>3223.8473032348284</v>
      </c>
      <c r="H8" s="10">
        <f>GPW!J7</f>
        <v>218966191307.09076</v>
      </c>
      <c r="I8" s="10">
        <f>GPW!K7</f>
        <v>981178089.077712</v>
      </c>
      <c r="J8" s="10">
        <f>GPW!L7</f>
        <v>2504325766.5365953</v>
      </c>
      <c r="K8" s="24"/>
    </row>
    <row r="9" spans="1:11" ht="12.75">
      <c r="A9" s="24">
        <f>GPW!B8</f>
        <v>9</v>
      </c>
      <c r="B9" s="24">
        <f>GPW!C8</f>
        <v>2</v>
      </c>
      <c r="C9" s="44">
        <f>GPW!M8</f>
        <v>0.1143067507</v>
      </c>
      <c r="D9" s="24">
        <v>98</v>
      </c>
      <c r="E9" s="24" t="s">
        <v>72</v>
      </c>
      <c r="F9" s="10">
        <f>GPW!E8</f>
        <v>12276.37662892725</v>
      </c>
      <c r="G9" s="10">
        <f>GPW!H8</f>
        <v>1411.9776849602242</v>
      </c>
      <c r="H9" s="10">
        <f>GPW!J8</f>
        <v>1841142991.1673145</v>
      </c>
      <c r="I9" s="10">
        <f>GPW!K8</f>
        <v>8250082.585849267</v>
      </c>
      <c r="J9" s="10">
        <f>GPW!L8</f>
        <v>21057231.73579835</v>
      </c>
      <c r="K9" s="24"/>
    </row>
    <row r="10" spans="1:11" ht="12.75">
      <c r="A10" s="24">
        <f>GPW!B9</f>
        <v>10</v>
      </c>
      <c r="B10" s="24">
        <f>GPW!C9</f>
        <v>7</v>
      </c>
      <c r="C10" s="44">
        <f>GPW!M9</f>
        <v>0.0118572392</v>
      </c>
      <c r="D10" s="24">
        <v>98</v>
      </c>
      <c r="E10" s="24" t="s">
        <v>72</v>
      </c>
      <c r="F10" s="10">
        <f>GPW!E9</f>
        <v>6423.68544536891</v>
      </c>
      <c r="G10" s="10">
        <f>GPW!H9</f>
        <v>145.35219451076503</v>
      </c>
      <c r="H10" s="10">
        <f>GPW!J9</f>
        <v>889933611.9363914</v>
      </c>
      <c r="I10" s="10">
        <f>GPW!K9</f>
        <v>3987754.2535375804</v>
      </c>
      <c r="J10" s="10">
        <f>GPW!L9</f>
        <v>10178209.072256504</v>
      </c>
      <c r="K10" s="24"/>
    </row>
    <row r="11" spans="1:11" ht="12.75">
      <c r="A11" s="24">
        <f>GPW!B10</f>
        <v>10</v>
      </c>
      <c r="B11" s="24">
        <f>GPW!C10</f>
        <v>6</v>
      </c>
      <c r="C11" s="44">
        <f>GPW!M10</f>
        <v>0.9125144257000001</v>
      </c>
      <c r="D11" s="24">
        <v>98</v>
      </c>
      <c r="E11" s="24" t="s">
        <v>72</v>
      </c>
      <c r="F11" s="10">
        <f>GPW!E10</f>
        <v>704854.9573617318</v>
      </c>
      <c r="G11" s="10">
        <f>GPW!H10</f>
        <v>11210.076069387394</v>
      </c>
      <c r="H11" s="10">
        <f>GPW!J10</f>
        <v>97705666902.59117</v>
      </c>
      <c r="I11" s="10">
        <f>GPW!K10</f>
        <v>437814892.6612098</v>
      </c>
      <c r="J11" s="10">
        <f>GPW!L10</f>
        <v>1117463923.0840805</v>
      </c>
      <c r="K11" s="24"/>
    </row>
    <row r="12" spans="1:11" ht="12.75">
      <c r="A12" s="24">
        <f>GPW!B11</f>
        <v>10</v>
      </c>
      <c r="B12" s="24">
        <f>GPW!C11</f>
        <v>5</v>
      </c>
      <c r="C12" s="44">
        <f>GPW!M11</f>
        <v>1.0000000019</v>
      </c>
      <c r="D12" s="24">
        <v>98</v>
      </c>
      <c r="E12" s="24" t="s">
        <v>72</v>
      </c>
      <c r="F12" s="10">
        <f>GPW!E11</f>
        <v>1422600.8188646585</v>
      </c>
      <c r="G12" s="10">
        <f>GPW!H11</f>
        <v>12307.37958338402</v>
      </c>
      <c r="H12" s="10">
        <f>GPW!J11</f>
        <v>217774078113.07895</v>
      </c>
      <c r="I12" s="10">
        <f>GPW!K11</f>
        <v>975836281.1087165</v>
      </c>
      <c r="J12" s="10">
        <f>GPW!L11</f>
        <v>2490691516.5614243</v>
      </c>
      <c r="K12" s="24"/>
    </row>
    <row r="13" spans="1:11" ht="12.75">
      <c r="A13" s="24">
        <f>GPW!B12</f>
        <v>10</v>
      </c>
      <c r="B13" s="24">
        <f>GPW!C12</f>
        <v>4</v>
      </c>
      <c r="C13" s="44">
        <f>GPW!M12</f>
        <v>1.0000000019000002</v>
      </c>
      <c r="D13" s="24">
        <v>98</v>
      </c>
      <c r="E13" s="24" t="s">
        <v>72</v>
      </c>
      <c r="F13" s="10">
        <f>GPW!E12</f>
        <v>156791.58212919283</v>
      </c>
      <c r="G13" s="10">
        <f>GPW!H12</f>
        <v>12326.180393419745</v>
      </c>
      <c r="H13" s="10">
        <f>GPW!J12</f>
        <v>35418748598.13604</v>
      </c>
      <c r="I13" s="10">
        <f>GPW!K12</f>
        <v>158709889.6847718</v>
      </c>
      <c r="J13" s="10">
        <f>GPW!L12</f>
        <v>405085754.1217215</v>
      </c>
      <c r="K13" s="24"/>
    </row>
    <row r="14" spans="1:11" ht="12.75">
      <c r="A14" s="24">
        <f>GPW!B13</f>
        <v>10</v>
      </c>
      <c r="B14" s="24">
        <f>GPW!C13</f>
        <v>3</v>
      </c>
      <c r="C14" s="44">
        <f>GPW!M13</f>
        <v>1.0000000018000001</v>
      </c>
      <c r="D14" s="24">
        <v>98</v>
      </c>
      <c r="E14" s="24" t="s">
        <v>72</v>
      </c>
      <c r="F14" s="10">
        <f>GPW!E13</f>
        <v>169277.52580101864</v>
      </c>
      <c r="G14" s="10">
        <f>GPW!H13</f>
        <v>12341.241242214233</v>
      </c>
      <c r="H14" s="10">
        <f>GPW!J13</f>
        <v>35670385079.78833</v>
      </c>
      <c r="I14" s="10">
        <f>GPW!K13</f>
        <v>159837461.9402693</v>
      </c>
      <c r="J14" s="10">
        <f>GPW!L13</f>
        <v>407963731.4068935</v>
      </c>
      <c r="K14" s="24"/>
    </row>
    <row r="15" spans="1:11" ht="12.75">
      <c r="A15" s="24">
        <f>GPW!B14</f>
        <v>10</v>
      </c>
      <c r="B15" s="24">
        <f>GPW!C14</f>
        <v>2</v>
      </c>
      <c r="C15" s="44">
        <f>GPW!M14</f>
        <v>0.8276387187</v>
      </c>
      <c r="D15" s="24">
        <v>98</v>
      </c>
      <c r="E15" s="24" t="s">
        <v>72</v>
      </c>
      <c r="F15" s="10">
        <f>GPW!E14</f>
        <v>97384.89367390484</v>
      </c>
      <c r="G15" s="10">
        <f>GPW!H14</f>
        <v>10223.432954371192</v>
      </c>
      <c r="H15" s="10">
        <f>GPW!J14</f>
        <v>14605247122.41187</v>
      </c>
      <c r="I15" s="10">
        <f>GPW!K14</f>
        <v>65445484.42173947</v>
      </c>
      <c r="J15" s="10">
        <f>GPW!L14</f>
        <v>167040840.7661154</v>
      </c>
      <c r="K15" s="24"/>
    </row>
    <row r="16" spans="1:11" ht="12.75">
      <c r="A16" s="24">
        <f>GPW!B15</f>
        <v>11</v>
      </c>
      <c r="B16" s="24">
        <f>GPW!C15</f>
        <v>7</v>
      </c>
      <c r="C16" s="44">
        <f>GPW!M15</f>
        <v>0.0863505664</v>
      </c>
      <c r="D16" s="24">
        <v>98</v>
      </c>
      <c r="E16" s="24" t="s">
        <v>72</v>
      </c>
      <c r="F16" s="10">
        <f>GPW!E15</f>
        <v>8965.824791834053</v>
      </c>
      <c r="G16" s="10">
        <f>GPW!H15</f>
        <v>1058.5300770087806</v>
      </c>
      <c r="H16" s="10">
        <f>GPW!J15</f>
        <v>1477285177.0758426</v>
      </c>
      <c r="I16" s="10">
        <f>GPW!K15</f>
        <v>6619651.364503441</v>
      </c>
      <c r="J16" s="10">
        <f>GPW!L15</f>
        <v>16895774.235233758</v>
      </c>
      <c r="K16" s="24"/>
    </row>
    <row r="17" spans="1:11" ht="12.75">
      <c r="A17" s="24">
        <f>GPW!B16</f>
        <v>11</v>
      </c>
      <c r="B17" s="24">
        <f>GPW!C16</f>
        <v>6</v>
      </c>
      <c r="C17" s="44">
        <f>GPW!M16</f>
        <v>0.75727579</v>
      </c>
      <c r="D17" s="24">
        <v>98</v>
      </c>
      <c r="E17" s="24" t="s">
        <v>72</v>
      </c>
      <c r="F17" s="10">
        <f>GPW!E16</f>
        <v>164164.8998752325</v>
      </c>
      <c r="G17" s="10">
        <f>GPW!H16</f>
        <v>9302.997270309821</v>
      </c>
      <c r="H17" s="10">
        <f>GPW!J16</f>
        <v>25567689165.48487</v>
      </c>
      <c r="I17" s="10">
        <f>GPW!K16</f>
        <v>114567715.90067384</v>
      </c>
      <c r="J17" s="10">
        <f>GPW!L16</f>
        <v>292418762.8496639</v>
      </c>
      <c r="K17" s="24"/>
    </row>
    <row r="18" spans="1:11" ht="12.75">
      <c r="A18" s="24">
        <f>GPW!B17</f>
        <v>11</v>
      </c>
      <c r="B18" s="24">
        <f>GPW!C17</f>
        <v>5</v>
      </c>
      <c r="C18" s="44">
        <f>GPW!M17</f>
        <v>1.0000000019</v>
      </c>
      <c r="D18" s="24">
        <v>98</v>
      </c>
      <c r="E18" s="24" t="s">
        <v>72</v>
      </c>
      <c r="F18" s="10">
        <f>GPW!E17</f>
        <v>143548.36237964663</v>
      </c>
      <c r="G18" s="10">
        <f>GPW!H17</f>
        <v>12307.37958338402</v>
      </c>
      <c r="H18" s="10">
        <f>GPW!J17</f>
        <v>25502143526.793106</v>
      </c>
      <c r="I18" s="10">
        <f>GPW!K17</f>
        <v>114274008.71174635</v>
      </c>
      <c r="J18" s="10">
        <f>GPW!L17</f>
        <v>291669114.5551942</v>
      </c>
      <c r="K18" s="24"/>
    </row>
    <row r="19" spans="1:11" ht="12.75">
      <c r="A19" s="24">
        <f>GPW!B18</f>
        <v>11</v>
      </c>
      <c r="B19" s="24">
        <f>GPW!C18</f>
        <v>4</v>
      </c>
      <c r="C19" s="44">
        <f>GPW!M18</f>
        <v>1.0000000019</v>
      </c>
      <c r="D19" s="24">
        <v>98</v>
      </c>
      <c r="E19" s="24" t="s">
        <v>72</v>
      </c>
      <c r="F19" s="10">
        <f>GPW!E18</f>
        <v>304464.4668893647</v>
      </c>
      <c r="G19" s="10">
        <f>GPW!H18</f>
        <v>12326.180393419741</v>
      </c>
      <c r="H19" s="10">
        <f>GPW!J18</f>
        <v>58636582219.80752</v>
      </c>
      <c r="I19" s="10">
        <f>GPW!K18</f>
        <v>262748003.92263025</v>
      </c>
      <c r="J19" s="10">
        <f>GPW!L18</f>
        <v>670629117.8475199</v>
      </c>
      <c r="K19" s="24"/>
    </row>
    <row r="20" spans="1:11" ht="12.75">
      <c r="A20" s="24">
        <f>GPW!B19</f>
        <v>11</v>
      </c>
      <c r="B20" s="24">
        <f>GPW!C19</f>
        <v>3</v>
      </c>
      <c r="C20" s="44">
        <f>GPW!M19</f>
        <v>1.000000002</v>
      </c>
      <c r="D20" s="24">
        <v>98</v>
      </c>
      <c r="E20" s="24" t="s">
        <v>72</v>
      </c>
      <c r="F20" s="10">
        <f>GPW!E19</f>
        <v>1243791.5360158624</v>
      </c>
      <c r="G20" s="10">
        <f>GPW!H19</f>
        <v>12341.24124468248</v>
      </c>
      <c r="H20" s="10">
        <f>GPW!J19</f>
        <v>231672657315.36578</v>
      </c>
      <c r="I20" s="10">
        <f>GPW!K19</f>
        <v>1038115216.9626527</v>
      </c>
      <c r="J20" s="10">
        <f>GPW!L19</f>
        <v>2649650165.8705397</v>
      </c>
      <c r="K20" s="24"/>
    </row>
    <row r="21" spans="1:11" ht="12.75">
      <c r="A21" s="24">
        <f>GPW!B20</f>
        <v>11</v>
      </c>
      <c r="B21" s="24">
        <f>GPW!C20</f>
        <v>2</v>
      </c>
      <c r="C21" s="44">
        <f>GPW!M20</f>
        <v>0.7480561222</v>
      </c>
      <c r="D21" s="24">
        <v>98</v>
      </c>
      <c r="E21" s="24" t="s">
        <v>72</v>
      </c>
      <c r="F21" s="10">
        <f>GPW!E20</f>
        <v>88377.56043396045</v>
      </c>
      <c r="G21" s="10">
        <f>GPW!H20</f>
        <v>9240.386461656972</v>
      </c>
      <c r="H21" s="10">
        <f>GPW!J20</f>
        <v>13254377157.673655</v>
      </c>
      <c r="I21" s="10">
        <f>GPW!K20</f>
        <v>59392294.18866171</v>
      </c>
      <c r="J21" s="10">
        <f>GPW!L20</f>
        <v>151590882.76237154</v>
      </c>
      <c r="K21" s="24"/>
    </row>
    <row r="22" spans="1:11" ht="12.75">
      <c r="A22" s="24">
        <f>GPW!B21</f>
        <v>12</v>
      </c>
      <c r="B22" s="24">
        <f>GPW!C21</f>
        <v>9</v>
      </c>
      <c r="C22" s="44">
        <f>GPW!M21</f>
        <v>0.0500895452</v>
      </c>
      <c r="D22" s="24">
        <v>98</v>
      </c>
      <c r="E22" s="24" t="s">
        <v>72</v>
      </c>
      <c r="F22" s="10">
        <f>GPW!E21</f>
        <v>20902.03462649118</v>
      </c>
      <c r="G22" s="10">
        <f>GPW!H21</f>
        <v>610.8284845457506</v>
      </c>
      <c r="H22" s="10">
        <f>GPW!J21</f>
        <v>3103962529.7822084</v>
      </c>
      <c r="I22" s="10">
        <f>GPW!K21</f>
        <v>13908722.645083085</v>
      </c>
      <c r="J22" s="10">
        <f>GPW!L21</f>
        <v>35500153.221352465</v>
      </c>
      <c r="K22" s="24"/>
    </row>
    <row r="23" spans="1:11" ht="12.75">
      <c r="A23" s="24">
        <f>GPW!B22</f>
        <v>12</v>
      </c>
      <c r="B23" s="24">
        <f>GPW!C22</f>
        <v>8</v>
      </c>
      <c r="C23" s="44">
        <f>GPW!M22</f>
        <v>0.5287655138</v>
      </c>
      <c r="D23" s="24">
        <v>98</v>
      </c>
      <c r="E23" s="24" t="s">
        <v>72</v>
      </c>
      <c r="F23" s="10">
        <f>GPW!E22</f>
        <v>41059.954390516454</v>
      </c>
      <c r="G23" s="10">
        <f>GPW!H22</f>
        <v>6466.004194422298</v>
      </c>
      <c r="H23" s="10">
        <f>GPW!J22</f>
        <v>6100830796.269242</v>
      </c>
      <c r="I23" s="10">
        <f>GPW!K22</f>
        <v>27337560.500720404</v>
      </c>
      <c r="J23" s="10">
        <f>GPW!L22</f>
        <v>69775464.73806834</v>
      </c>
      <c r="K23" s="24"/>
    </row>
    <row r="24" spans="1:11" ht="12.75">
      <c r="A24" s="24">
        <f>GPW!B23</f>
        <v>12</v>
      </c>
      <c r="B24" s="24">
        <f>GPW!C23</f>
        <v>7</v>
      </c>
      <c r="C24" s="44">
        <f>GPW!M23</f>
        <v>0.9582153099999999</v>
      </c>
      <c r="D24" s="24">
        <v>98</v>
      </c>
      <c r="E24" s="24" t="s">
        <v>72</v>
      </c>
      <c r="F24" s="10">
        <f>GPW!E23</f>
        <v>57563.10591848471</v>
      </c>
      <c r="G24" s="10">
        <f>GPW!H23</f>
        <v>11746.300784951105</v>
      </c>
      <c r="H24" s="10">
        <f>GPW!J23</f>
        <v>9264971336.613232</v>
      </c>
      <c r="I24" s="10">
        <f>GPW!K23</f>
        <v>41515938.22385478</v>
      </c>
      <c r="J24" s="10">
        <f>GPW!L23</f>
        <v>105963876.45964481</v>
      </c>
      <c r="K24" s="24"/>
    </row>
    <row r="25" spans="1:11" ht="12.75">
      <c r="A25" s="24">
        <f>GPW!B24</f>
        <v>12</v>
      </c>
      <c r="B25" s="24">
        <f>GPW!C24</f>
        <v>6</v>
      </c>
      <c r="C25" s="44">
        <f>GPW!M24</f>
        <v>1.0000000019</v>
      </c>
      <c r="D25" s="24">
        <v>98</v>
      </c>
      <c r="E25" s="24" t="s">
        <v>72</v>
      </c>
      <c r="F25" s="10">
        <f>GPW!E24</f>
        <v>67049.30491345818</v>
      </c>
      <c r="G25" s="10">
        <f>GPW!H24</f>
        <v>12284.820683341159</v>
      </c>
      <c r="H25" s="10">
        <f>GPW!J24</f>
        <v>11443512666.831135</v>
      </c>
      <c r="I25" s="10">
        <f>GPW!K24</f>
        <v>51277888.26098272</v>
      </c>
      <c r="J25" s="10">
        <f>GPW!L24</f>
        <v>130879947.5396688</v>
      </c>
      <c r="K25" s="24"/>
    </row>
    <row r="26" spans="1:11" ht="12.75">
      <c r="A26" s="24">
        <f>GPW!B25</f>
        <v>12</v>
      </c>
      <c r="B26" s="24">
        <f>GPW!C25</f>
        <v>5</v>
      </c>
      <c r="C26" s="44">
        <f>GPW!M25</f>
        <v>1.0000000018000001</v>
      </c>
      <c r="D26" s="24">
        <v>98</v>
      </c>
      <c r="E26" s="24" t="s">
        <v>72</v>
      </c>
      <c r="F26" s="10">
        <f>GPW!E25</f>
        <v>80319.85949468681</v>
      </c>
      <c r="G26" s="10">
        <f>GPW!H25</f>
        <v>12307.379582153284</v>
      </c>
      <c r="H26" s="10">
        <f>GPW!J25</f>
        <v>15409271827.13477</v>
      </c>
      <c r="I26" s="10">
        <f>GPW!K25</f>
        <v>69048284.5555962</v>
      </c>
      <c r="J26" s="10">
        <f>GPW!L25</f>
        <v>176236505.9642447</v>
      </c>
      <c r="K26" s="24"/>
    </row>
    <row r="27" spans="1:11" ht="12.75">
      <c r="A27" s="24">
        <f>GPW!B26</f>
        <v>12</v>
      </c>
      <c r="B27" s="24">
        <f>GPW!C26</f>
        <v>4</v>
      </c>
      <c r="C27" s="44">
        <f>GPW!M26</f>
        <v>1.0000000018</v>
      </c>
      <c r="D27" s="24">
        <v>98</v>
      </c>
      <c r="E27" s="24" t="s">
        <v>72</v>
      </c>
      <c r="F27" s="10">
        <f>GPW!E26</f>
        <v>111134.31401016255</v>
      </c>
      <c r="G27" s="10">
        <f>GPW!H26</f>
        <v>12326.180392187123</v>
      </c>
      <c r="H27" s="10">
        <f>GPW!J26</f>
        <v>21260158402.677807</v>
      </c>
      <c r="I27" s="10">
        <f>GPW!K26</f>
        <v>95265855.74927232</v>
      </c>
      <c r="J27" s="10">
        <f>GPW!L26</f>
        <v>243153347.87828222</v>
      </c>
      <c r="K27" s="24"/>
    </row>
    <row r="28" spans="1:11" ht="12.75">
      <c r="A28" s="24">
        <f>GPW!B27</f>
        <v>12</v>
      </c>
      <c r="B28" s="24">
        <f>GPW!C27</f>
        <v>3</v>
      </c>
      <c r="C28" s="44">
        <f>GPW!M27</f>
        <v>1.000000002</v>
      </c>
      <c r="D28" s="24">
        <v>98</v>
      </c>
      <c r="E28" s="24" t="s">
        <v>72</v>
      </c>
      <c r="F28" s="10">
        <f>GPW!E27</f>
        <v>88210.51424034564</v>
      </c>
      <c r="G28" s="10">
        <f>GPW!H27</f>
        <v>12341.24124468248</v>
      </c>
      <c r="H28" s="10">
        <f>GPW!J27</f>
        <v>15080844369.791134</v>
      </c>
      <c r="I28" s="10">
        <f>GPW!K27</f>
        <v>67576615.23955488</v>
      </c>
      <c r="J28" s="10">
        <f>GPW!L27</f>
        <v>172480266.9807102</v>
      </c>
      <c r="K28" s="24"/>
    </row>
    <row r="29" spans="1:11" ht="12.75">
      <c r="A29" s="24">
        <f>GPW!B28</f>
        <v>12</v>
      </c>
      <c r="B29" s="24">
        <f>GPW!C28</f>
        <v>2</v>
      </c>
      <c r="C29" s="44">
        <f>GPW!M28</f>
        <v>0.7426550585</v>
      </c>
      <c r="D29" s="24">
        <v>98</v>
      </c>
      <c r="E29" s="24" t="s">
        <v>72</v>
      </c>
      <c r="F29" s="10">
        <f>GPW!E28</f>
        <v>53264.45053613067</v>
      </c>
      <c r="G29" s="10">
        <f>GPW!H28</f>
        <v>9173.669654707715</v>
      </c>
      <c r="H29" s="10">
        <f>GPW!J28</f>
        <v>7990282683.141401</v>
      </c>
      <c r="I29" s="10">
        <f>GPW!K28</f>
        <v>35804113.17124433</v>
      </c>
      <c r="J29" s="10">
        <f>GPW!L28</f>
        <v>91385207.39596105</v>
      </c>
      <c r="K29" s="24"/>
    </row>
    <row r="30" spans="1:11" ht="12.75">
      <c r="A30" s="24">
        <f>GPW!B29</f>
        <v>13</v>
      </c>
      <c r="B30" s="24">
        <f>GPW!C29</f>
        <v>11</v>
      </c>
      <c r="C30" s="44">
        <f>GPW!M29</f>
        <v>0.0342596957</v>
      </c>
      <c r="D30" s="24">
        <v>98</v>
      </c>
      <c r="E30" s="24" t="s">
        <v>72</v>
      </c>
      <c r="F30" s="10">
        <f>GPW!E29</f>
        <v>33575.27251540024</v>
      </c>
      <c r="G30" s="10">
        <f>GPW!H29</f>
        <v>415.0931991451869</v>
      </c>
      <c r="H30" s="10">
        <f>GPW!J29</f>
        <v>4528992724.329</v>
      </c>
      <c r="I30" s="10">
        <f>GPW!K29</f>
        <v>20294221.67950952</v>
      </c>
      <c r="J30" s="10">
        <f>GPW!L29</f>
        <v>51798284.96942303</v>
      </c>
      <c r="K30" s="24"/>
    </row>
    <row r="31" spans="1:11" ht="12.75">
      <c r="A31" s="24">
        <f>GPW!B30</f>
        <v>13</v>
      </c>
      <c r="B31" s="24">
        <f>GPW!C30</f>
        <v>10</v>
      </c>
      <c r="C31" s="44">
        <f>GPW!M30</f>
        <v>0.47266009389999997</v>
      </c>
      <c r="D31" s="24">
        <v>98</v>
      </c>
      <c r="E31" s="24" t="s">
        <v>72</v>
      </c>
      <c r="F31" s="10">
        <f>GPW!E30</f>
        <v>421616.49347435357</v>
      </c>
      <c r="G31" s="10">
        <f>GPW!H30</f>
        <v>5746.2519225829665</v>
      </c>
      <c r="H31" s="10">
        <f>GPW!J30</f>
        <v>57188051451.10055</v>
      </c>
      <c r="I31" s="10">
        <f>GPW!K30</f>
        <v>256257199.82576898</v>
      </c>
      <c r="J31" s="10">
        <f>GPW!L30</f>
        <v>654062209.0199996</v>
      </c>
      <c r="K31" s="24"/>
    </row>
    <row r="32" spans="1:11" ht="12.75">
      <c r="A32" s="24">
        <f>GPW!B31</f>
        <v>13</v>
      </c>
      <c r="B32" s="24">
        <f>GPW!C31</f>
        <v>9</v>
      </c>
      <c r="C32" s="44">
        <f>GPW!M31</f>
        <v>0.8774719347</v>
      </c>
      <c r="D32" s="24">
        <v>98</v>
      </c>
      <c r="E32" s="24" t="s">
        <v>72</v>
      </c>
      <c r="F32" s="10">
        <f>GPW!E31</f>
        <v>420404.64926976623</v>
      </c>
      <c r="G32" s="10">
        <f>GPW!H31</f>
        <v>10700.533413991325</v>
      </c>
      <c r="H32" s="10">
        <f>GPW!J31</f>
        <v>62430299346.34847</v>
      </c>
      <c r="I32" s="10">
        <f>GPW!K31</f>
        <v>279747487.2606788</v>
      </c>
      <c r="J32" s="10">
        <f>GPW!L31</f>
        <v>714018024.1176361</v>
      </c>
      <c r="K32" s="24"/>
    </row>
    <row r="33" spans="1:11" ht="12.75">
      <c r="A33" s="24">
        <f>GPW!B32</f>
        <v>13</v>
      </c>
      <c r="B33" s="24">
        <f>GPW!C32</f>
        <v>8</v>
      </c>
      <c r="C33" s="44">
        <f>GPW!M32</f>
        <v>1.0000000018</v>
      </c>
      <c r="D33" s="24">
        <v>98</v>
      </c>
      <c r="E33" s="24" t="s">
        <v>72</v>
      </c>
      <c r="F33" s="10">
        <f>GPW!E32</f>
        <v>163523.03753128232</v>
      </c>
      <c r="G33" s="10">
        <f>GPW!H32</f>
        <v>12228.490772011282</v>
      </c>
      <c r="H33" s="10">
        <f>GPW!J32</f>
        <v>24283252339.94102</v>
      </c>
      <c r="I33" s="10">
        <f>GPW!K32</f>
        <v>108812209.70811877</v>
      </c>
      <c r="J33" s="10">
        <f>GPW!L32</f>
        <v>277728603.52188563</v>
      </c>
      <c r="K33" s="24"/>
    </row>
    <row r="34" spans="1:11" ht="12.75">
      <c r="A34" s="24">
        <f>GPW!B33</f>
        <v>13</v>
      </c>
      <c r="B34" s="24">
        <f>GPW!C33</f>
        <v>7</v>
      </c>
      <c r="C34" s="44">
        <f>GPW!M33</f>
        <v>1.0000000019000002</v>
      </c>
      <c r="D34" s="24">
        <v>98</v>
      </c>
      <c r="E34" s="24" t="s">
        <v>72</v>
      </c>
      <c r="F34" s="10">
        <f>GPW!E33</f>
        <v>115785.28500086779</v>
      </c>
      <c r="G34" s="10">
        <f>GPW!H33</f>
        <v>12258.519233291188</v>
      </c>
      <c r="H34" s="10">
        <f>GPW!J33</f>
        <v>18165682488.229507</v>
      </c>
      <c r="I34" s="10">
        <f>GPW!K33</f>
        <v>81399642.21963567</v>
      </c>
      <c r="J34" s="10">
        <f>GPW!L33</f>
        <v>207761693.48533842</v>
      </c>
      <c r="K34" s="24"/>
    </row>
    <row r="35" spans="1:11" ht="12.75">
      <c r="A35" s="24">
        <f>GPW!B34</f>
        <v>13</v>
      </c>
      <c r="B35" s="24">
        <f>GPW!C34</f>
        <v>6</v>
      </c>
      <c r="C35" s="44">
        <f>GPW!M34</f>
        <v>1.0000000019</v>
      </c>
      <c r="D35" s="24">
        <v>98</v>
      </c>
      <c r="E35" s="24" t="s">
        <v>72</v>
      </c>
      <c r="F35" s="10">
        <f>GPW!E34</f>
        <v>109578.2534066114</v>
      </c>
      <c r="G35" s="10">
        <f>GPW!H34</f>
        <v>12284.820683341159</v>
      </c>
      <c r="H35" s="10">
        <f>GPW!J34</f>
        <v>18052887422.04747</v>
      </c>
      <c r="I35" s="10">
        <f>GPW!K34</f>
        <v>80894212.37755255</v>
      </c>
      <c r="J35" s="10">
        <f>GPW!L34</f>
        <v>206471651.45240325</v>
      </c>
      <c r="K35" s="24"/>
    </row>
    <row r="36" spans="1:11" ht="12.75">
      <c r="A36" s="24">
        <f>GPW!B35</f>
        <v>13</v>
      </c>
      <c r="B36" s="24">
        <f>GPW!C35</f>
        <v>5</v>
      </c>
      <c r="C36" s="44">
        <f>GPW!M35</f>
        <v>1.0000000019</v>
      </c>
      <c r="D36" s="24">
        <v>98</v>
      </c>
      <c r="E36" s="24" t="s">
        <v>72</v>
      </c>
      <c r="F36" s="10">
        <f>GPW!E35</f>
        <v>87488.67220369505</v>
      </c>
      <c r="G36" s="10">
        <f>GPW!H35</f>
        <v>12307.37958338402</v>
      </c>
      <c r="H36" s="10">
        <f>GPW!J35</f>
        <v>13363308534.600567</v>
      </c>
      <c r="I36" s="10">
        <f>GPW!K35</f>
        <v>59880411.00530695</v>
      </c>
      <c r="J36" s="10">
        <f>GPW!L35</f>
        <v>152836735.61478648</v>
      </c>
      <c r="K36" s="24"/>
    </row>
    <row r="37" spans="1:11" ht="12.75">
      <c r="A37" s="24">
        <f>GPW!B36</f>
        <v>13</v>
      </c>
      <c r="B37" s="24">
        <f>GPW!C36</f>
        <v>4</v>
      </c>
      <c r="C37" s="44">
        <f>GPW!M36</f>
        <v>1.0000000019</v>
      </c>
      <c r="D37" s="24">
        <v>98</v>
      </c>
      <c r="E37" s="24" t="s">
        <v>72</v>
      </c>
      <c r="F37" s="10">
        <f>GPW!E36</f>
        <v>77504.37183139747</v>
      </c>
      <c r="G37" s="10">
        <f>GPW!H36</f>
        <v>12326.180393419741</v>
      </c>
      <c r="H37" s="10">
        <f>GPW!J36</f>
        <v>12665397453.956633</v>
      </c>
      <c r="I37" s="10">
        <f>GPW!K36</f>
        <v>56753101.45872947</v>
      </c>
      <c r="J37" s="10">
        <f>GPW!L36</f>
        <v>144854696.50831643</v>
      </c>
      <c r="K37" s="24"/>
    </row>
    <row r="38" spans="1:11" ht="12.75">
      <c r="A38" s="24">
        <f>GPW!B37</f>
        <v>13</v>
      </c>
      <c r="B38" s="24">
        <f>GPW!C37</f>
        <v>3</v>
      </c>
      <c r="C38" s="44">
        <f>GPW!M37</f>
        <v>1.0000000019</v>
      </c>
      <c r="D38" s="24">
        <v>98</v>
      </c>
      <c r="E38" s="24" t="s">
        <v>72</v>
      </c>
      <c r="F38" s="10">
        <f>GPW!E37</f>
        <v>52187.2556876086</v>
      </c>
      <c r="G38" s="10">
        <f>GPW!H37</f>
        <v>12341.241243448356</v>
      </c>
      <c r="H38" s="10">
        <f>GPW!J37</f>
        <v>7922350260.767864</v>
      </c>
      <c r="I38" s="10">
        <f>GPW!K37</f>
        <v>35499710.907255515</v>
      </c>
      <c r="J38" s="10">
        <f>GPW!L37</f>
        <v>90608261.35366221</v>
      </c>
      <c r="K38" s="24"/>
    </row>
    <row r="39" spans="1:11" ht="12.75">
      <c r="A39" s="24">
        <f>GPW!B38</f>
        <v>13</v>
      </c>
      <c r="B39" s="24">
        <f>GPW!C38</f>
        <v>2</v>
      </c>
      <c r="C39" s="44">
        <f>GPW!M38</f>
        <v>0.8030100491000001</v>
      </c>
      <c r="D39" s="24">
        <v>98</v>
      </c>
      <c r="E39" s="24" t="s">
        <v>72</v>
      </c>
      <c r="F39" s="10">
        <f>GPW!E38</f>
        <v>47032.10891253871</v>
      </c>
      <c r="G39" s="10">
        <f>GPW!H38</f>
        <v>9919.206548909575</v>
      </c>
      <c r="H39" s="10">
        <f>GPW!J38</f>
        <v>7087517888.778014</v>
      </c>
      <c r="I39" s="10">
        <f>GPW!K38</f>
        <v>31758862.940911546</v>
      </c>
      <c r="J39" s="10">
        <f>GPW!L38</f>
        <v>81060247.53731492</v>
      </c>
      <c r="K39" s="24"/>
    </row>
    <row r="40" spans="1:11" ht="12.75">
      <c r="A40" s="24">
        <f>GPW!B39</f>
        <v>14</v>
      </c>
      <c r="B40" s="24">
        <f>GPW!C39</f>
        <v>13</v>
      </c>
      <c r="C40" s="44">
        <f>GPW!M39</f>
        <v>0.0299276256</v>
      </c>
      <c r="D40" s="24">
        <v>98</v>
      </c>
      <c r="E40" s="24" t="s">
        <v>72</v>
      </c>
      <c r="F40" s="10">
        <f>GPW!E39</f>
        <v>0</v>
      </c>
      <c r="G40" s="10">
        <f>GPW!H39</f>
        <v>361.2629757395037</v>
      </c>
      <c r="H40" s="10">
        <f>GPW!J39</f>
        <v>0</v>
      </c>
      <c r="I40" s="10">
        <f>GPW!K39</f>
        <v>0</v>
      </c>
      <c r="J40" s="10">
        <f>GPW!L39</f>
        <v>0</v>
      </c>
      <c r="K40" s="24"/>
    </row>
    <row r="41" spans="1:11" ht="12.75">
      <c r="A41" s="24">
        <f>GPW!B40</f>
        <v>14</v>
      </c>
      <c r="B41" s="24">
        <f>GPW!C40</f>
        <v>12</v>
      </c>
      <c r="C41" s="44">
        <f>GPW!M40</f>
        <v>0.4801079221</v>
      </c>
      <c r="D41" s="24">
        <v>98</v>
      </c>
      <c r="E41" s="24" t="s">
        <v>72</v>
      </c>
      <c r="F41" s="10">
        <f>GPW!E40</f>
        <v>128378.54319707643</v>
      </c>
      <c r="G41" s="10">
        <f>GPW!H40</f>
        <v>5795.488721095062</v>
      </c>
      <c r="H41" s="10">
        <f>GPW!J40</f>
        <v>17317074279.377136</v>
      </c>
      <c r="I41" s="10">
        <f>GPW!K40</f>
        <v>77597065.3205851</v>
      </c>
      <c r="J41" s="10">
        <f>GPW!L40</f>
        <v>198056124.8291116</v>
      </c>
      <c r="K41" s="24"/>
    </row>
    <row r="42" spans="1:11" ht="12.75">
      <c r="A42" s="24">
        <f>GPW!B41</f>
        <v>14</v>
      </c>
      <c r="B42" s="24">
        <f>GPW!C41</f>
        <v>11</v>
      </c>
      <c r="C42" s="44">
        <f>GPW!M41</f>
        <v>0.6091317084</v>
      </c>
      <c r="D42" s="24">
        <v>98</v>
      </c>
      <c r="E42" s="24" t="s">
        <v>72</v>
      </c>
      <c r="F42" s="10">
        <f>GPW!E41</f>
        <v>344806.6288479243</v>
      </c>
      <c r="G42" s="10">
        <f>GPW!H41</f>
        <v>7380.288247584437</v>
      </c>
      <c r="H42" s="10">
        <f>GPW!J41</f>
        <v>46511214842.30322</v>
      </c>
      <c r="I42" s="10">
        <f>GPW!K41</f>
        <v>208414754.01858616</v>
      </c>
      <c r="J42" s="10">
        <f>GPW!L41</f>
        <v>531950768.59670144</v>
      </c>
      <c r="K42" s="24"/>
    </row>
    <row r="43" spans="1:11" ht="12.75">
      <c r="A43" s="24">
        <f>GPW!B42</f>
        <v>14</v>
      </c>
      <c r="B43" s="24">
        <f>GPW!C42</f>
        <v>10</v>
      </c>
      <c r="C43" s="44">
        <f>GPW!M42</f>
        <v>0.9989573876</v>
      </c>
      <c r="D43" s="24">
        <v>98</v>
      </c>
      <c r="E43" s="24" t="s">
        <v>72</v>
      </c>
      <c r="F43" s="10">
        <f>GPW!E42</f>
        <v>837575.6891916194</v>
      </c>
      <c r="G43" s="10">
        <f>GPW!H42</f>
        <v>12144.585259379684</v>
      </c>
      <c r="H43" s="10">
        <f>GPW!J42</f>
        <v>113021902952.54843</v>
      </c>
      <c r="I43" s="10">
        <f>GPW!K42</f>
        <v>506446287.89922696</v>
      </c>
      <c r="J43" s="10">
        <f>GPW!L42</f>
        <v>1292636374.85528</v>
      </c>
      <c r="K43" s="24"/>
    </row>
    <row r="44" spans="1:11" ht="12.75">
      <c r="A44" s="24">
        <f>GPW!B43</f>
        <v>14</v>
      </c>
      <c r="B44" s="24">
        <f>GPW!C43</f>
        <v>9</v>
      </c>
      <c r="C44" s="44">
        <f>GPW!M43</f>
        <v>0.2536634733</v>
      </c>
      <c r="D44" s="24">
        <v>98</v>
      </c>
      <c r="E44" s="24" t="s">
        <v>72</v>
      </c>
      <c r="F44" s="10">
        <f>GPW!E43</f>
        <v>75268.99004047949</v>
      </c>
      <c r="G44" s="10">
        <f>GPW!H43</f>
        <v>3093.3575931220566</v>
      </c>
      <c r="H44" s="10">
        <f>GPW!J43</f>
        <v>10935288504.388546</v>
      </c>
      <c r="I44" s="10">
        <f>GPW!K43</f>
        <v>49000557.63952074</v>
      </c>
      <c r="J44" s="10">
        <f>GPW!L43</f>
        <v>125067365.89140664</v>
      </c>
      <c r="K44" s="24"/>
    </row>
    <row r="45" spans="1:11" ht="12.75">
      <c r="A45" s="24">
        <f>GPW!B44</f>
        <v>14</v>
      </c>
      <c r="B45" s="24">
        <f>GPW!C44</f>
        <v>8</v>
      </c>
      <c r="C45" s="44">
        <f>GPW!M44</f>
        <v>0.9302420205</v>
      </c>
      <c r="D45" s="24">
        <v>98</v>
      </c>
      <c r="E45" s="24" t="s">
        <v>72</v>
      </c>
      <c r="F45" s="10">
        <f>GPW!E44</f>
        <v>55876.445563561996</v>
      </c>
      <c r="G45" s="10">
        <f>GPW!H44</f>
        <v>11375.45594294556</v>
      </c>
      <c r="H45" s="10">
        <f>GPW!J44</f>
        <v>8297679935.277517</v>
      </c>
      <c r="I45" s="10">
        <f>GPW!K44</f>
        <v>37181547.04191735</v>
      </c>
      <c r="J45" s="10">
        <f>GPW!L44</f>
        <v>94900923.01622033</v>
      </c>
      <c r="K45" s="24"/>
    </row>
    <row r="46" spans="1:11" ht="12.75">
      <c r="A46" s="24">
        <f>GPW!B45</f>
        <v>14</v>
      </c>
      <c r="B46" s="24">
        <f>GPW!C45</f>
        <v>7</v>
      </c>
      <c r="C46" s="44">
        <f>GPW!M45</f>
        <v>1.0000000019000002</v>
      </c>
      <c r="D46" s="24">
        <v>98</v>
      </c>
      <c r="E46" s="24" t="s">
        <v>72</v>
      </c>
      <c r="F46" s="10">
        <f>GPW!E45</f>
        <v>83044.2310523681</v>
      </c>
      <c r="G46" s="10">
        <f>GPW!H45</f>
        <v>12258.519233291188</v>
      </c>
      <c r="H46" s="10">
        <f>GPW!J45</f>
        <v>12570118041.257063</v>
      </c>
      <c r="I46" s="10">
        <f>GPW!K45</f>
        <v>56326158.50683833</v>
      </c>
      <c r="J46" s="10">
        <f>GPW!L45</f>
        <v>143764981.75911406</v>
      </c>
      <c r="K46" s="24"/>
    </row>
    <row r="47" spans="1:11" ht="12.75">
      <c r="A47" s="24">
        <f>GPW!B46</f>
        <v>14</v>
      </c>
      <c r="B47" s="24">
        <f>GPW!C46</f>
        <v>6</v>
      </c>
      <c r="C47" s="44">
        <f>GPW!M46</f>
        <v>0.8092862772</v>
      </c>
      <c r="D47" s="24">
        <v>98</v>
      </c>
      <c r="E47" s="24" t="s">
        <v>72</v>
      </c>
      <c r="F47" s="10">
        <f>GPW!E46</f>
        <v>91799.47640013017</v>
      </c>
      <c r="G47" s="10">
        <f>GPW!H46</f>
        <v>9941.936778001047</v>
      </c>
      <c r="H47" s="10">
        <f>GPW!J46</f>
        <v>15111651970.254816</v>
      </c>
      <c r="I47" s="10">
        <f>GPW!K46</f>
        <v>67714662.77269953</v>
      </c>
      <c r="J47" s="10">
        <f>GPW!L46</f>
        <v>172832614.83489633</v>
      </c>
      <c r="K47" s="24"/>
    </row>
    <row r="48" spans="1:11" ht="12.75">
      <c r="A48" s="24">
        <f>GPW!B47</f>
        <v>14</v>
      </c>
      <c r="B48" s="24">
        <f>GPW!C47</f>
        <v>5</v>
      </c>
      <c r="C48" s="44">
        <f>GPW!M47</f>
        <v>0.6067617300000001</v>
      </c>
      <c r="D48" s="24">
        <v>98</v>
      </c>
      <c r="E48" s="24" t="s">
        <v>72</v>
      </c>
      <c r="F48" s="10">
        <f>GPW!E47</f>
        <v>54049.061445533494</v>
      </c>
      <c r="G48" s="10">
        <f>GPW!H47</f>
        <v>7467.64691359224</v>
      </c>
      <c r="H48" s="10">
        <f>GPW!J47</f>
        <v>8204983963.909638</v>
      </c>
      <c r="I48" s="10">
        <f>GPW!K47</f>
        <v>36766180.379561774</v>
      </c>
      <c r="J48" s="10">
        <f>GPW!L47</f>
        <v>93840755.19686438</v>
      </c>
      <c r="K48" s="24"/>
    </row>
    <row r="49" spans="1:11" ht="12.75">
      <c r="A49" s="24">
        <f>GPW!B48</f>
        <v>14</v>
      </c>
      <c r="B49" s="24">
        <f>GPW!C48</f>
        <v>4</v>
      </c>
      <c r="C49" s="44">
        <f>GPW!M48</f>
        <v>0.8579277590000001</v>
      </c>
      <c r="D49" s="24">
        <v>98</v>
      </c>
      <c r="E49" s="24" t="s">
        <v>72</v>
      </c>
      <c r="F49" s="10">
        <f>GPW!E48</f>
        <v>88777.45889746252</v>
      </c>
      <c r="G49" s="10">
        <f>GPW!H48</f>
        <v>10574.972301863892</v>
      </c>
      <c r="H49" s="10">
        <f>GPW!J48</f>
        <v>13476970869.223522</v>
      </c>
      <c r="I49" s="10">
        <f>GPW!K48</f>
        <v>60389727.03998674</v>
      </c>
      <c r="J49" s="10">
        <f>GPW!L48</f>
        <v>154136696.6342562</v>
      </c>
      <c r="K49" s="24"/>
    </row>
    <row r="50" spans="1:11" ht="12.75">
      <c r="A50" s="24">
        <f>GPW!B49</f>
        <v>14</v>
      </c>
      <c r="B50" s="24">
        <f>GPW!C49</f>
        <v>3</v>
      </c>
      <c r="C50" s="44">
        <f>GPW!M49</f>
        <v>1.0000000018</v>
      </c>
      <c r="D50" s="24">
        <v>98</v>
      </c>
      <c r="E50" s="24" t="s">
        <v>72</v>
      </c>
      <c r="F50" s="10">
        <f>GPW!E49</f>
        <v>51667.8938856426</v>
      </c>
      <c r="G50" s="10">
        <f>GPW!H49</f>
        <v>12341.241242214232</v>
      </c>
      <c r="H50" s="10">
        <f>GPW!J49</f>
        <v>7843507906.384109</v>
      </c>
      <c r="I50" s="10">
        <f>GPW!K49</f>
        <v>35146421.70698738</v>
      </c>
      <c r="J50" s="10">
        <f>GPW!L49</f>
        <v>89706537.94878854</v>
      </c>
      <c r="K50" s="24"/>
    </row>
    <row r="51" spans="1:11" ht="12.75">
      <c r="A51" s="24">
        <f>GPW!B50</f>
        <v>14</v>
      </c>
      <c r="B51" s="24">
        <f>GPW!C50</f>
        <v>2</v>
      </c>
      <c r="C51" s="44">
        <f>GPW!M50</f>
        <v>0.8594851893</v>
      </c>
      <c r="D51" s="24">
        <v>98</v>
      </c>
      <c r="E51" s="24" t="s">
        <v>72</v>
      </c>
      <c r="F51" s="10">
        <f>GPW!E50</f>
        <v>34188.78762649458</v>
      </c>
      <c r="G51" s="10">
        <f>GPW!H50</f>
        <v>10616.817470653674</v>
      </c>
      <c r="H51" s="10">
        <f>GPW!J50</f>
        <v>5190070774.93076</v>
      </c>
      <c r="I51" s="10">
        <f>GPW!K50</f>
        <v>23256484.002056703</v>
      </c>
      <c r="J51" s="10">
        <f>GPW!L50</f>
        <v>59359063.12394609</v>
      </c>
      <c r="K51" s="24"/>
    </row>
    <row r="52" spans="1:11" ht="12.75">
      <c r="A52" s="24">
        <f>GPW!B51</f>
        <v>14</v>
      </c>
      <c r="B52" s="24">
        <f>GPW!C51</f>
        <v>1</v>
      </c>
      <c r="C52" s="44">
        <f>GPW!M51</f>
        <v>3.79644E-05</v>
      </c>
      <c r="D52" s="24">
        <v>98</v>
      </c>
      <c r="E52" s="24" t="s">
        <v>72</v>
      </c>
      <c r="F52" s="10">
        <f>GPW!E51</f>
        <v>1.012401173422996</v>
      </c>
      <c r="G52" s="10">
        <f>GPW!H51</f>
        <v>0</v>
      </c>
      <c r="H52" s="10">
        <f>GPW!J51</f>
        <v>153688.79996833755</v>
      </c>
      <c r="I52" s="10">
        <f>GPW!K51</f>
        <v>688.6729050061208</v>
      </c>
      <c r="J52" s="10">
        <f>GPW!L51</f>
        <v>1757.7454286036746</v>
      </c>
      <c r="K52" s="24"/>
    </row>
    <row r="53" spans="1:11" ht="12.75">
      <c r="A53" s="24">
        <f>GPW!B52</f>
        <v>15</v>
      </c>
      <c r="B53" s="24">
        <f>GPW!C52</f>
        <v>12</v>
      </c>
      <c r="C53" s="44">
        <f>GPW!M52</f>
        <v>0.0051158704</v>
      </c>
      <c r="D53" s="24">
        <v>98</v>
      </c>
      <c r="E53" s="24" t="s">
        <v>72</v>
      </c>
      <c r="F53" s="10">
        <f>GPW!E52</f>
        <v>1863.8305602717357</v>
      </c>
      <c r="G53" s="10">
        <f>GPW!H52</f>
        <v>61.75480102910821</v>
      </c>
      <c r="H53" s="10">
        <f>GPW!J52</f>
        <v>251413448.48298427</v>
      </c>
      <c r="I53" s="10">
        <f>GPW!K52</f>
        <v>1126572.8534548616</v>
      </c>
      <c r="J53" s="10">
        <f>GPW!L52</f>
        <v>2875426.4452028647</v>
      </c>
      <c r="K53" s="24"/>
    </row>
    <row r="54" spans="1:11" ht="12.75">
      <c r="A54" s="24">
        <f>GPW!B53</f>
        <v>15</v>
      </c>
      <c r="B54" s="24">
        <f>GPW!C53</f>
        <v>11</v>
      </c>
      <c r="C54" s="44">
        <f>GPW!M53</f>
        <v>0.0690862</v>
      </c>
      <c r="D54" s="24">
        <v>98</v>
      </c>
      <c r="E54" s="24" t="s">
        <v>72</v>
      </c>
      <c r="F54" s="10">
        <f>GPW!E53</f>
        <v>25787.882689430557</v>
      </c>
      <c r="G54" s="10">
        <f>GPW!H53</f>
        <v>837.053896388934</v>
      </c>
      <c r="H54" s="10">
        <f>GPW!J53</f>
        <v>3478546094.382713</v>
      </c>
      <c r="I54" s="10">
        <f>GPW!K53</f>
        <v>15587215.493320059</v>
      </c>
      <c r="J54" s="10">
        <f>GPW!L53</f>
        <v>39784281.592725344</v>
      </c>
      <c r="K54" s="24"/>
    </row>
    <row r="55" spans="1:11" ht="12.75">
      <c r="A55" s="24">
        <f>GPW!B54</f>
        <v>15</v>
      </c>
      <c r="B55" s="24">
        <f>GPW!C54</f>
        <v>10</v>
      </c>
      <c r="C55" s="44">
        <f>GPW!M54</f>
        <v>0.2564296566</v>
      </c>
      <c r="D55" s="24">
        <v>98</v>
      </c>
      <c r="E55" s="24" t="s">
        <v>72</v>
      </c>
      <c r="F55" s="10">
        <f>GPW!E54</f>
        <v>199983.6533909381</v>
      </c>
      <c r="G55" s="10">
        <f>GPW!H54</f>
        <v>3117.48215316182</v>
      </c>
      <c r="H55" s="10">
        <f>GPW!J54</f>
        <v>26975939235.544712</v>
      </c>
      <c r="I55" s="10">
        <f>GPW!K54</f>
        <v>120878023.91871408</v>
      </c>
      <c r="J55" s="10">
        <f>GPW!L54</f>
        <v>308524979.5908217</v>
      </c>
      <c r="K55" s="24"/>
    </row>
    <row r="56" spans="1:11" ht="12.75">
      <c r="A56" s="24">
        <f>GPW!B55</f>
        <v>15</v>
      </c>
      <c r="B56" s="24">
        <f>GPW!C55</f>
        <v>9</v>
      </c>
      <c r="C56" s="44">
        <f>GPW!M55</f>
        <v>0.0224892498</v>
      </c>
      <c r="D56" s="24">
        <v>98</v>
      </c>
      <c r="E56" s="24" t="s">
        <v>72</v>
      </c>
      <c r="F56" s="10">
        <f>GPW!E55</f>
        <v>17558.07355067502</v>
      </c>
      <c r="G56" s="10">
        <f>GPW!H55</f>
        <v>274.250331462479</v>
      </c>
      <c r="H56" s="10">
        <f>GPW!J55</f>
        <v>2368421204.2587705</v>
      </c>
      <c r="I56" s="10">
        <f>GPW!K55</f>
        <v>10612793.589064457</v>
      </c>
      <c r="J56" s="10">
        <f>GPW!L55</f>
        <v>27087735.38248413</v>
      </c>
      <c r="K56" s="24"/>
    </row>
    <row r="57" spans="1:11" ht="12.75">
      <c r="A57" s="24">
        <f>GPW!B56</f>
        <v>15</v>
      </c>
      <c r="B57" s="24">
        <f>GPW!C56</f>
        <v>8</v>
      </c>
      <c r="C57" s="44">
        <f>GPW!M56</f>
        <v>0.1950864894</v>
      </c>
      <c r="D57" s="24">
        <v>98</v>
      </c>
      <c r="E57" s="24" t="s">
        <v>72</v>
      </c>
      <c r="F57" s="10">
        <f>GPW!E56</f>
        <v>11721.580785891449</v>
      </c>
      <c r="G57" s="10">
        <f>GPW!H56</f>
        <v>2385.6133310778728</v>
      </c>
      <c r="H57" s="10">
        <f>GPW!J56</f>
        <v>1740660572.0148408</v>
      </c>
      <c r="I57" s="10">
        <f>GPW!K56</f>
        <v>7799825.18573922</v>
      </c>
      <c r="J57" s="10">
        <f>GPW!L56</f>
        <v>19908009.97756557</v>
      </c>
      <c r="K57" s="24"/>
    </row>
    <row r="58" spans="1:11" ht="12.75">
      <c r="A58" s="24">
        <f>GPW!B57</f>
        <v>15</v>
      </c>
      <c r="B58" s="24">
        <f>GPW!C57</f>
        <v>7</v>
      </c>
      <c r="C58" s="44">
        <f>GPW!M57</f>
        <v>0.4039130615</v>
      </c>
      <c r="D58" s="24">
        <v>98</v>
      </c>
      <c r="E58" s="24" t="s">
        <v>72</v>
      </c>
      <c r="F58" s="10">
        <f>GPW!E57</f>
        <v>26756.750612396365</v>
      </c>
      <c r="G58" s="10">
        <f>GPW!H57</f>
        <v>4951.376023567662</v>
      </c>
      <c r="H58" s="10">
        <f>GPW!J57</f>
        <v>4006061752.7726955</v>
      </c>
      <c r="I58" s="10">
        <f>GPW!K57</f>
        <v>17950990.47870929</v>
      </c>
      <c r="J58" s="10">
        <f>GPW!L57</f>
        <v>45817500.911523305</v>
      </c>
      <c r="K58" s="24"/>
    </row>
    <row r="59" spans="1:11" ht="12.75">
      <c r="A59" s="24">
        <f>GPW!B58</f>
        <v>15</v>
      </c>
      <c r="B59" s="24">
        <f>GPW!C58</f>
        <v>6</v>
      </c>
      <c r="C59" s="44">
        <f>GPW!M58</f>
        <v>0.0253983686</v>
      </c>
      <c r="D59" s="24">
        <v>98</v>
      </c>
      <c r="E59" s="24" t="s">
        <v>72</v>
      </c>
      <c r="F59" s="10">
        <f>GPW!E58</f>
        <v>2767.9048081384713</v>
      </c>
      <c r="G59" s="10">
        <f>GPW!H58</f>
        <v>312.01440330757526</v>
      </c>
      <c r="H59" s="10">
        <f>GPW!J58</f>
        <v>456063423.0042178</v>
      </c>
      <c r="I59" s="10">
        <f>GPW!K58</f>
        <v>2043600.5906224486</v>
      </c>
      <c r="J59" s="10">
        <f>GPW!L58</f>
        <v>5216017.023388559</v>
      </c>
      <c r="K59" s="24"/>
    </row>
    <row r="60" spans="1:11" ht="12.75">
      <c r="A60" s="24">
        <f>GPW!B59</f>
        <v>15</v>
      </c>
      <c r="B60" s="24">
        <f>GPW!C59</f>
        <v>4</v>
      </c>
      <c r="C60" s="44">
        <f>GPW!M59</f>
        <v>0.0398772844</v>
      </c>
      <c r="D60" s="24">
        <v>98</v>
      </c>
      <c r="E60" s="24" t="s">
        <v>72</v>
      </c>
      <c r="F60" s="10">
        <f>GPW!E59</f>
        <v>4186.278852104088</v>
      </c>
      <c r="G60" s="10">
        <f>GPW!H59</f>
        <v>491.53460018018717</v>
      </c>
      <c r="H60" s="10">
        <f>GPW!J59</f>
        <v>635503187.8690758</v>
      </c>
      <c r="I60" s="10">
        <f>GPW!K59</f>
        <v>2847662.4622003096</v>
      </c>
      <c r="J60" s="10">
        <f>GPW!L59</f>
        <v>7268277.347276194</v>
      </c>
      <c r="K60" s="24"/>
    </row>
    <row r="61" spans="1:11" ht="12.75">
      <c r="A61" s="24">
        <f>GPW!B60</f>
        <v>15</v>
      </c>
      <c r="B61" s="24">
        <f>GPW!C60</f>
        <v>3</v>
      </c>
      <c r="C61" s="44">
        <f>GPW!M60</f>
        <v>0.46345240590000003</v>
      </c>
      <c r="D61" s="24">
        <v>98</v>
      </c>
      <c r="E61" s="24" t="s">
        <v>72</v>
      </c>
      <c r="F61" s="10">
        <f>GPW!E60</f>
        <v>15373.311818428196</v>
      </c>
      <c r="G61" s="10">
        <f>GPW!H60</f>
        <v>5719.5779352012505</v>
      </c>
      <c r="H61" s="10">
        <f>GPW!J60</f>
        <v>2333764427.519206</v>
      </c>
      <c r="I61" s="10">
        <f>GPW!K60</f>
        <v>10457498.062517945</v>
      </c>
      <c r="J61" s="10">
        <f>GPW!L60</f>
        <v>26691364.3333468</v>
      </c>
      <c r="K61" s="24"/>
    </row>
    <row r="62" spans="1:11" ht="12.75">
      <c r="A62" s="24">
        <f>GPW!B61</f>
        <v>15</v>
      </c>
      <c r="B62" s="24">
        <f>GPW!C61</f>
        <v>2</v>
      </c>
      <c r="C62" s="44">
        <f>GPW!M61</f>
        <v>0.9960039162</v>
      </c>
      <c r="D62" s="24">
        <v>98</v>
      </c>
      <c r="E62" s="24" t="s">
        <v>72</v>
      </c>
      <c r="F62" s="10">
        <f>GPW!E61</f>
        <v>32521.362893866903</v>
      </c>
      <c r="G62" s="10">
        <f>GPW!H61</f>
        <v>12303.16928086202</v>
      </c>
      <c r="H62" s="10">
        <f>GPW!J61</f>
        <v>4936945321.382907</v>
      </c>
      <c r="I62" s="10">
        <f>GPW!K61</f>
        <v>22122239.72751162</v>
      </c>
      <c r="J62" s="10">
        <f>GPW!L61</f>
        <v>56464056.403035834</v>
      </c>
      <c r="K62" s="24"/>
    </row>
    <row r="63" spans="1:11" ht="12.75">
      <c r="A63" s="24">
        <f>GPW!B62</f>
        <v>15</v>
      </c>
      <c r="B63" s="24">
        <f>GPW!C62</f>
        <v>1</v>
      </c>
      <c r="C63" s="44">
        <f>GPW!M62</f>
        <v>0.07347585079999999</v>
      </c>
      <c r="D63" s="24">
        <v>98</v>
      </c>
      <c r="E63" s="24" t="s">
        <v>72</v>
      </c>
      <c r="F63" s="10">
        <f>GPW!E62</f>
        <v>2393.3163739719625</v>
      </c>
      <c r="G63" s="10">
        <f>GPW!H62</f>
        <v>908.1659361951839</v>
      </c>
      <c r="H63" s="10">
        <f>GPW!J62</f>
        <v>363320323.12515</v>
      </c>
      <c r="I63" s="10">
        <f>GPW!K62</f>
        <v>1628022.7474344696</v>
      </c>
      <c r="J63" s="10">
        <f>GPW!L62</f>
        <v>4155310.1932190866</v>
      </c>
      <c r="K63" s="24"/>
    </row>
    <row r="64" spans="1:11" ht="12.75">
      <c r="A64" s="24">
        <f>GPW!B63</f>
        <v>16</v>
      </c>
      <c r="B64" s="24">
        <f>GPW!C63</f>
        <v>3</v>
      </c>
      <c r="C64" s="44">
        <f>GPW!M63</f>
        <v>3.4961E-06</v>
      </c>
      <c r="D64" s="24">
        <v>98</v>
      </c>
      <c r="E64" s="24" t="s">
        <v>72</v>
      </c>
      <c r="F64" s="10">
        <f>GPW!E63</f>
        <v>0</v>
      </c>
      <c r="G64" s="10">
        <f>GPW!H63</f>
        <v>0.043185683733983</v>
      </c>
      <c r="H64" s="10">
        <f>GPW!J63</f>
        <v>0</v>
      </c>
      <c r="I64" s="10">
        <f>GPW!K63</f>
        <v>0</v>
      </c>
      <c r="J64" s="10">
        <f>GPW!L63</f>
        <v>0</v>
      </c>
      <c r="K64" s="24"/>
    </row>
    <row r="65" spans="1:11" ht="12.75">
      <c r="A65" s="24">
        <f>GPW!B64</f>
        <v>16</v>
      </c>
      <c r="B65" s="24">
        <f>GPW!C64</f>
        <v>2</v>
      </c>
      <c r="C65" s="44">
        <f>GPW!M64</f>
        <v>0.0913984287</v>
      </c>
      <c r="D65" s="24">
        <v>98</v>
      </c>
      <c r="E65" s="24" t="s">
        <v>72</v>
      </c>
      <c r="F65" s="10">
        <f>GPW!E64</f>
        <v>2978.4842522104545</v>
      </c>
      <c r="G65" s="10">
        <f>GPW!H64</f>
        <v>1129.0019266099926</v>
      </c>
      <c r="H65" s="10">
        <f>GPW!J64</f>
        <v>452152449.5068491</v>
      </c>
      <c r="I65" s="10">
        <f>GPW!K64</f>
        <v>2026075.6865280075</v>
      </c>
      <c r="J65" s="10">
        <f>GPW!L64</f>
        <v>5171287.050952011</v>
      </c>
      <c r="K65" s="24"/>
    </row>
    <row r="66" spans="1:11" ht="12.75">
      <c r="A66" s="24">
        <f>GPW!B65</f>
        <v>16</v>
      </c>
      <c r="B66" s="24">
        <f>GPW!C65</f>
        <v>1</v>
      </c>
      <c r="C66" s="44">
        <f>GPW!M65</f>
        <v>0.0345815772</v>
      </c>
      <c r="D66" s="24">
        <v>98</v>
      </c>
      <c r="E66" s="24" t="s">
        <v>72</v>
      </c>
      <c r="F66" s="10">
        <f>GPW!E65</f>
        <v>1128.8273083666406</v>
      </c>
      <c r="G66" s="10">
        <f>GPW!H65</f>
        <v>427.4303746196843</v>
      </c>
      <c r="H66" s="10">
        <f>GPW!J65</f>
        <v>171363011.96469638</v>
      </c>
      <c r="I66" s="10">
        <f>GPW!K65</f>
        <v>767870.2890818247</v>
      </c>
      <c r="J66" s="10">
        <f>GPW!L65</f>
        <v>1959886.1528930971</v>
      </c>
      <c r="K66" s="24"/>
    </row>
    <row r="67" spans="1:11" ht="12.75">
      <c r="A67" s="24"/>
      <c r="B67" s="24"/>
      <c r="C67" s="24"/>
      <c r="D67" s="24"/>
      <c r="E67" s="24"/>
      <c r="F67" s="10"/>
      <c r="G67" s="10"/>
      <c r="H67" s="10"/>
      <c r="I67" s="10"/>
      <c r="J67" s="10"/>
      <c r="K67" s="24"/>
    </row>
    <row r="68" spans="1:11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1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1:11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</row>
    <row r="73" spans="1:11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</row>
    <row r="74" spans="1:11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1:11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1:11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1:11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1:11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1:11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1:11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1:11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spans="1:11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1:11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1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1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1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1:11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</row>
    <row r="127" spans="1:11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</row>
    <row r="128" spans="1:11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</row>
    <row r="129" spans="1:11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</row>
    <row r="130" spans="1:11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</row>
    <row r="131" spans="1:11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1:11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</row>
    <row r="133" spans="1:11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1:11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35" spans="1:11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1:11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</row>
    <row r="137" spans="1:11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</row>
    <row r="138" spans="1:11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</row>
    <row r="139" spans="1:11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</row>
    <row r="140" spans="1:11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</row>
    <row r="141" spans="1:11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</row>
    <row r="142" spans="1:11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</row>
    <row r="143" spans="1:11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</row>
    <row r="144" spans="1:11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</row>
    <row r="145" spans="1:11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</row>
    <row r="146" spans="1:11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</row>
    <row r="147" spans="1:11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</row>
    <row r="148" spans="1:11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</row>
    <row r="149" spans="1:11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</row>
    <row r="150" spans="1:11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</row>
    <row r="151" spans="1:11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</row>
    <row r="152" spans="1:11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</row>
    <row r="153" spans="1:11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</row>
    <row r="154" spans="1:11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</row>
    <row r="155" spans="1:11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</row>
    <row r="156" spans="1:11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</row>
    <row r="157" spans="1:11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</row>
    <row r="158" spans="1:11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</row>
    <row r="159" spans="1:11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</row>
    <row r="160" spans="1:11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</row>
    <row r="161" spans="1:11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</row>
    <row r="162" spans="1:11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</row>
    <row r="163" spans="1:11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</row>
    <row r="164" spans="1:11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</row>
    <row r="165" spans="1:11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</row>
    <row r="166" spans="1:11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</row>
    <row r="167" spans="1:11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</row>
    <row r="168" spans="1:11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</row>
    <row r="169" spans="1:11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</row>
    <row r="170" spans="1:11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</row>
    <row r="171" spans="1:11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</row>
    <row r="172" spans="1:11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</row>
    <row r="173" spans="1:11" ht="12.7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</row>
    <row r="174" spans="1:11" ht="12.7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</row>
    <row r="175" spans="1:11" ht="12.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</row>
    <row r="176" spans="1:11" ht="12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</row>
    <row r="177" spans="1:11" ht="12.7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</row>
    <row r="178" spans="1:11" ht="12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</row>
    <row r="179" spans="1:11" ht="12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</row>
    <row r="180" spans="1:11" ht="12.7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</row>
    <row r="181" spans="1:11" ht="12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</row>
    <row r="182" spans="1:11" ht="12.7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</row>
    <row r="183" spans="1:11" ht="12.7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</row>
    <row r="184" spans="1:11" ht="12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</row>
    <row r="185" spans="1:11" ht="12.7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</row>
    <row r="186" spans="1:11" ht="12.7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</row>
    <row r="187" spans="1:11" ht="12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</row>
    <row r="188" spans="1:11" ht="12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</row>
    <row r="189" spans="1:11" ht="12.7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</row>
    <row r="190" spans="1:11" ht="12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</row>
    <row r="191" spans="1:11" ht="12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</row>
    <row r="192" spans="1:11" ht="12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</row>
    <row r="193" spans="1:11" ht="12.7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</row>
    <row r="194" spans="1:11" ht="12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</row>
    <row r="195" spans="1:11" ht="12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4"/>
  <sheetViews>
    <sheetView workbookViewId="0" topLeftCell="G1">
      <pane ySplit="1" topLeftCell="BM53" activePane="bottomLeft" state="frozen"/>
      <selection pane="topLeft" activeCell="A1" sqref="A1"/>
      <selection pane="bottomLeft" activeCell="L1" sqref="L1"/>
    </sheetView>
  </sheetViews>
  <sheetFormatPr defaultColWidth="9.140625" defaultRowHeight="12.75"/>
  <cols>
    <col min="1" max="3" width="9.140625" style="24" customWidth="1"/>
    <col min="4" max="4" width="12.00390625" style="24" bestFit="1" customWidth="1"/>
    <col min="5" max="5" width="12.00390625" style="24" customWidth="1"/>
    <col min="6" max="6" width="9.8515625" style="24" bestFit="1" customWidth="1"/>
    <col min="7" max="7" width="31.57421875" style="24" bestFit="1" customWidth="1"/>
    <col min="8" max="8" width="9.8515625" style="24" customWidth="1"/>
    <col min="9" max="9" width="9.140625" style="24" customWidth="1"/>
    <col min="10" max="10" width="19.8515625" style="24" customWidth="1"/>
    <col min="11" max="12" width="18.57421875" style="24" customWidth="1"/>
    <col min="13" max="16384" width="9.140625" style="24" customWidth="1"/>
  </cols>
  <sheetData>
    <row r="1" spans="1:13" ht="13.5">
      <c r="A1" s="23" t="s">
        <v>125</v>
      </c>
      <c r="B1" s="23" t="s">
        <v>67</v>
      </c>
      <c r="C1" s="23" t="s">
        <v>68</v>
      </c>
      <c r="D1" s="43" t="s">
        <v>69</v>
      </c>
      <c r="E1" s="43" t="s">
        <v>143</v>
      </c>
      <c r="F1" s="23" t="s">
        <v>70</v>
      </c>
      <c r="G1" s="34" t="s">
        <v>127</v>
      </c>
      <c r="H1" s="23" t="s">
        <v>162</v>
      </c>
      <c r="I1" s="23" t="s">
        <v>71</v>
      </c>
      <c r="J1" s="23" t="s">
        <v>146</v>
      </c>
      <c r="K1" s="23" t="s">
        <v>144</v>
      </c>
      <c r="L1" s="23" t="s">
        <v>145</v>
      </c>
      <c r="M1" s="23" t="s">
        <v>63</v>
      </c>
    </row>
    <row r="2" spans="1:13" ht="12.75">
      <c r="A2" s="24">
        <f aca="true" t="shared" si="0" ref="A2:A28">1000*B2+C2</f>
        <v>8005</v>
      </c>
      <c r="B2" s="24">
        <v>8</v>
      </c>
      <c r="C2" s="24">
        <v>5</v>
      </c>
      <c r="D2" s="40">
        <v>36731</v>
      </c>
      <c r="E2" s="40">
        <f>D2*$E$68</f>
        <v>37186.507501000066</v>
      </c>
      <c r="F2" s="40">
        <v>1874</v>
      </c>
      <c r="G2" s="40">
        <f>VLOOKUP(A2,Cell_Cal!A:H,8,0)</f>
        <v>12307.37956</v>
      </c>
      <c r="H2" s="40">
        <f>G2*M2</f>
        <v>1902.4533704660976</v>
      </c>
      <c r="I2" s="41" t="s">
        <v>72</v>
      </c>
      <c r="J2" s="46">
        <f>K2*$J$68</f>
        <v>5880203056.223769</v>
      </c>
      <c r="K2" s="42">
        <f>VLOOKUP(A2,Cell_Cal!A:S,19,0)</f>
        <v>26348937.08318215</v>
      </c>
      <c r="L2" s="42">
        <f>K2*$L$68</f>
        <v>67252135.76700483</v>
      </c>
      <c r="M2" s="44">
        <f>VLOOKUP(A2,Cell_Cal!A:T,20,0)</f>
        <v>0.1545782643</v>
      </c>
    </row>
    <row r="3" spans="1:13" ht="12.75">
      <c r="A3" s="24">
        <f t="shared" si="0"/>
        <v>8004</v>
      </c>
      <c r="B3" s="24">
        <v>8</v>
      </c>
      <c r="C3" s="24">
        <v>4</v>
      </c>
      <c r="D3" s="40">
        <v>47940</v>
      </c>
      <c r="E3" s="40">
        <f aca="true" t="shared" si="1" ref="E3:E65">D3*$E$68</f>
        <v>48534.51225389843</v>
      </c>
      <c r="F3" s="40">
        <v>2825</v>
      </c>
      <c r="G3" s="40">
        <f>VLOOKUP(A3,Cell_Cal!A:H,8,0)</f>
        <v>12326.18037</v>
      </c>
      <c r="H3" s="40">
        <f aca="true" t="shared" si="2" ref="H3:H65">G3*M3</f>
        <v>2868.453786582787</v>
      </c>
      <c r="I3" s="41" t="s">
        <v>72</v>
      </c>
      <c r="J3" s="46">
        <f aca="true" t="shared" si="3" ref="J3:J65">K3*$J$68</f>
        <v>7674632722.097619</v>
      </c>
      <c r="K3" s="42">
        <f>VLOOKUP(A3,Cell_Cal!A:S,19,0)</f>
        <v>34389699.26677065</v>
      </c>
      <c r="L3" s="42">
        <f aca="true" t="shared" si="4" ref="L3:L65">K3*$L$68</f>
        <v>87775105.18826641</v>
      </c>
      <c r="M3" s="44">
        <f>VLOOKUP(A3,Cell_Cal!A:T,20,0)</f>
        <v>0.2327123002</v>
      </c>
    </row>
    <row r="4" spans="1:13" ht="12.75">
      <c r="A4" s="24">
        <f t="shared" si="0"/>
        <v>9006</v>
      </c>
      <c r="B4" s="24">
        <v>9</v>
      </c>
      <c r="C4" s="24">
        <v>6</v>
      </c>
      <c r="D4" s="40">
        <v>214259</v>
      </c>
      <c r="E4" s="40">
        <f t="shared" si="1"/>
        <v>216916.06301643772</v>
      </c>
      <c r="F4" s="40">
        <v>5163</v>
      </c>
      <c r="G4" s="40">
        <f>VLOOKUP(A4,Cell_Cal!A:H,8,0)</f>
        <v>12284.82066</v>
      </c>
      <c r="H4" s="40">
        <f t="shared" si="2"/>
        <v>5237.817921874627</v>
      </c>
      <c r="I4" s="41" t="s">
        <v>72</v>
      </c>
      <c r="J4" s="46">
        <f t="shared" si="3"/>
        <v>31080505491.435146</v>
      </c>
      <c r="K4" s="42">
        <f>VLOOKUP(A4,Cell_Cal!A:S,19,0)</f>
        <v>139270408.84081972</v>
      </c>
      <c r="L4" s="42">
        <f t="shared" si="4"/>
        <v>355469080.7496483</v>
      </c>
      <c r="M4" s="44">
        <f>VLOOKUP(A4,Cell_Cal!A:T,20,0)</f>
        <v>0.4263650294</v>
      </c>
    </row>
    <row r="5" spans="1:13" ht="12.75">
      <c r="A5" s="24">
        <f t="shared" si="0"/>
        <v>9005</v>
      </c>
      <c r="B5" s="24">
        <v>9</v>
      </c>
      <c r="C5" s="24">
        <v>5</v>
      </c>
      <c r="D5" s="40">
        <v>551003</v>
      </c>
      <c r="E5" s="40">
        <f t="shared" si="1"/>
        <v>557836.0837595911</v>
      </c>
      <c r="F5" s="40">
        <v>12083</v>
      </c>
      <c r="G5" s="40">
        <f>VLOOKUP(A5,Cell_Cal!A:H,8,0)</f>
        <v>12307.37956</v>
      </c>
      <c r="H5" s="40">
        <f t="shared" si="2"/>
        <v>12293.340788129402</v>
      </c>
      <c r="I5" s="41" t="s">
        <v>72</v>
      </c>
      <c r="J5" s="46">
        <f t="shared" si="3"/>
        <v>88854135824.43208</v>
      </c>
      <c r="K5" s="42">
        <f>VLOOKUP(A5,Cell_Cal!A:S,19,0)</f>
        <v>398151562.4601566</v>
      </c>
      <c r="L5" s="42">
        <f t="shared" si="4"/>
        <v>1016228580.6779788</v>
      </c>
      <c r="M5" s="44">
        <f>VLOOKUP(A5,Cell_Cal!A:T,20,0)</f>
        <v>0.9988593208000001</v>
      </c>
    </row>
    <row r="6" spans="1:13" ht="12.75">
      <c r="A6" s="24">
        <f t="shared" si="0"/>
        <v>9004</v>
      </c>
      <c r="B6" s="24">
        <v>9</v>
      </c>
      <c r="C6" s="24">
        <v>4</v>
      </c>
      <c r="D6" s="40">
        <v>1042014</v>
      </c>
      <c r="E6" s="40">
        <f t="shared" si="1"/>
        <v>1054936.19632319</v>
      </c>
      <c r="F6" s="40">
        <v>11963</v>
      </c>
      <c r="G6" s="40">
        <f>VLOOKUP(A6,Cell_Cal!A:H,8,0)</f>
        <v>12326.18037</v>
      </c>
      <c r="H6" s="40">
        <f t="shared" si="2"/>
        <v>12185.099549059272</v>
      </c>
      <c r="I6" s="41" t="s">
        <v>72</v>
      </c>
      <c r="J6" s="46">
        <f t="shared" si="3"/>
        <v>221636047914.58572</v>
      </c>
      <c r="K6" s="42">
        <f>VLOOKUP(A6,Cell_Cal!A:S,19,0)</f>
        <v>993141601.7488511</v>
      </c>
      <c r="L6" s="42">
        <f t="shared" si="4"/>
        <v>2534861031.616539</v>
      </c>
      <c r="M6" s="44">
        <f>VLOOKUP(A6,Cell_Cal!A:T,20,0)</f>
        <v>0.9885543764000001</v>
      </c>
    </row>
    <row r="7" spans="1:13" ht="12.75">
      <c r="A7" s="24">
        <f t="shared" si="0"/>
        <v>9003</v>
      </c>
      <c r="B7" s="24">
        <v>9</v>
      </c>
      <c r="C7" s="24">
        <v>3</v>
      </c>
      <c r="D7" s="40">
        <v>925536</v>
      </c>
      <c r="E7" s="40">
        <f t="shared" si="1"/>
        <v>937013.732445226</v>
      </c>
      <c r="F7" s="40">
        <v>3170</v>
      </c>
      <c r="G7" s="40">
        <f>VLOOKUP(A7,Cell_Cal!A:H,8,0)</f>
        <v>12341.241219999998</v>
      </c>
      <c r="H7" s="40">
        <f t="shared" si="2"/>
        <v>3223.8473032348284</v>
      </c>
      <c r="I7" s="41" t="s">
        <v>72</v>
      </c>
      <c r="J7" s="46">
        <f t="shared" si="3"/>
        <v>218966191307.09076</v>
      </c>
      <c r="K7" s="42">
        <f>VLOOKUP(A7,Cell_Cal!A:S,19,0)</f>
        <v>981178089.077712</v>
      </c>
      <c r="L7" s="42">
        <f t="shared" si="4"/>
        <v>2504325766.5365953</v>
      </c>
      <c r="M7" s="44">
        <f>VLOOKUP(A7,Cell_Cal!A:T,20,0)</f>
        <v>0.261225532</v>
      </c>
    </row>
    <row r="8" spans="1:13" ht="12.75">
      <c r="A8" s="24">
        <f t="shared" si="0"/>
        <v>9002</v>
      </c>
      <c r="B8" s="24">
        <v>9</v>
      </c>
      <c r="C8" s="24">
        <v>2</v>
      </c>
      <c r="D8" s="40">
        <v>12126</v>
      </c>
      <c r="E8" s="40">
        <f t="shared" si="1"/>
        <v>12276.37662892725</v>
      </c>
      <c r="F8" s="40">
        <v>1390</v>
      </c>
      <c r="G8" s="40">
        <f>VLOOKUP(A8,Cell_Cal!A:H,8,0)</f>
        <v>12352.53103</v>
      </c>
      <c r="H8" s="40">
        <f t="shared" si="2"/>
        <v>1411.9776849602242</v>
      </c>
      <c r="I8" s="41" t="s">
        <v>72</v>
      </c>
      <c r="J8" s="46">
        <f t="shared" si="3"/>
        <v>1841142991.1673145</v>
      </c>
      <c r="K8" s="42">
        <f>VLOOKUP(A8,Cell_Cal!A:S,19,0)</f>
        <v>8250082.585849267</v>
      </c>
      <c r="L8" s="42">
        <f t="shared" si="4"/>
        <v>21057231.73579835</v>
      </c>
      <c r="M8" s="44">
        <f>VLOOKUP(A8,Cell_Cal!A:T,20,0)</f>
        <v>0.1143067507</v>
      </c>
    </row>
    <row r="9" spans="1:13" ht="12.75">
      <c r="A9" s="24">
        <f t="shared" si="0"/>
        <v>10007</v>
      </c>
      <c r="B9" s="24">
        <v>10</v>
      </c>
      <c r="C9" s="24">
        <v>7</v>
      </c>
      <c r="D9" s="40">
        <v>6345</v>
      </c>
      <c r="E9" s="40">
        <f t="shared" si="1"/>
        <v>6423.68544536891</v>
      </c>
      <c r="F9" s="40">
        <v>144</v>
      </c>
      <c r="G9" s="40">
        <f>VLOOKUP(A9,Cell_Cal!A:H,8,0)</f>
        <v>12258.51921</v>
      </c>
      <c r="H9" s="40">
        <f t="shared" si="2"/>
        <v>145.35219451076503</v>
      </c>
      <c r="I9" s="41" t="s">
        <v>72</v>
      </c>
      <c r="J9" s="46">
        <f t="shared" si="3"/>
        <v>889933611.9363914</v>
      </c>
      <c r="K9" s="42">
        <f>VLOOKUP(A9,Cell_Cal!A:S,19,0)</f>
        <v>3987754.2535375804</v>
      </c>
      <c r="L9" s="42">
        <f t="shared" si="4"/>
        <v>10178209.072256504</v>
      </c>
      <c r="M9" s="44">
        <f>VLOOKUP(A9,Cell_Cal!A:T,20,0)</f>
        <v>0.0118572392</v>
      </c>
    </row>
    <row r="10" spans="1:13" ht="12.75">
      <c r="A10" s="24">
        <f t="shared" si="0"/>
        <v>10006</v>
      </c>
      <c r="B10" s="24">
        <v>10</v>
      </c>
      <c r="C10" s="24">
        <v>6</v>
      </c>
      <c r="D10" s="40">
        <v>696221</v>
      </c>
      <c r="E10" s="40">
        <f t="shared" si="1"/>
        <v>704854.9573617318</v>
      </c>
      <c r="F10" s="40">
        <v>11041</v>
      </c>
      <c r="G10" s="40">
        <f>VLOOKUP(A10,Cell_Cal!A:H,8,0)</f>
        <v>12284.82066</v>
      </c>
      <c r="H10" s="40">
        <f t="shared" si="2"/>
        <v>11210.076069387394</v>
      </c>
      <c r="I10" s="41" t="s">
        <v>72</v>
      </c>
      <c r="J10" s="46">
        <f t="shared" si="3"/>
        <v>97705666902.59117</v>
      </c>
      <c r="K10" s="42">
        <f>VLOOKUP(A10,Cell_Cal!A:S,19,0)</f>
        <v>437814892.6612098</v>
      </c>
      <c r="L10" s="42">
        <f t="shared" si="4"/>
        <v>1117463923.0840805</v>
      </c>
      <c r="M10" s="44">
        <f>VLOOKUP(A10,Cell_Cal!A:T,20,0)</f>
        <v>0.9125144257000001</v>
      </c>
    </row>
    <row r="11" spans="1:13" ht="12.75">
      <c r="A11" s="24">
        <f t="shared" si="0"/>
        <v>10005</v>
      </c>
      <c r="B11" s="24">
        <v>10</v>
      </c>
      <c r="C11" s="24">
        <v>5</v>
      </c>
      <c r="D11" s="40">
        <v>1405175</v>
      </c>
      <c r="E11" s="40">
        <f t="shared" si="1"/>
        <v>1422600.8188646585</v>
      </c>
      <c r="F11" s="40">
        <v>11768</v>
      </c>
      <c r="G11" s="40">
        <f>VLOOKUP(A11,Cell_Cal!A:H,8,0)</f>
        <v>12307.37956</v>
      </c>
      <c r="H11" s="40">
        <f t="shared" si="2"/>
        <v>12307.37958338402</v>
      </c>
      <c r="I11" s="41" t="s">
        <v>72</v>
      </c>
      <c r="J11" s="46">
        <f t="shared" si="3"/>
        <v>217774078113.07895</v>
      </c>
      <c r="K11" s="42">
        <f>VLOOKUP(A11,Cell_Cal!A:S,19,0)</f>
        <v>975836281.1087165</v>
      </c>
      <c r="L11" s="42">
        <f t="shared" si="4"/>
        <v>2490691516.5614243</v>
      </c>
      <c r="M11" s="44">
        <f>VLOOKUP(A11,Cell_Cal!A:T,20,0)</f>
        <v>1.0000000019</v>
      </c>
    </row>
    <row r="12" spans="1:13" ht="12.75">
      <c r="A12" s="24">
        <f t="shared" si="0"/>
        <v>10004</v>
      </c>
      <c r="B12" s="24">
        <v>10</v>
      </c>
      <c r="C12" s="24">
        <v>4</v>
      </c>
      <c r="D12" s="40">
        <v>154871</v>
      </c>
      <c r="E12" s="40">
        <f t="shared" si="1"/>
        <v>156791.58212919283</v>
      </c>
      <c r="F12" s="40">
        <v>12096</v>
      </c>
      <c r="G12" s="40">
        <f>VLOOKUP(A12,Cell_Cal!A:H,8,0)</f>
        <v>12326.18037</v>
      </c>
      <c r="H12" s="40">
        <f t="shared" si="2"/>
        <v>12326.180393419745</v>
      </c>
      <c r="I12" s="41" t="s">
        <v>72</v>
      </c>
      <c r="J12" s="46">
        <f t="shared" si="3"/>
        <v>35418748598.13604</v>
      </c>
      <c r="K12" s="42">
        <f>VLOOKUP(A12,Cell_Cal!A:S,19,0)</f>
        <v>158709889.6847718</v>
      </c>
      <c r="L12" s="42">
        <f t="shared" si="4"/>
        <v>405085754.1217215</v>
      </c>
      <c r="M12" s="44">
        <f>VLOOKUP(A12,Cell_Cal!A:T,20,0)</f>
        <v>1.0000000019000002</v>
      </c>
    </row>
    <row r="13" spans="1:13" ht="12.75">
      <c r="A13" s="24">
        <f t="shared" si="0"/>
        <v>10003</v>
      </c>
      <c r="B13" s="24">
        <v>10</v>
      </c>
      <c r="C13" s="24">
        <v>3</v>
      </c>
      <c r="D13" s="40">
        <v>167204</v>
      </c>
      <c r="E13" s="40">
        <f t="shared" si="1"/>
        <v>169277.52580101864</v>
      </c>
      <c r="F13" s="40">
        <v>12096</v>
      </c>
      <c r="G13" s="40">
        <f>VLOOKUP(A13,Cell_Cal!A:H,8,0)</f>
        <v>12341.241219999998</v>
      </c>
      <c r="H13" s="40">
        <f t="shared" si="2"/>
        <v>12341.241242214233</v>
      </c>
      <c r="I13" s="41" t="s">
        <v>72</v>
      </c>
      <c r="J13" s="46">
        <f t="shared" si="3"/>
        <v>35670385079.78833</v>
      </c>
      <c r="K13" s="42">
        <f>VLOOKUP(A13,Cell_Cal!A:S,19,0)</f>
        <v>159837461.9402693</v>
      </c>
      <c r="L13" s="42">
        <f t="shared" si="4"/>
        <v>407963731.4068935</v>
      </c>
      <c r="M13" s="44">
        <f>VLOOKUP(A13,Cell_Cal!A:T,20,0)</f>
        <v>1.0000000018000001</v>
      </c>
    </row>
    <row r="14" spans="1:13" ht="12.75">
      <c r="A14" s="24">
        <f t="shared" si="0"/>
        <v>10002</v>
      </c>
      <c r="B14" s="24">
        <v>10</v>
      </c>
      <c r="C14" s="24">
        <v>2</v>
      </c>
      <c r="D14" s="40">
        <v>96192</v>
      </c>
      <c r="E14" s="40">
        <f t="shared" si="1"/>
        <v>97384.89367390484</v>
      </c>
      <c r="F14" s="40">
        <v>10044</v>
      </c>
      <c r="G14" s="40">
        <f>VLOOKUP(A14,Cell_Cal!A:H,8,0)</f>
        <v>12352.53103</v>
      </c>
      <c r="H14" s="40">
        <f t="shared" si="2"/>
        <v>10223.432954371192</v>
      </c>
      <c r="I14" s="41" t="s">
        <v>72</v>
      </c>
      <c r="J14" s="46">
        <f t="shared" si="3"/>
        <v>14605247122.41187</v>
      </c>
      <c r="K14" s="42">
        <f>VLOOKUP(A14,Cell_Cal!A:S,19,0)</f>
        <v>65445484.42173947</v>
      </c>
      <c r="L14" s="42">
        <f t="shared" si="4"/>
        <v>167040840.7661154</v>
      </c>
      <c r="M14" s="44">
        <f>VLOOKUP(A14,Cell_Cal!A:T,20,0)</f>
        <v>0.8276387187</v>
      </c>
    </row>
    <row r="15" spans="1:13" ht="12.75">
      <c r="A15" s="24">
        <f t="shared" si="0"/>
        <v>11007</v>
      </c>
      <c r="B15" s="24">
        <v>11</v>
      </c>
      <c r="C15" s="24">
        <v>7</v>
      </c>
      <c r="D15" s="40">
        <v>8856</v>
      </c>
      <c r="E15" s="40">
        <f t="shared" si="1"/>
        <v>8965.824791834053</v>
      </c>
      <c r="F15" s="40">
        <v>1047</v>
      </c>
      <c r="G15" s="40">
        <f>VLOOKUP(A15,Cell_Cal!A:H,8,0)</f>
        <v>12258.51921</v>
      </c>
      <c r="H15" s="40">
        <f t="shared" si="2"/>
        <v>1058.5300770087806</v>
      </c>
      <c r="I15" s="41" t="s">
        <v>72</v>
      </c>
      <c r="J15" s="46">
        <f t="shared" si="3"/>
        <v>1477285177.0758426</v>
      </c>
      <c r="K15" s="42">
        <f>VLOOKUP(A15,Cell_Cal!A:S,19,0)</f>
        <v>6619651.364503441</v>
      </c>
      <c r="L15" s="42">
        <f t="shared" si="4"/>
        <v>16895774.235233758</v>
      </c>
      <c r="M15" s="44">
        <f>VLOOKUP(A15,Cell_Cal!A:T,20,0)</f>
        <v>0.0863505664</v>
      </c>
    </row>
    <row r="16" spans="1:13" ht="12.75">
      <c r="A16" s="24">
        <f t="shared" si="0"/>
        <v>11006</v>
      </c>
      <c r="B16" s="24">
        <v>11</v>
      </c>
      <c r="C16" s="24">
        <v>6</v>
      </c>
      <c r="D16" s="40">
        <v>162154</v>
      </c>
      <c r="E16" s="40">
        <f t="shared" si="1"/>
        <v>164164.8998752325</v>
      </c>
      <c r="F16" s="40">
        <v>9169</v>
      </c>
      <c r="G16" s="40">
        <f>VLOOKUP(A16,Cell_Cal!A:H,8,0)</f>
        <v>12284.82066</v>
      </c>
      <c r="H16" s="40">
        <f t="shared" si="2"/>
        <v>9302.997270309821</v>
      </c>
      <c r="I16" s="41" t="s">
        <v>72</v>
      </c>
      <c r="J16" s="46">
        <f t="shared" si="3"/>
        <v>25567689165.48487</v>
      </c>
      <c r="K16" s="42">
        <f>VLOOKUP(A16,Cell_Cal!A:S,19,0)</f>
        <v>114567715.90067384</v>
      </c>
      <c r="L16" s="42">
        <f t="shared" si="4"/>
        <v>292418762.8496639</v>
      </c>
      <c r="M16" s="44">
        <f>VLOOKUP(A16,Cell_Cal!A:T,20,0)</f>
        <v>0.75727579</v>
      </c>
    </row>
    <row r="17" spans="1:13" ht="12.75">
      <c r="A17" s="24">
        <f t="shared" si="0"/>
        <v>11005</v>
      </c>
      <c r="B17" s="24">
        <v>11</v>
      </c>
      <c r="C17" s="24">
        <v>5</v>
      </c>
      <c r="D17" s="40">
        <v>141790</v>
      </c>
      <c r="E17" s="40">
        <f t="shared" si="1"/>
        <v>143548.36237964663</v>
      </c>
      <c r="F17" s="40">
        <v>12096</v>
      </c>
      <c r="G17" s="40">
        <f>VLOOKUP(A17,Cell_Cal!A:H,8,0)</f>
        <v>12307.37956</v>
      </c>
      <c r="H17" s="40">
        <f t="shared" si="2"/>
        <v>12307.37958338402</v>
      </c>
      <c r="I17" s="41" t="s">
        <v>72</v>
      </c>
      <c r="J17" s="46">
        <f t="shared" si="3"/>
        <v>25502143526.793106</v>
      </c>
      <c r="K17" s="42">
        <f>VLOOKUP(A17,Cell_Cal!A:S,19,0)</f>
        <v>114274008.71174635</v>
      </c>
      <c r="L17" s="42">
        <f t="shared" si="4"/>
        <v>291669114.5551942</v>
      </c>
      <c r="M17" s="44">
        <f>VLOOKUP(A17,Cell_Cal!A:T,20,0)</f>
        <v>1.0000000019</v>
      </c>
    </row>
    <row r="18" spans="1:13" ht="12.75">
      <c r="A18" s="24">
        <f t="shared" si="0"/>
        <v>11004</v>
      </c>
      <c r="B18" s="24">
        <v>11</v>
      </c>
      <c r="C18" s="24">
        <v>4</v>
      </c>
      <c r="D18" s="40">
        <v>300735</v>
      </c>
      <c r="E18" s="40">
        <f t="shared" si="1"/>
        <v>304464.4668893647</v>
      </c>
      <c r="F18" s="40">
        <v>12096</v>
      </c>
      <c r="G18" s="40">
        <f>VLOOKUP(A18,Cell_Cal!A:H,8,0)</f>
        <v>12326.18037</v>
      </c>
      <c r="H18" s="40">
        <f t="shared" si="2"/>
        <v>12326.180393419741</v>
      </c>
      <c r="I18" s="41" t="s">
        <v>72</v>
      </c>
      <c r="J18" s="46">
        <f t="shared" si="3"/>
        <v>58636582219.80752</v>
      </c>
      <c r="K18" s="42">
        <f>VLOOKUP(A18,Cell_Cal!A:S,19,0)</f>
        <v>262748003.92263025</v>
      </c>
      <c r="L18" s="42">
        <f t="shared" si="4"/>
        <v>670629117.8475199</v>
      </c>
      <c r="M18" s="44">
        <f>VLOOKUP(A18,Cell_Cal!A:T,20,0)</f>
        <v>1.0000000019</v>
      </c>
    </row>
    <row r="19" spans="1:13" ht="12.75">
      <c r="A19" s="24">
        <f t="shared" si="0"/>
        <v>11003</v>
      </c>
      <c r="B19" s="24">
        <v>11</v>
      </c>
      <c r="C19" s="24">
        <v>3</v>
      </c>
      <c r="D19" s="40">
        <v>1228556</v>
      </c>
      <c r="E19" s="40">
        <f t="shared" si="1"/>
        <v>1243791.5360158624</v>
      </c>
      <c r="F19" s="40">
        <v>12096</v>
      </c>
      <c r="G19" s="40">
        <f>VLOOKUP(A19,Cell_Cal!A:H,8,0)</f>
        <v>12341.241219999998</v>
      </c>
      <c r="H19" s="40">
        <f t="shared" si="2"/>
        <v>12341.24124468248</v>
      </c>
      <c r="I19" s="41" t="s">
        <v>72</v>
      </c>
      <c r="J19" s="46">
        <f t="shared" si="3"/>
        <v>231672657315.36578</v>
      </c>
      <c r="K19" s="42">
        <f>VLOOKUP(A19,Cell_Cal!A:S,19,0)</f>
        <v>1038115216.9626527</v>
      </c>
      <c r="L19" s="42">
        <f t="shared" si="4"/>
        <v>2649650165.8705397</v>
      </c>
      <c r="M19" s="44">
        <f>VLOOKUP(A19,Cell_Cal!A:T,20,0)</f>
        <v>1.000000002</v>
      </c>
    </row>
    <row r="20" spans="1:13" ht="12.75">
      <c r="A20" s="24">
        <f t="shared" si="0"/>
        <v>11002</v>
      </c>
      <c r="B20" s="24">
        <v>11</v>
      </c>
      <c r="C20" s="24">
        <v>2</v>
      </c>
      <c r="D20" s="40">
        <v>87295</v>
      </c>
      <c r="E20" s="40">
        <f t="shared" si="1"/>
        <v>88377.56043396045</v>
      </c>
      <c r="F20" s="40">
        <v>9080</v>
      </c>
      <c r="G20" s="40">
        <f>VLOOKUP(A20,Cell_Cal!A:H,8,0)</f>
        <v>12352.53103</v>
      </c>
      <c r="H20" s="40">
        <f t="shared" si="2"/>
        <v>9240.386461656972</v>
      </c>
      <c r="I20" s="41" t="s">
        <v>72</v>
      </c>
      <c r="J20" s="46">
        <f t="shared" si="3"/>
        <v>13254377157.673655</v>
      </c>
      <c r="K20" s="42">
        <f>VLOOKUP(A20,Cell_Cal!A:S,19,0)</f>
        <v>59392294.18866171</v>
      </c>
      <c r="L20" s="42">
        <f t="shared" si="4"/>
        <v>151590882.76237154</v>
      </c>
      <c r="M20" s="44">
        <f>VLOOKUP(A20,Cell_Cal!A:T,20,0)</f>
        <v>0.7480561222</v>
      </c>
    </row>
    <row r="21" spans="1:13" ht="12.75">
      <c r="A21" s="24">
        <f t="shared" si="0"/>
        <v>12009</v>
      </c>
      <c r="B21" s="24">
        <v>12</v>
      </c>
      <c r="C21" s="24">
        <v>9</v>
      </c>
      <c r="D21" s="40">
        <v>20646</v>
      </c>
      <c r="E21" s="40">
        <f t="shared" si="1"/>
        <v>20902.03462649118</v>
      </c>
      <c r="F21" s="40">
        <v>608</v>
      </c>
      <c r="G21" s="40">
        <f>VLOOKUP(A21,Cell_Cal!A:H,8,0)</f>
        <v>12194.7301</v>
      </c>
      <c r="H21" s="40">
        <f t="shared" si="2"/>
        <v>610.8284845457506</v>
      </c>
      <c r="I21" s="41" t="s">
        <v>72</v>
      </c>
      <c r="J21" s="46">
        <f t="shared" si="3"/>
        <v>3103962529.7822084</v>
      </c>
      <c r="K21" s="42">
        <f>VLOOKUP(A21,Cell_Cal!A:S,19,0)</f>
        <v>13908722.645083085</v>
      </c>
      <c r="L21" s="42">
        <f t="shared" si="4"/>
        <v>35500153.221352465</v>
      </c>
      <c r="M21" s="44">
        <f>VLOOKUP(A21,Cell_Cal!A:T,20,0)</f>
        <v>0.0500895452</v>
      </c>
    </row>
    <row r="22" spans="1:13" ht="12.75">
      <c r="A22" s="24">
        <f t="shared" si="0"/>
        <v>12008</v>
      </c>
      <c r="B22" s="24">
        <v>12</v>
      </c>
      <c r="C22" s="24">
        <v>8</v>
      </c>
      <c r="D22" s="40">
        <v>40557</v>
      </c>
      <c r="E22" s="40">
        <f t="shared" si="1"/>
        <v>41059.954390516454</v>
      </c>
      <c r="F22" s="40">
        <v>6401</v>
      </c>
      <c r="G22" s="40">
        <f>VLOOKUP(A22,Cell_Cal!A:H,8,0)</f>
        <v>12228.490749999999</v>
      </c>
      <c r="H22" s="40">
        <f t="shared" si="2"/>
        <v>6466.004194422298</v>
      </c>
      <c r="I22" s="41" t="s">
        <v>72</v>
      </c>
      <c r="J22" s="46">
        <f t="shared" si="3"/>
        <v>6100830796.269242</v>
      </c>
      <c r="K22" s="42">
        <f>VLOOKUP(A22,Cell_Cal!A:S,19,0)</f>
        <v>27337560.500720404</v>
      </c>
      <c r="L22" s="42">
        <f t="shared" si="4"/>
        <v>69775464.73806834</v>
      </c>
      <c r="M22" s="44">
        <f>VLOOKUP(A22,Cell_Cal!A:T,20,0)</f>
        <v>0.5287655138</v>
      </c>
    </row>
    <row r="23" spans="1:13" ht="12.75">
      <c r="A23" s="24">
        <f t="shared" si="0"/>
        <v>12007</v>
      </c>
      <c r="B23" s="24">
        <v>12</v>
      </c>
      <c r="C23" s="24">
        <v>7</v>
      </c>
      <c r="D23" s="40">
        <v>56858</v>
      </c>
      <c r="E23" s="40">
        <f t="shared" si="1"/>
        <v>57563.10591848471</v>
      </c>
      <c r="F23" s="40">
        <v>11593</v>
      </c>
      <c r="G23" s="40">
        <f>VLOOKUP(A23,Cell_Cal!A:H,8,0)</f>
        <v>12258.51921</v>
      </c>
      <c r="H23" s="40">
        <f t="shared" si="2"/>
        <v>11746.300784951105</v>
      </c>
      <c r="I23" s="41" t="s">
        <v>72</v>
      </c>
      <c r="J23" s="46">
        <f t="shared" si="3"/>
        <v>9264971336.613232</v>
      </c>
      <c r="K23" s="42">
        <f>VLOOKUP(A23,Cell_Cal!A:S,19,0)</f>
        <v>41515938.22385478</v>
      </c>
      <c r="L23" s="42">
        <f t="shared" si="4"/>
        <v>105963876.45964481</v>
      </c>
      <c r="M23" s="44">
        <f>VLOOKUP(A23,Cell_Cal!A:T,20,0)</f>
        <v>0.9582153099999999</v>
      </c>
    </row>
    <row r="24" spans="1:13" ht="12.75">
      <c r="A24" s="24">
        <f t="shared" si="0"/>
        <v>12006</v>
      </c>
      <c r="B24" s="24">
        <v>12</v>
      </c>
      <c r="C24" s="24">
        <v>6</v>
      </c>
      <c r="D24" s="40">
        <v>66228</v>
      </c>
      <c r="E24" s="40">
        <f t="shared" si="1"/>
        <v>67049.30491345818</v>
      </c>
      <c r="F24" s="40">
        <v>11783</v>
      </c>
      <c r="G24" s="40">
        <f>VLOOKUP(A24,Cell_Cal!A:H,8,0)</f>
        <v>12284.82066</v>
      </c>
      <c r="H24" s="40">
        <f t="shared" si="2"/>
        <v>12284.820683341159</v>
      </c>
      <c r="I24" s="41" t="s">
        <v>72</v>
      </c>
      <c r="J24" s="46">
        <f t="shared" si="3"/>
        <v>11443512666.831135</v>
      </c>
      <c r="K24" s="42">
        <f>VLOOKUP(A24,Cell_Cal!A:S,19,0)</f>
        <v>51277888.26098272</v>
      </c>
      <c r="L24" s="42">
        <f t="shared" si="4"/>
        <v>130879947.5396688</v>
      </c>
      <c r="M24" s="44">
        <f>VLOOKUP(A24,Cell_Cal!A:T,20,0)</f>
        <v>1.0000000019</v>
      </c>
    </row>
    <row r="25" spans="1:13" ht="12.75">
      <c r="A25" s="24">
        <f t="shared" si="0"/>
        <v>12005</v>
      </c>
      <c r="B25" s="24">
        <v>12</v>
      </c>
      <c r="C25" s="24">
        <v>5</v>
      </c>
      <c r="D25" s="40">
        <v>79336</v>
      </c>
      <c r="E25" s="40">
        <f t="shared" si="1"/>
        <v>80319.85949468681</v>
      </c>
      <c r="F25" s="40">
        <v>12096</v>
      </c>
      <c r="G25" s="40">
        <f>VLOOKUP(A25,Cell_Cal!A:H,8,0)</f>
        <v>12307.37956</v>
      </c>
      <c r="H25" s="40">
        <f t="shared" si="2"/>
        <v>12307.379582153284</v>
      </c>
      <c r="I25" s="41" t="s">
        <v>72</v>
      </c>
      <c r="J25" s="46">
        <f t="shared" si="3"/>
        <v>15409271827.13477</v>
      </c>
      <c r="K25" s="42">
        <f>VLOOKUP(A25,Cell_Cal!A:S,19,0)</f>
        <v>69048284.5555962</v>
      </c>
      <c r="L25" s="42">
        <f t="shared" si="4"/>
        <v>176236505.9642447</v>
      </c>
      <c r="M25" s="44">
        <f>VLOOKUP(A25,Cell_Cal!A:T,20,0)</f>
        <v>1.0000000018000001</v>
      </c>
    </row>
    <row r="26" spans="1:13" ht="12.75">
      <c r="A26" s="24">
        <f t="shared" si="0"/>
        <v>12004</v>
      </c>
      <c r="B26" s="24">
        <v>12</v>
      </c>
      <c r="C26" s="24">
        <v>4</v>
      </c>
      <c r="D26" s="40">
        <v>109773</v>
      </c>
      <c r="E26" s="40">
        <f t="shared" si="1"/>
        <v>111134.31401016255</v>
      </c>
      <c r="F26" s="40">
        <v>12096</v>
      </c>
      <c r="G26" s="40">
        <f>VLOOKUP(A26,Cell_Cal!A:H,8,0)</f>
        <v>12326.18037</v>
      </c>
      <c r="H26" s="40">
        <f t="shared" si="2"/>
        <v>12326.180392187123</v>
      </c>
      <c r="I26" s="41" t="s">
        <v>72</v>
      </c>
      <c r="J26" s="46">
        <f t="shared" si="3"/>
        <v>21260158402.677807</v>
      </c>
      <c r="K26" s="42">
        <f>VLOOKUP(A26,Cell_Cal!A:S,19,0)</f>
        <v>95265855.74927232</v>
      </c>
      <c r="L26" s="42">
        <f t="shared" si="4"/>
        <v>243153347.87828222</v>
      </c>
      <c r="M26" s="44">
        <f>VLOOKUP(A26,Cell_Cal!A:T,20,0)</f>
        <v>1.0000000018</v>
      </c>
    </row>
    <row r="27" spans="1:13" ht="12.75">
      <c r="A27" s="24">
        <f t="shared" si="0"/>
        <v>12003</v>
      </c>
      <c r="B27" s="24">
        <v>12</v>
      </c>
      <c r="C27" s="24">
        <v>3</v>
      </c>
      <c r="D27" s="40">
        <v>87130</v>
      </c>
      <c r="E27" s="40">
        <f t="shared" si="1"/>
        <v>88210.51424034564</v>
      </c>
      <c r="F27" s="40">
        <v>12096</v>
      </c>
      <c r="G27" s="40">
        <f>VLOOKUP(A27,Cell_Cal!A:H,8,0)</f>
        <v>12341.241219999998</v>
      </c>
      <c r="H27" s="40">
        <f t="shared" si="2"/>
        <v>12341.24124468248</v>
      </c>
      <c r="I27" s="41" t="s">
        <v>72</v>
      </c>
      <c r="J27" s="46">
        <f t="shared" si="3"/>
        <v>15080844369.791134</v>
      </c>
      <c r="K27" s="42">
        <f>VLOOKUP(A27,Cell_Cal!A:S,19,0)</f>
        <v>67576615.23955488</v>
      </c>
      <c r="L27" s="42">
        <f t="shared" si="4"/>
        <v>172480266.9807102</v>
      </c>
      <c r="M27" s="44">
        <f>VLOOKUP(A27,Cell_Cal!A:T,20,0)</f>
        <v>1.000000002</v>
      </c>
    </row>
    <row r="28" spans="1:13" ht="12.75">
      <c r="A28" s="24">
        <f t="shared" si="0"/>
        <v>12002</v>
      </c>
      <c r="B28" s="24">
        <v>12</v>
      </c>
      <c r="C28" s="24">
        <v>2</v>
      </c>
      <c r="D28" s="40">
        <v>52612</v>
      </c>
      <c r="E28" s="40">
        <f t="shared" si="1"/>
        <v>53264.45053613067</v>
      </c>
      <c r="F28" s="40">
        <v>9012</v>
      </c>
      <c r="G28" s="40">
        <f>VLOOKUP(A28,Cell_Cal!A:H,8,0)</f>
        <v>12352.53103</v>
      </c>
      <c r="H28" s="40">
        <f t="shared" si="2"/>
        <v>9173.669654707715</v>
      </c>
      <c r="I28" s="41" t="s">
        <v>72</v>
      </c>
      <c r="J28" s="46">
        <f t="shared" si="3"/>
        <v>7990282683.141401</v>
      </c>
      <c r="K28" s="42">
        <f>VLOOKUP(A28,Cell_Cal!A:S,19,0)</f>
        <v>35804113.17124433</v>
      </c>
      <c r="L28" s="42">
        <f t="shared" si="4"/>
        <v>91385207.39596105</v>
      </c>
      <c r="M28" s="44">
        <f>VLOOKUP(A28,Cell_Cal!A:T,20,0)</f>
        <v>0.7426550585</v>
      </c>
    </row>
    <row r="29" spans="1:13" ht="12.75">
      <c r="A29" s="24">
        <f aca="true" t="shared" si="5" ref="A29:A65">1000*B29+C29</f>
        <v>13011</v>
      </c>
      <c r="B29" s="24">
        <v>13</v>
      </c>
      <c r="C29" s="24">
        <v>11</v>
      </c>
      <c r="D29" s="40">
        <v>33164</v>
      </c>
      <c r="E29" s="40">
        <f t="shared" si="1"/>
        <v>33575.27251540024</v>
      </c>
      <c r="F29" s="40">
        <v>416</v>
      </c>
      <c r="G29" s="40">
        <f>VLOOKUP(A29,Cell_Cal!A:H,8,0)</f>
        <v>12116.07957</v>
      </c>
      <c r="H29" s="40">
        <f t="shared" si="2"/>
        <v>415.0931991451869</v>
      </c>
      <c r="I29" s="41" t="s">
        <v>72</v>
      </c>
      <c r="J29" s="46">
        <f t="shared" si="3"/>
        <v>4528992724.329</v>
      </c>
      <c r="K29" s="42">
        <f>VLOOKUP(A29,Cell_Cal!A:S,19,0)</f>
        <v>20294221.67950952</v>
      </c>
      <c r="L29" s="42">
        <f t="shared" si="4"/>
        <v>51798284.96942303</v>
      </c>
      <c r="M29" s="44">
        <f>VLOOKUP(A29,Cell_Cal!A:T,20,0)</f>
        <v>0.0342596957</v>
      </c>
    </row>
    <row r="30" spans="1:13" ht="12.75">
      <c r="A30" s="24">
        <f t="shared" si="5"/>
        <v>13010</v>
      </c>
      <c r="B30" s="24">
        <v>13</v>
      </c>
      <c r="C30" s="24">
        <v>10</v>
      </c>
      <c r="D30" s="40">
        <v>416452</v>
      </c>
      <c r="E30" s="40">
        <f t="shared" si="1"/>
        <v>421616.49347435357</v>
      </c>
      <c r="F30" s="40">
        <v>5716</v>
      </c>
      <c r="G30" s="40">
        <f>VLOOKUP(A30,Cell_Cal!A:H,8,0)</f>
        <v>12157.260569999999</v>
      </c>
      <c r="H30" s="40">
        <f t="shared" si="2"/>
        <v>5746.2519225829665</v>
      </c>
      <c r="I30" s="41" t="s">
        <v>72</v>
      </c>
      <c r="J30" s="46">
        <f t="shared" si="3"/>
        <v>57188051451.10055</v>
      </c>
      <c r="K30" s="42">
        <f>VLOOKUP(A30,Cell_Cal!A:S,19,0)</f>
        <v>256257199.82576898</v>
      </c>
      <c r="L30" s="42">
        <f t="shared" si="4"/>
        <v>654062209.0199996</v>
      </c>
      <c r="M30" s="44">
        <f>VLOOKUP(A30,Cell_Cal!A:T,20,0)</f>
        <v>0.47266009389999997</v>
      </c>
    </row>
    <row r="31" spans="1:13" ht="12.75">
      <c r="A31" s="24">
        <f t="shared" si="5"/>
        <v>13009</v>
      </c>
      <c r="B31" s="24">
        <v>13</v>
      </c>
      <c r="C31" s="24">
        <v>9</v>
      </c>
      <c r="D31" s="40">
        <v>415255</v>
      </c>
      <c r="E31" s="40">
        <f t="shared" si="1"/>
        <v>420404.64926976623</v>
      </c>
      <c r="F31" s="40">
        <v>10615</v>
      </c>
      <c r="G31" s="40">
        <f>VLOOKUP(A31,Cell_Cal!A:H,8,0)</f>
        <v>12194.7301</v>
      </c>
      <c r="H31" s="40">
        <f t="shared" si="2"/>
        <v>10700.533413991325</v>
      </c>
      <c r="I31" s="41" t="s">
        <v>72</v>
      </c>
      <c r="J31" s="46">
        <f t="shared" si="3"/>
        <v>62430299346.34847</v>
      </c>
      <c r="K31" s="42">
        <f>VLOOKUP(A31,Cell_Cal!A:S,19,0)</f>
        <v>279747487.2606788</v>
      </c>
      <c r="L31" s="42">
        <f t="shared" si="4"/>
        <v>714018024.1176361</v>
      </c>
      <c r="M31" s="44">
        <f>VLOOKUP(A31,Cell_Cal!A:T,20,0)</f>
        <v>0.8774719347</v>
      </c>
    </row>
    <row r="32" spans="1:13" ht="12.75">
      <c r="A32" s="24">
        <f t="shared" si="5"/>
        <v>13008</v>
      </c>
      <c r="B32" s="24">
        <v>13</v>
      </c>
      <c r="C32" s="24">
        <v>8</v>
      </c>
      <c r="D32" s="40">
        <v>161520</v>
      </c>
      <c r="E32" s="40">
        <f t="shared" si="1"/>
        <v>163523.03753128232</v>
      </c>
      <c r="F32" s="40">
        <v>12096</v>
      </c>
      <c r="G32" s="40">
        <f>VLOOKUP(A32,Cell_Cal!A:H,8,0)</f>
        <v>12228.490749999999</v>
      </c>
      <c r="H32" s="40">
        <f t="shared" si="2"/>
        <v>12228.490772011282</v>
      </c>
      <c r="I32" s="41" t="s">
        <v>72</v>
      </c>
      <c r="J32" s="46">
        <f t="shared" si="3"/>
        <v>24283252339.94102</v>
      </c>
      <c r="K32" s="42">
        <f>VLOOKUP(A32,Cell_Cal!A:S,19,0)</f>
        <v>108812209.70811877</v>
      </c>
      <c r="L32" s="42">
        <f t="shared" si="4"/>
        <v>277728603.52188563</v>
      </c>
      <c r="M32" s="44">
        <f>VLOOKUP(A32,Cell_Cal!A:T,20,0)</f>
        <v>1.0000000018</v>
      </c>
    </row>
    <row r="33" spans="1:13" ht="12.75">
      <c r="A33" s="24">
        <f t="shared" si="5"/>
        <v>13007</v>
      </c>
      <c r="B33" s="24">
        <v>13</v>
      </c>
      <c r="C33" s="24">
        <v>7</v>
      </c>
      <c r="D33" s="40">
        <v>114367</v>
      </c>
      <c r="E33" s="40">
        <f t="shared" si="1"/>
        <v>115785.28500086779</v>
      </c>
      <c r="F33" s="40">
        <v>12096</v>
      </c>
      <c r="G33" s="40">
        <f>VLOOKUP(A33,Cell_Cal!A:H,8,0)</f>
        <v>12258.51921</v>
      </c>
      <c r="H33" s="40">
        <f t="shared" si="2"/>
        <v>12258.519233291188</v>
      </c>
      <c r="I33" s="41" t="s">
        <v>72</v>
      </c>
      <c r="J33" s="46">
        <f t="shared" si="3"/>
        <v>18165682488.229507</v>
      </c>
      <c r="K33" s="42">
        <f>VLOOKUP(A33,Cell_Cal!A:S,19,0)</f>
        <v>81399642.21963567</v>
      </c>
      <c r="L33" s="42">
        <f t="shared" si="4"/>
        <v>207761693.48533842</v>
      </c>
      <c r="M33" s="44">
        <f>VLOOKUP(A33,Cell_Cal!A:T,20,0)</f>
        <v>1.0000000019000002</v>
      </c>
    </row>
    <row r="34" spans="1:13" ht="12.75">
      <c r="A34" s="24">
        <f t="shared" si="5"/>
        <v>13006</v>
      </c>
      <c r="B34" s="24">
        <v>13</v>
      </c>
      <c r="C34" s="24">
        <v>6</v>
      </c>
      <c r="D34" s="40">
        <v>108236</v>
      </c>
      <c r="E34" s="40">
        <f t="shared" si="1"/>
        <v>109578.2534066114</v>
      </c>
      <c r="F34" s="40">
        <v>12096</v>
      </c>
      <c r="G34" s="40">
        <f>VLOOKUP(A34,Cell_Cal!A:H,8,0)</f>
        <v>12284.82066</v>
      </c>
      <c r="H34" s="40">
        <f t="shared" si="2"/>
        <v>12284.820683341159</v>
      </c>
      <c r="I34" s="41" t="s">
        <v>72</v>
      </c>
      <c r="J34" s="46">
        <f t="shared" si="3"/>
        <v>18052887422.04747</v>
      </c>
      <c r="K34" s="42">
        <f>VLOOKUP(A34,Cell_Cal!A:S,19,0)</f>
        <v>80894212.37755255</v>
      </c>
      <c r="L34" s="42">
        <f t="shared" si="4"/>
        <v>206471651.45240325</v>
      </c>
      <c r="M34" s="44">
        <f>VLOOKUP(A34,Cell_Cal!A:T,20,0)</f>
        <v>1.0000000019</v>
      </c>
    </row>
    <row r="35" spans="1:13" ht="12.75">
      <c r="A35" s="24">
        <f t="shared" si="5"/>
        <v>13005</v>
      </c>
      <c r="B35" s="24">
        <v>13</v>
      </c>
      <c r="C35" s="24">
        <v>5</v>
      </c>
      <c r="D35" s="40">
        <v>86417</v>
      </c>
      <c r="E35" s="40">
        <f t="shared" si="1"/>
        <v>87488.67220369505</v>
      </c>
      <c r="F35" s="40">
        <v>12096</v>
      </c>
      <c r="G35" s="40">
        <f>VLOOKUP(A35,Cell_Cal!A:H,8,0)</f>
        <v>12307.37956</v>
      </c>
      <c r="H35" s="40">
        <f t="shared" si="2"/>
        <v>12307.37958338402</v>
      </c>
      <c r="I35" s="41" t="s">
        <v>72</v>
      </c>
      <c r="J35" s="46">
        <f t="shared" si="3"/>
        <v>13363308534.600567</v>
      </c>
      <c r="K35" s="42">
        <f>VLOOKUP(A35,Cell_Cal!A:S,19,0)</f>
        <v>59880411.00530695</v>
      </c>
      <c r="L35" s="42">
        <f t="shared" si="4"/>
        <v>152836735.61478648</v>
      </c>
      <c r="M35" s="44">
        <f>VLOOKUP(A35,Cell_Cal!A:T,20,0)</f>
        <v>1.0000000019</v>
      </c>
    </row>
    <row r="36" spans="1:13" ht="12.75">
      <c r="A36" s="24">
        <f t="shared" si="5"/>
        <v>13004</v>
      </c>
      <c r="B36" s="24">
        <v>13</v>
      </c>
      <c r="C36" s="24">
        <v>4</v>
      </c>
      <c r="D36" s="40">
        <v>76555</v>
      </c>
      <c r="E36" s="40">
        <f t="shared" si="1"/>
        <v>77504.37183139747</v>
      </c>
      <c r="F36" s="40">
        <v>12096</v>
      </c>
      <c r="G36" s="40">
        <f>VLOOKUP(A36,Cell_Cal!A:H,8,0)</f>
        <v>12326.18037</v>
      </c>
      <c r="H36" s="40">
        <f t="shared" si="2"/>
        <v>12326.180393419741</v>
      </c>
      <c r="I36" s="41" t="s">
        <v>72</v>
      </c>
      <c r="J36" s="46">
        <f t="shared" si="3"/>
        <v>12665397453.956633</v>
      </c>
      <c r="K36" s="42">
        <f>VLOOKUP(A36,Cell_Cal!A:S,19,0)</f>
        <v>56753101.45872947</v>
      </c>
      <c r="L36" s="42">
        <f t="shared" si="4"/>
        <v>144854696.50831643</v>
      </c>
      <c r="M36" s="44">
        <f>VLOOKUP(A36,Cell_Cal!A:T,20,0)</f>
        <v>1.0000000019</v>
      </c>
    </row>
    <row r="37" spans="1:13" ht="12.75">
      <c r="A37" s="24">
        <f t="shared" si="5"/>
        <v>13003</v>
      </c>
      <c r="B37" s="24">
        <v>13</v>
      </c>
      <c r="C37" s="24">
        <v>3</v>
      </c>
      <c r="D37" s="40">
        <v>51548</v>
      </c>
      <c r="E37" s="40">
        <f t="shared" si="1"/>
        <v>52187.2556876086</v>
      </c>
      <c r="F37" s="40">
        <v>12096</v>
      </c>
      <c r="G37" s="40">
        <f>VLOOKUP(A37,Cell_Cal!A:H,8,0)</f>
        <v>12341.241219999998</v>
      </c>
      <c r="H37" s="40">
        <f t="shared" si="2"/>
        <v>12341.241243448356</v>
      </c>
      <c r="I37" s="41" t="s">
        <v>72</v>
      </c>
      <c r="J37" s="46">
        <f t="shared" si="3"/>
        <v>7922350260.767864</v>
      </c>
      <c r="K37" s="42">
        <f>VLOOKUP(A37,Cell_Cal!A:S,19,0)</f>
        <v>35499710.907255515</v>
      </c>
      <c r="L37" s="42">
        <f t="shared" si="4"/>
        <v>90608261.35366221</v>
      </c>
      <c r="M37" s="44">
        <f>VLOOKUP(A37,Cell_Cal!A:T,20,0)</f>
        <v>1.0000000019</v>
      </c>
    </row>
    <row r="38" spans="1:13" ht="12.75">
      <c r="A38" s="24">
        <f t="shared" si="5"/>
        <v>13002</v>
      </c>
      <c r="B38" s="24">
        <v>13</v>
      </c>
      <c r="C38" s="24">
        <v>2</v>
      </c>
      <c r="D38" s="40">
        <v>46456</v>
      </c>
      <c r="E38" s="40">
        <f t="shared" si="1"/>
        <v>47032.10891253871</v>
      </c>
      <c r="F38" s="40">
        <v>9749</v>
      </c>
      <c r="G38" s="40">
        <f>VLOOKUP(A38,Cell_Cal!A:H,8,0)</f>
        <v>12352.53103</v>
      </c>
      <c r="H38" s="40">
        <f t="shared" si="2"/>
        <v>9919.206548909575</v>
      </c>
      <c r="I38" s="41" t="s">
        <v>72</v>
      </c>
      <c r="J38" s="46">
        <f t="shared" si="3"/>
        <v>7087517888.778014</v>
      </c>
      <c r="K38" s="42">
        <f>VLOOKUP(A38,Cell_Cal!A:S,19,0)</f>
        <v>31758862.940911546</v>
      </c>
      <c r="L38" s="42">
        <f t="shared" si="4"/>
        <v>81060247.53731492</v>
      </c>
      <c r="M38" s="44">
        <f>VLOOKUP(A38,Cell_Cal!A:T,20,0)</f>
        <v>0.8030100491000001</v>
      </c>
    </row>
    <row r="39" spans="1:13" ht="12.75">
      <c r="A39" s="24">
        <f t="shared" si="5"/>
        <v>14013</v>
      </c>
      <c r="B39" s="24">
        <v>14</v>
      </c>
      <c r="C39" s="24">
        <v>13</v>
      </c>
      <c r="D39" s="40">
        <v>0</v>
      </c>
      <c r="E39" s="40">
        <f t="shared" si="1"/>
        <v>0</v>
      </c>
      <c r="F39" s="40">
        <v>0</v>
      </c>
      <c r="G39" s="40">
        <f>VLOOKUP(A39,Cell_Cal!A:H,8,0)</f>
        <v>12071.22077</v>
      </c>
      <c r="H39" s="40">
        <f t="shared" si="2"/>
        <v>361.2629757395037</v>
      </c>
      <c r="I39" s="41" t="s">
        <v>72</v>
      </c>
      <c r="J39" s="46">
        <f t="shared" si="3"/>
        <v>0</v>
      </c>
      <c r="K39" s="42">
        <f>VLOOKUP(A39,Cell_Cal!A:S,19,0)</f>
        <v>0</v>
      </c>
      <c r="L39" s="42">
        <f t="shared" si="4"/>
        <v>0</v>
      </c>
      <c r="M39" s="44">
        <f>VLOOKUP(A39,Cell_Cal!A:T,20,0)</f>
        <v>0.0299276256</v>
      </c>
    </row>
    <row r="40" spans="1:13" ht="12.75">
      <c r="A40" s="24">
        <f t="shared" si="5"/>
        <v>14012</v>
      </c>
      <c r="B40" s="24">
        <v>14</v>
      </c>
      <c r="C40" s="24">
        <v>12</v>
      </c>
      <c r="D40" s="40">
        <v>126806</v>
      </c>
      <c r="E40" s="40">
        <f t="shared" si="1"/>
        <v>128378.54319707643</v>
      </c>
      <c r="F40" s="40">
        <v>4265</v>
      </c>
      <c r="G40" s="40">
        <f>VLOOKUP(A40,Cell_Cal!A:H,8,0)</f>
        <v>12071.22077</v>
      </c>
      <c r="H40" s="40">
        <f t="shared" si="2"/>
        <v>5795.488721095062</v>
      </c>
      <c r="I40" s="41" t="s">
        <v>72</v>
      </c>
      <c r="J40" s="46">
        <f t="shared" si="3"/>
        <v>17317074279.377136</v>
      </c>
      <c r="K40" s="42">
        <f>VLOOKUP(A40,Cell_Cal!A:S,19,0)</f>
        <v>77597065.3205851</v>
      </c>
      <c r="L40" s="42">
        <f t="shared" si="4"/>
        <v>198056124.8291116</v>
      </c>
      <c r="M40" s="44">
        <f>VLOOKUP(A40,Cell_Cal!A:T,20,0)</f>
        <v>0.4801079221</v>
      </c>
    </row>
    <row r="41" spans="1:13" ht="12.75">
      <c r="A41" s="24">
        <f t="shared" si="5"/>
        <v>14011</v>
      </c>
      <c r="B41" s="24">
        <v>14</v>
      </c>
      <c r="C41" s="24">
        <v>11</v>
      </c>
      <c r="D41" s="40">
        <v>340583</v>
      </c>
      <c r="E41" s="40">
        <f t="shared" si="1"/>
        <v>344806.6288479243</v>
      </c>
      <c r="F41" s="40">
        <v>7367</v>
      </c>
      <c r="G41" s="40">
        <f>VLOOKUP(A41,Cell_Cal!A:H,8,0)</f>
        <v>12116.07957</v>
      </c>
      <c r="H41" s="40">
        <f t="shared" si="2"/>
        <v>7380.288247584437</v>
      </c>
      <c r="I41" s="41" t="s">
        <v>72</v>
      </c>
      <c r="J41" s="46">
        <f t="shared" si="3"/>
        <v>46511214842.30322</v>
      </c>
      <c r="K41" s="42">
        <f>VLOOKUP(A41,Cell_Cal!A:S,19,0)</f>
        <v>208414754.01858616</v>
      </c>
      <c r="L41" s="42">
        <f t="shared" si="4"/>
        <v>531950768.59670144</v>
      </c>
      <c r="M41" s="44">
        <f>VLOOKUP(A41,Cell_Cal!A:T,20,0)</f>
        <v>0.6091317084</v>
      </c>
    </row>
    <row r="42" spans="1:13" ht="12.75">
      <c r="A42" s="24">
        <f t="shared" si="5"/>
        <v>14010</v>
      </c>
      <c r="B42" s="24">
        <v>14</v>
      </c>
      <c r="C42" s="24">
        <v>10</v>
      </c>
      <c r="D42" s="40">
        <v>827316</v>
      </c>
      <c r="E42" s="40">
        <f t="shared" si="1"/>
        <v>837575.6891916194</v>
      </c>
      <c r="F42" s="40">
        <v>12085</v>
      </c>
      <c r="G42" s="40">
        <f>VLOOKUP(A42,Cell_Cal!A:H,8,0)</f>
        <v>12157.260569999999</v>
      </c>
      <c r="H42" s="40">
        <f t="shared" si="2"/>
        <v>12144.585259379684</v>
      </c>
      <c r="I42" s="41" t="s">
        <v>72</v>
      </c>
      <c r="J42" s="46">
        <f t="shared" si="3"/>
        <v>113021902952.54843</v>
      </c>
      <c r="K42" s="42">
        <f>VLOOKUP(A42,Cell_Cal!A:S,19,0)</f>
        <v>506446287.89922696</v>
      </c>
      <c r="L42" s="42">
        <f t="shared" si="4"/>
        <v>1292636374.85528</v>
      </c>
      <c r="M42" s="44">
        <f>VLOOKUP(A42,Cell_Cal!A:T,20,0)</f>
        <v>0.9989573876</v>
      </c>
    </row>
    <row r="43" spans="1:13" ht="12.75">
      <c r="A43" s="24">
        <f t="shared" si="5"/>
        <v>14009</v>
      </c>
      <c r="B43" s="24">
        <v>14</v>
      </c>
      <c r="C43" s="24">
        <v>9</v>
      </c>
      <c r="D43" s="40">
        <v>74347</v>
      </c>
      <c r="E43" s="40">
        <f t="shared" si="1"/>
        <v>75268.99004047949</v>
      </c>
      <c r="F43" s="40">
        <v>3074</v>
      </c>
      <c r="G43" s="40">
        <f>VLOOKUP(A43,Cell_Cal!A:H,8,0)</f>
        <v>12194.7301</v>
      </c>
      <c r="H43" s="40">
        <f t="shared" si="2"/>
        <v>3093.3575931220566</v>
      </c>
      <c r="I43" s="41" t="s">
        <v>72</v>
      </c>
      <c r="J43" s="46">
        <f t="shared" si="3"/>
        <v>10935288504.388546</v>
      </c>
      <c r="K43" s="42">
        <f>VLOOKUP(A43,Cell_Cal!A:S,19,0)</f>
        <v>49000557.63952074</v>
      </c>
      <c r="L43" s="42">
        <f t="shared" si="4"/>
        <v>125067365.89140664</v>
      </c>
      <c r="M43" s="44">
        <f>VLOOKUP(A43,Cell_Cal!A:T,20,0)</f>
        <v>0.2536634733</v>
      </c>
    </row>
    <row r="44" spans="1:13" ht="12.75">
      <c r="A44" s="24">
        <f t="shared" si="5"/>
        <v>14008</v>
      </c>
      <c r="B44" s="24">
        <v>14</v>
      </c>
      <c r="C44" s="24">
        <v>8</v>
      </c>
      <c r="D44" s="40">
        <v>55192</v>
      </c>
      <c r="E44" s="40">
        <f t="shared" si="1"/>
        <v>55876.445563561996</v>
      </c>
      <c r="F44" s="40">
        <v>11257</v>
      </c>
      <c r="G44" s="40">
        <f>VLOOKUP(A44,Cell_Cal!A:H,8,0)</f>
        <v>12228.490749999999</v>
      </c>
      <c r="H44" s="40">
        <f t="shared" si="2"/>
        <v>11375.45594294556</v>
      </c>
      <c r="I44" s="41" t="s">
        <v>72</v>
      </c>
      <c r="J44" s="46">
        <f t="shared" si="3"/>
        <v>8297679935.277517</v>
      </c>
      <c r="K44" s="42">
        <f>VLOOKUP(A44,Cell_Cal!A:S,19,0)</f>
        <v>37181547.04191735</v>
      </c>
      <c r="L44" s="42">
        <f t="shared" si="4"/>
        <v>94900923.01622033</v>
      </c>
      <c r="M44" s="44">
        <f>VLOOKUP(A44,Cell_Cal!A:T,20,0)</f>
        <v>0.9302420205</v>
      </c>
    </row>
    <row r="45" spans="1:13" ht="12.75">
      <c r="A45" s="24">
        <f t="shared" si="5"/>
        <v>14007</v>
      </c>
      <c r="B45" s="24">
        <v>14</v>
      </c>
      <c r="C45" s="24">
        <v>7</v>
      </c>
      <c r="D45" s="40">
        <v>82027</v>
      </c>
      <c r="E45" s="40">
        <f t="shared" si="1"/>
        <v>83044.2310523681</v>
      </c>
      <c r="F45" s="40">
        <v>12096</v>
      </c>
      <c r="G45" s="40">
        <f>VLOOKUP(A45,Cell_Cal!A:H,8,0)</f>
        <v>12258.51921</v>
      </c>
      <c r="H45" s="40">
        <f t="shared" si="2"/>
        <v>12258.519233291188</v>
      </c>
      <c r="I45" s="41" t="s">
        <v>72</v>
      </c>
      <c r="J45" s="46">
        <f t="shared" si="3"/>
        <v>12570118041.257063</v>
      </c>
      <c r="K45" s="42">
        <f>VLOOKUP(A45,Cell_Cal!A:S,19,0)</f>
        <v>56326158.50683833</v>
      </c>
      <c r="L45" s="42">
        <f t="shared" si="4"/>
        <v>143764981.75911406</v>
      </c>
      <c r="M45" s="44">
        <f>VLOOKUP(A45,Cell_Cal!A:T,20,0)</f>
        <v>1.0000000019000002</v>
      </c>
    </row>
    <row r="46" spans="1:13" ht="12.75">
      <c r="A46" s="24">
        <f t="shared" si="5"/>
        <v>14006</v>
      </c>
      <c r="B46" s="24">
        <v>14</v>
      </c>
      <c r="C46" s="24">
        <v>6</v>
      </c>
      <c r="D46" s="40">
        <v>90675</v>
      </c>
      <c r="E46" s="40">
        <f t="shared" si="1"/>
        <v>91799.47640013017</v>
      </c>
      <c r="F46" s="40">
        <v>9794</v>
      </c>
      <c r="G46" s="40">
        <f>VLOOKUP(A46,Cell_Cal!A:H,8,0)</f>
        <v>12284.82066</v>
      </c>
      <c r="H46" s="40">
        <f t="shared" si="2"/>
        <v>9941.936778001047</v>
      </c>
      <c r="I46" s="41" t="s">
        <v>72</v>
      </c>
      <c r="J46" s="46">
        <f t="shared" si="3"/>
        <v>15111651970.254816</v>
      </c>
      <c r="K46" s="42">
        <f>VLOOKUP(A46,Cell_Cal!A:S,19,0)</f>
        <v>67714662.77269953</v>
      </c>
      <c r="L46" s="42">
        <f t="shared" si="4"/>
        <v>172832614.83489633</v>
      </c>
      <c r="M46" s="44">
        <f>VLOOKUP(A46,Cell_Cal!A:T,20,0)</f>
        <v>0.8092862772</v>
      </c>
    </row>
    <row r="47" spans="1:13" ht="12.75">
      <c r="A47" s="24">
        <f t="shared" si="5"/>
        <v>14005</v>
      </c>
      <c r="B47" s="24">
        <v>14</v>
      </c>
      <c r="C47" s="24">
        <v>5</v>
      </c>
      <c r="D47" s="40">
        <v>53387</v>
      </c>
      <c r="E47" s="40">
        <f t="shared" si="1"/>
        <v>54049.061445533494</v>
      </c>
      <c r="F47" s="40">
        <v>7348</v>
      </c>
      <c r="G47" s="40">
        <f>VLOOKUP(A47,Cell_Cal!A:H,8,0)</f>
        <v>12307.37956</v>
      </c>
      <c r="H47" s="40">
        <f t="shared" si="2"/>
        <v>7467.64691359224</v>
      </c>
      <c r="I47" s="41" t="s">
        <v>72</v>
      </c>
      <c r="J47" s="46">
        <f t="shared" si="3"/>
        <v>8204983963.909638</v>
      </c>
      <c r="K47" s="42">
        <f>VLOOKUP(A47,Cell_Cal!A:S,19,0)</f>
        <v>36766180.379561774</v>
      </c>
      <c r="L47" s="42">
        <f t="shared" si="4"/>
        <v>93840755.19686438</v>
      </c>
      <c r="M47" s="44">
        <f>VLOOKUP(A47,Cell_Cal!A:T,20,0)</f>
        <v>0.6067617300000001</v>
      </c>
    </row>
    <row r="48" spans="1:13" ht="12.75">
      <c r="A48" s="24">
        <f t="shared" si="5"/>
        <v>14004</v>
      </c>
      <c r="B48" s="24">
        <v>14</v>
      </c>
      <c r="C48" s="24">
        <v>4</v>
      </c>
      <c r="D48" s="40">
        <v>87690</v>
      </c>
      <c r="E48" s="40">
        <f t="shared" si="1"/>
        <v>88777.45889746252</v>
      </c>
      <c r="F48" s="40">
        <v>10381</v>
      </c>
      <c r="G48" s="40">
        <f>VLOOKUP(A48,Cell_Cal!A:H,8,0)</f>
        <v>12326.18037</v>
      </c>
      <c r="H48" s="40">
        <f t="shared" si="2"/>
        <v>10574.972301863892</v>
      </c>
      <c r="I48" s="41" t="s">
        <v>72</v>
      </c>
      <c r="J48" s="46">
        <f t="shared" si="3"/>
        <v>13476970869.223522</v>
      </c>
      <c r="K48" s="42">
        <f>VLOOKUP(A48,Cell_Cal!A:S,19,0)</f>
        <v>60389727.03998674</v>
      </c>
      <c r="L48" s="42">
        <f t="shared" si="4"/>
        <v>154136696.6342562</v>
      </c>
      <c r="M48" s="44">
        <f>VLOOKUP(A48,Cell_Cal!A:T,20,0)</f>
        <v>0.8579277590000001</v>
      </c>
    </row>
    <row r="49" spans="1:13" ht="12.75">
      <c r="A49" s="24">
        <f t="shared" si="5"/>
        <v>14003</v>
      </c>
      <c r="B49" s="24">
        <v>14</v>
      </c>
      <c r="C49" s="24">
        <v>3</v>
      </c>
      <c r="D49" s="40">
        <v>51035</v>
      </c>
      <c r="E49" s="40">
        <f t="shared" si="1"/>
        <v>51667.8938856426</v>
      </c>
      <c r="F49" s="40">
        <v>12096</v>
      </c>
      <c r="G49" s="40">
        <f>VLOOKUP(A49,Cell_Cal!A:H,8,0)</f>
        <v>12341.241219999998</v>
      </c>
      <c r="H49" s="40">
        <f t="shared" si="2"/>
        <v>12341.241242214232</v>
      </c>
      <c r="I49" s="41" t="s">
        <v>72</v>
      </c>
      <c r="J49" s="46">
        <f t="shared" si="3"/>
        <v>7843507906.384109</v>
      </c>
      <c r="K49" s="42">
        <f>VLOOKUP(A49,Cell_Cal!A:S,19,0)</f>
        <v>35146421.70698738</v>
      </c>
      <c r="L49" s="42">
        <f t="shared" si="4"/>
        <v>89706537.94878854</v>
      </c>
      <c r="M49" s="44">
        <f>VLOOKUP(A49,Cell_Cal!A:T,20,0)</f>
        <v>1.0000000018</v>
      </c>
    </row>
    <row r="50" spans="1:13" ht="12.75">
      <c r="A50" s="24">
        <f t="shared" si="5"/>
        <v>14002</v>
      </c>
      <c r="B50" s="24">
        <v>14</v>
      </c>
      <c r="C50" s="24">
        <v>2</v>
      </c>
      <c r="D50" s="40">
        <v>33770</v>
      </c>
      <c r="E50" s="40">
        <f t="shared" si="1"/>
        <v>34188.78762649458</v>
      </c>
      <c r="F50" s="40">
        <v>10428</v>
      </c>
      <c r="G50" s="40">
        <f>VLOOKUP(A50,Cell_Cal!A:H,8,0)</f>
        <v>12352.53103</v>
      </c>
      <c r="H50" s="40">
        <f t="shared" si="2"/>
        <v>10616.817470653674</v>
      </c>
      <c r="I50" s="41" t="s">
        <v>72</v>
      </c>
      <c r="J50" s="46">
        <f t="shared" si="3"/>
        <v>5190070774.93076</v>
      </c>
      <c r="K50" s="42">
        <f>VLOOKUP(A50,Cell_Cal!A:S,19,0)</f>
        <v>23256484.002056703</v>
      </c>
      <c r="L50" s="42">
        <f t="shared" si="4"/>
        <v>59359063.12394609</v>
      </c>
      <c r="M50" s="44">
        <f>VLOOKUP(A50,Cell_Cal!A:T,20,0)</f>
        <v>0.8594851893</v>
      </c>
    </row>
    <row r="51" spans="1:13" ht="12.75">
      <c r="A51" s="24">
        <f t="shared" si="5"/>
        <v>14001</v>
      </c>
      <c r="B51" s="24">
        <v>14</v>
      </c>
      <c r="C51" s="24">
        <v>1</v>
      </c>
      <c r="D51" s="40">
        <v>1</v>
      </c>
      <c r="E51" s="40">
        <f t="shared" si="1"/>
        <v>1.012401173422996</v>
      </c>
      <c r="F51" s="40">
        <v>0</v>
      </c>
      <c r="G51" s="40">
        <f>VLOOKUP(A51,Cell_Cal!A:H,8,0)</f>
        <v>0</v>
      </c>
      <c r="H51" s="40">
        <f t="shared" si="2"/>
        <v>0</v>
      </c>
      <c r="I51" s="41" t="s">
        <v>72</v>
      </c>
      <c r="J51" s="46">
        <f t="shared" si="3"/>
        <v>153688.79996833755</v>
      </c>
      <c r="K51" s="42">
        <f>VLOOKUP(A51,Cell_Cal!A:S,19,0)</f>
        <v>688.6729050061208</v>
      </c>
      <c r="L51" s="42">
        <f t="shared" si="4"/>
        <v>1757.7454286036746</v>
      </c>
      <c r="M51" s="44">
        <f>VLOOKUP(A51,Cell_Cal!A:T,20,0)</f>
        <v>3.79644E-05</v>
      </c>
    </row>
    <row r="52" spans="1:13" ht="12.75">
      <c r="A52" s="24">
        <f t="shared" si="5"/>
        <v>15012</v>
      </c>
      <c r="B52" s="24">
        <v>15</v>
      </c>
      <c r="C52" s="24">
        <v>12</v>
      </c>
      <c r="D52" s="40">
        <v>1841</v>
      </c>
      <c r="E52" s="40">
        <f t="shared" si="1"/>
        <v>1863.8305602717357</v>
      </c>
      <c r="F52" s="40">
        <v>62</v>
      </c>
      <c r="G52" s="40">
        <f>VLOOKUP(A52,Cell_Cal!A:H,8,0)</f>
        <v>12071.22077</v>
      </c>
      <c r="H52" s="40">
        <f t="shared" si="2"/>
        <v>61.75480102910821</v>
      </c>
      <c r="I52" s="41" t="s">
        <v>72</v>
      </c>
      <c r="J52" s="46">
        <f t="shared" si="3"/>
        <v>251413448.48298427</v>
      </c>
      <c r="K52" s="42">
        <f>VLOOKUP(A52,Cell_Cal!A:S,19,0)</f>
        <v>1126572.8534548616</v>
      </c>
      <c r="L52" s="42">
        <f t="shared" si="4"/>
        <v>2875426.4452028647</v>
      </c>
      <c r="M52" s="44">
        <f>VLOOKUP(A52,Cell_Cal!A:T,20,0)</f>
        <v>0.0051158704</v>
      </c>
    </row>
    <row r="53" spans="1:13" ht="12.75">
      <c r="A53" s="24">
        <f t="shared" si="5"/>
        <v>15011</v>
      </c>
      <c r="B53" s="24">
        <v>15</v>
      </c>
      <c r="C53" s="24">
        <v>11</v>
      </c>
      <c r="D53" s="40">
        <v>25472</v>
      </c>
      <c r="E53" s="40">
        <f t="shared" si="1"/>
        <v>25787.882689430557</v>
      </c>
      <c r="F53" s="40">
        <v>838</v>
      </c>
      <c r="G53" s="40">
        <f>VLOOKUP(A53,Cell_Cal!A:H,8,0)</f>
        <v>12116.07957</v>
      </c>
      <c r="H53" s="40">
        <f t="shared" si="2"/>
        <v>837.053896388934</v>
      </c>
      <c r="I53" s="41" t="s">
        <v>72</v>
      </c>
      <c r="J53" s="46">
        <f t="shared" si="3"/>
        <v>3478546094.382713</v>
      </c>
      <c r="K53" s="42">
        <f>VLOOKUP(A53,Cell_Cal!A:S,19,0)</f>
        <v>15587215.493320059</v>
      </c>
      <c r="L53" s="42">
        <f t="shared" si="4"/>
        <v>39784281.592725344</v>
      </c>
      <c r="M53" s="44">
        <f>VLOOKUP(A53,Cell_Cal!A:T,20,0)</f>
        <v>0.0690862</v>
      </c>
    </row>
    <row r="54" spans="1:13" ht="12.75">
      <c r="A54" s="24">
        <f t="shared" si="5"/>
        <v>15010</v>
      </c>
      <c r="B54" s="24">
        <v>15</v>
      </c>
      <c r="C54" s="24">
        <v>10</v>
      </c>
      <c r="D54" s="40">
        <v>197534</v>
      </c>
      <c r="E54" s="40">
        <f t="shared" si="1"/>
        <v>199983.6533909381</v>
      </c>
      <c r="F54" s="40">
        <v>3103</v>
      </c>
      <c r="G54" s="40">
        <f>VLOOKUP(A54,Cell_Cal!A:H,8,0)</f>
        <v>12157.260569999999</v>
      </c>
      <c r="H54" s="40">
        <f t="shared" si="2"/>
        <v>3117.48215316182</v>
      </c>
      <c r="I54" s="41" t="s">
        <v>72</v>
      </c>
      <c r="J54" s="46">
        <f t="shared" si="3"/>
        <v>26975939235.544712</v>
      </c>
      <c r="K54" s="42">
        <f>VLOOKUP(A54,Cell_Cal!A:S,19,0)</f>
        <v>120878023.91871408</v>
      </c>
      <c r="L54" s="42">
        <f t="shared" si="4"/>
        <v>308524979.5908217</v>
      </c>
      <c r="M54" s="44">
        <f>VLOOKUP(A54,Cell_Cal!A:T,20,0)</f>
        <v>0.2564296566</v>
      </c>
    </row>
    <row r="55" spans="1:13" ht="12.75">
      <c r="A55" s="24">
        <f t="shared" si="5"/>
        <v>15009</v>
      </c>
      <c r="B55" s="24">
        <v>15</v>
      </c>
      <c r="C55" s="24">
        <v>9</v>
      </c>
      <c r="D55" s="40">
        <v>17343</v>
      </c>
      <c r="E55" s="40">
        <f t="shared" si="1"/>
        <v>17558.07355067502</v>
      </c>
      <c r="F55" s="40">
        <v>272</v>
      </c>
      <c r="G55" s="40">
        <f>VLOOKUP(A55,Cell_Cal!A:H,8,0)</f>
        <v>12194.7301</v>
      </c>
      <c r="H55" s="40">
        <f t="shared" si="2"/>
        <v>274.250331462479</v>
      </c>
      <c r="I55" s="41" t="s">
        <v>72</v>
      </c>
      <c r="J55" s="46">
        <f t="shared" si="3"/>
        <v>2368421204.2587705</v>
      </c>
      <c r="K55" s="42">
        <f>VLOOKUP(A55,Cell_Cal!A:S,19,0)</f>
        <v>10612793.589064457</v>
      </c>
      <c r="L55" s="42">
        <f t="shared" si="4"/>
        <v>27087735.38248413</v>
      </c>
      <c r="M55" s="44">
        <f>VLOOKUP(A55,Cell_Cal!A:T,20,0)</f>
        <v>0.0224892498</v>
      </c>
    </row>
    <row r="56" spans="1:13" ht="12.75">
      <c r="A56" s="24">
        <f t="shared" si="5"/>
        <v>15008</v>
      </c>
      <c r="B56" s="24">
        <v>15</v>
      </c>
      <c r="C56" s="24">
        <v>8</v>
      </c>
      <c r="D56" s="40">
        <v>11578</v>
      </c>
      <c r="E56" s="40">
        <f t="shared" si="1"/>
        <v>11721.580785891449</v>
      </c>
      <c r="F56" s="40">
        <v>2361</v>
      </c>
      <c r="G56" s="40">
        <f>VLOOKUP(A56,Cell_Cal!A:H,8,0)</f>
        <v>12228.490749999999</v>
      </c>
      <c r="H56" s="40">
        <f t="shared" si="2"/>
        <v>2385.6133310778728</v>
      </c>
      <c r="I56" s="41" t="s">
        <v>72</v>
      </c>
      <c r="J56" s="46">
        <f t="shared" si="3"/>
        <v>1740660572.0148408</v>
      </c>
      <c r="K56" s="42">
        <f>VLOOKUP(A56,Cell_Cal!A:S,19,0)</f>
        <v>7799825.18573922</v>
      </c>
      <c r="L56" s="42">
        <f t="shared" si="4"/>
        <v>19908009.97756557</v>
      </c>
      <c r="M56" s="44">
        <f>VLOOKUP(A56,Cell_Cal!A:T,20,0)</f>
        <v>0.1950864894</v>
      </c>
    </row>
    <row r="57" spans="1:13" ht="12.75">
      <c r="A57" s="24">
        <f t="shared" si="5"/>
        <v>15007</v>
      </c>
      <c r="B57" s="24">
        <v>15</v>
      </c>
      <c r="C57" s="24">
        <v>7</v>
      </c>
      <c r="D57" s="40">
        <v>26429</v>
      </c>
      <c r="E57" s="40">
        <f t="shared" si="1"/>
        <v>26756.750612396365</v>
      </c>
      <c r="F57" s="40">
        <v>4891</v>
      </c>
      <c r="G57" s="40">
        <f>VLOOKUP(A57,Cell_Cal!A:H,8,0)</f>
        <v>12258.51921</v>
      </c>
      <c r="H57" s="40">
        <f t="shared" si="2"/>
        <v>4951.376023567662</v>
      </c>
      <c r="I57" s="41" t="s">
        <v>72</v>
      </c>
      <c r="J57" s="46">
        <f t="shared" si="3"/>
        <v>4006061752.7726955</v>
      </c>
      <c r="K57" s="42">
        <f>VLOOKUP(A57,Cell_Cal!A:S,19,0)</f>
        <v>17950990.47870929</v>
      </c>
      <c r="L57" s="42">
        <f t="shared" si="4"/>
        <v>45817500.911523305</v>
      </c>
      <c r="M57" s="44">
        <f>VLOOKUP(A57,Cell_Cal!A:T,20,0)</f>
        <v>0.4039130615</v>
      </c>
    </row>
    <row r="58" spans="1:13" ht="12.75">
      <c r="A58" s="24">
        <f t="shared" si="5"/>
        <v>15006</v>
      </c>
      <c r="B58" s="24">
        <v>15</v>
      </c>
      <c r="C58" s="24">
        <v>6</v>
      </c>
      <c r="D58" s="40">
        <v>2734</v>
      </c>
      <c r="E58" s="40">
        <f t="shared" si="1"/>
        <v>2767.9048081384713</v>
      </c>
      <c r="F58" s="40">
        <v>309</v>
      </c>
      <c r="G58" s="40">
        <f>VLOOKUP(A58,Cell_Cal!A:H,8,0)</f>
        <v>12284.82066</v>
      </c>
      <c r="H58" s="40">
        <f t="shared" si="2"/>
        <v>312.01440330757526</v>
      </c>
      <c r="I58" s="41" t="s">
        <v>72</v>
      </c>
      <c r="J58" s="46">
        <f t="shared" si="3"/>
        <v>456063423.0042178</v>
      </c>
      <c r="K58" s="42">
        <f>VLOOKUP(A58,Cell_Cal!A:S,19,0)</f>
        <v>2043600.5906224486</v>
      </c>
      <c r="L58" s="42">
        <f t="shared" si="4"/>
        <v>5216017.023388559</v>
      </c>
      <c r="M58" s="44">
        <f>VLOOKUP(A58,Cell_Cal!A:T,20,0)</f>
        <v>0.0253983686</v>
      </c>
    </row>
    <row r="59" spans="1:13" ht="12.75">
      <c r="A59" s="24">
        <f t="shared" si="5"/>
        <v>15004</v>
      </c>
      <c r="B59" s="24">
        <v>15</v>
      </c>
      <c r="C59" s="24">
        <v>4</v>
      </c>
      <c r="D59" s="40">
        <v>4135</v>
      </c>
      <c r="E59" s="40">
        <f t="shared" si="1"/>
        <v>4186.278852104088</v>
      </c>
      <c r="F59" s="40">
        <v>485</v>
      </c>
      <c r="G59" s="40">
        <f>VLOOKUP(A59,Cell_Cal!A:H,8,0)</f>
        <v>12326.18037</v>
      </c>
      <c r="H59" s="40">
        <f t="shared" si="2"/>
        <v>491.53460018018717</v>
      </c>
      <c r="I59" s="41" t="s">
        <v>72</v>
      </c>
      <c r="J59" s="46">
        <f t="shared" si="3"/>
        <v>635503187.8690758</v>
      </c>
      <c r="K59" s="42">
        <f>VLOOKUP(A59,Cell_Cal!A:S,19,0)</f>
        <v>2847662.4622003096</v>
      </c>
      <c r="L59" s="42">
        <f t="shared" si="4"/>
        <v>7268277.347276194</v>
      </c>
      <c r="M59" s="44">
        <f>VLOOKUP(A59,Cell_Cal!A:T,20,0)</f>
        <v>0.0398772844</v>
      </c>
    </row>
    <row r="60" spans="1:13" ht="12.75">
      <c r="A60" s="24">
        <f t="shared" si="5"/>
        <v>15003</v>
      </c>
      <c r="B60" s="24">
        <v>15</v>
      </c>
      <c r="C60" s="24">
        <v>3</v>
      </c>
      <c r="D60" s="40">
        <v>15185</v>
      </c>
      <c r="E60" s="40">
        <f t="shared" si="1"/>
        <v>15373.311818428196</v>
      </c>
      <c r="F60" s="40">
        <v>5611</v>
      </c>
      <c r="G60" s="40">
        <f>VLOOKUP(A60,Cell_Cal!A:H,8,0)</f>
        <v>12341.241219999998</v>
      </c>
      <c r="H60" s="40">
        <f t="shared" si="2"/>
        <v>5719.5779352012505</v>
      </c>
      <c r="I60" s="41" t="s">
        <v>72</v>
      </c>
      <c r="J60" s="46">
        <f t="shared" si="3"/>
        <v>2333764427.519206</v>
      </c>
      <c r="K60" s="42">
        <f>VLOOKUP(A60,Cell_Cal!A:S,19,0)</f>
        <v>10457498.062517945</v>
      </c>
      <c r="L60" s="42">
        <f t="shared" si="4"/>
        <v>26691364.3333468</v>
      </c>
      <c r="M60" s="44">
        <f>VLOOKUP(A60,Cell_Cal!A:T,20,0)</f>
        <v>0.46345240590000003</v>
      </c>
    </row>
    <row r="61" spans="1:13" ht="12.75">
      <c r="A61" s="24">
        <f t="shared" si="5"/>
        <v>15002</v>
      </c>
      <c r="B61" s="24">
        <v>15</v>
      </c>
      <c r="C61" s="24">
        <v>2</v>
      </c>
      <c r="D61" s="40">
        <v>32123</v>
      </c>
      <c r="E61" s="40">
        <f t="shared" si="1"/>
        <v>32521.362893866903</v>
      </c>
      <c r="F61" s="40">
        <v>12074</v>
      </c>
      <c r="G61" s="40">
        <f>VLOOKUP(A61,Cell_Cal!A:H,8,0)</f>
        <v>12352.53103</v>
      </c>
      <c r="H61" s="40">
        <f t="shared" si="2"/>
        <v>12303.16928086202</v>
      </c>
      <c r="I61" s="41" t="s">
        <v>72</v>
      </c>
      <c r="J61" s="46">
        <f t="shared" si="3"/>
        <v>4936945321.382907</v>
      </c>
      <c r="K61" s="42">
        <f>VLOOKUP(A61,Cell_Cal!A:S,19,0)</f>
        <v>22122239.72751162</v>
      </c>
      <c r="L61" s="42">
        <f t="shared" si="4"/>
        <v>56464056.403035834</v>
      </c>
      <c r="M61" s="44">
        <f>VLOOKUP(A61,Cell_Cal!A:T,20,0)</f>
        <v>0.9960039162</v>
      </c>
    </row>
    <row r="62" spans="1:13" ht="12.75">
      <c r="A62" s="24">
        <f t="shared" si="5"/>
        <v>15001</v>
      </c>
      <c r="B62" s="24">
        <v>15</v>
      </c>
      <c r="C62" s="24">
        <v>1</v>
      </c>
      <c r="D62" s="40">
        <v>2364</v>
      </c>
      <c r="E62" s="40">
        <f t="shared" si="1"/>
        <v>2393.3163739719625</v>
      </c>
      <c r="F62" s="40">
        <v>896</v>
      </c>
      <c r="G62" s="40">
        <f>VLOOKUP(A62,Cell_Cal!A:H,8,0)</f>
        <v>12360.060159999999</v>
      </c>
      <c r="H62" s="40">
        <f t="shared" si="2"/>
        <v>908.1659361951839</v>
      </c>
      <c r="I62" s="41" t="s">
        <v>72</v>
      </c>
      <c r="J62" s="46">
        <f t="shared" si="3"/>
        <v>363320323.12515</v>
      </c>
      <c r="K62" s="42">
        <f>VLOOKUP(A62,Cell_Cal!A:S,19,0)</f>
        <v>1628022.7474344696</v>
      </c>
      <c r="L62" s="42">
        <f t="shared" si="4"/>
        <v>4155310.1932190866</v>
      </c>
      <c r="M62" s="44">
        <f>VLOOKUP(A62,Cell_Cal!A:T,20,0)</f>
        <v>0.07347585079999999</v>
      </c>
    </row>
    <row r="63" spans="1:13" ht="12.75">
      <c r="A63" s="24">
        <f t="shared" si="5"/>
        <v>16003</v>
      </c>
      <c r="B63" s="24">
        <v>16</v>
      </c>
      <c r="C63" s="24">
        <v>3</v>
      </c>
      <c r="D63" s="40">
        <v>0</v>
      </c>
      <c r="E63" s="40">
        <f t="shared" si="1"/>
        <v>0</v>
      </c>
      <c r="F63" s="40">
        <v>0</v>
      </c>
      <c r="G63" s="40">
        <f>VLOOKUP(A63,Cell_Cal!A:H,8,0)</f>
        <v>12352.53103</v>
      </c>
      <c r="H63" s="40">
        <f t="shared" si="2"/>
        <v>0.043185683733983</v>
      </c>
      <c r="I63" s="41" t="s">
        <v>72</v>
      </c>
      <c r="J63" s="46">
        <f t="shared" si="3"/>
        <v>0</v>
      </c>
      <c r="K63" s="42">
        <f>VLOOKUP(A63,Cell_Cal!A:S,19,0)</f>
        <v>0</v>
      </c>
      <c r="L63" s="42">
        <f t="shared" si="4"/>
        <v>0</v>
      </c>
      <c r="M63" s="44">
        <f>VLOOKUP(A63,Cell_Cal!A:T,20,0)</f>
        <v>3.4961E-06</v>
      </c>
    </row>
    <row r="64" spans="1:13" ht="12.75">
      <c r="A64" s="24">
        <f t="shared" si="5"/>
        <v>16002</v>
      </c>
      <c r="B64" s="24">
        <v>16</v>
      </c>
      <c r="C64" s="24">
        <v>2</v>
      </c>
      <c r="D64" s="40">
        <v>2942</v>
      </c>
      <c r="E64" s="40">
        <f t="shared" si="1"/>
        <v>2978.4842522104545</v>
      </c>
      <c r="F64" s="40">
        <v>1113</v>
      </c>
      <c r="G64" s="40">
        <f>VLOOKUP(A64,Cell_Cal!A:H,8,0)</f>
        <v>12352.53103</v>
      </c>
      <c r="H64" s="40">
        <f t="shared" si="2"/>
        <v>1129.0019266099926</v>
      </c>
      <c r="I64" s="41" t="s">
        <v>72</v>
      </c>
      <c r="J64" s="46">
        <f t="shared" si="3"/>
        <v>452152449.5068491</v>
      </c>
      <c r="K64" s="42">
        <f>VLOOKUP(A64,Cell_Cal!A:S,19,0)</f>
        <v>2026075.6865280075</v>
      </c>
      <c r="L64" s="42">
        <f t="shared" si="4"/>
        <v>5171287.050952011</v>
      </c>
      <c r="M64" s="44">
        <f>VLOOKUP(A64,Cell_Cal!A:T,20,0)</f>
        <v>0.0913984287</v>
      </c>
    </row>
    <row r="65" spans="1:13" ht="12.75">
      <c r="A65" s="24">
        <f t="shared" si="5"/>
        <v>16001</v>
      </c>
      <c r="B65" s="24">
        <v>16</v>
      </c>
      <c r="C65" s="24">
        <v>1</v>
      </c>
      <c r="D65" s="40">
        <v>1115</v>
      </c>
      <c r="E65" s="40">
        <f t="shared" si="1"/>
        <v>1128.8273083666406</v>
      </c>
      <c r="F65" s="40">
        <v>420</v>
      </c>
      <c r="G65" s="40">
        <f>VLOOKUP(A65,Cell_Cal!A:H,8,0)</f>
        <v>12360.060159999999</v>
      </c>
      <c r="H65" s="40">
        <f t="shared" si="2"/>
        <v>427.4303746196843</v>
      </c>
      <c r="I65" s="41" t="s">
        <v>72</v>
      </c>
      <c r="J65" s="46">
        <f t="shared" si="3"/>
        <v>171363011.96469638</v>
      </c>
      <c r="K65" s="42">
        <f>VLOOKUP(A65,Cell_Cal!A:S,19,0)</f>
        <v>767870.2890818247</v>
      </c>
      <c r="L65" s="42">
        <f t="shared" si="4"/>
        <v>1959886.1528930971</v>
      </c>
      <c r="M65" s="44">
        <f>VLOOKUP(A65,Cell_Cal!A:T,20,0)</f>
        <v>0.0345815772</v>
      </c>
    </row>
    <row r="66" spans="4:13" ht="12.75">
      <c r="D66" s="4">
        <f>SUM(D2:D65)</f>
        <v>11471737</v>
      </c>
      <c r="E66" s="4">
        <f>SUM(E2:E65)</f>
        <v>11614000.000000004</v>
      </c>
      <c r="F66" s="4">
        <f>SUM(F2:F65)</f>
        <v>458624</v>
      </c>
      <c r="G66" s="40"/>
      <c r="H66" s="4">
        <f>SUM(H2:H65)</f>
        <v>468307.5507454023</v>
      </c>
      <c r="I66" s="4"/>
      <c r="J66" s="4">
        <f>SUM(J2:J65)</f>
        <v>1956099999999.999</v>
      </c>
      <c r="K66" s="42">
        <f>SUM(K2:K65)</f>
        <v>8765200000.000004</v>
      </c>
      <c r="L66" s="42">
        <f>SUM(L2:L65)</f>
        <v>22371999999.99999</v>
      </c>
      <c r="M66" s="4"/>
    </row>
    <row r="67" spans="5:12" ht="12.75">
      <c r="E67" s="24">
        <v>11614000</v>
      </c>
      <c r="J67" s="4">
        <v>1956100000000</v>
      </c>
      <c r="L67" s="24">
        <v>22372000000</v>
      </c>
    </row>
    <row r="68" spans="5:12" ht="12.75">
      <c r="E68" s="45">
        <f>E67/D66</f>
        <v>1.012401173422996</v>
      </c>
      <c r="J68" s="24">
        <f>J67/K66</f>
        <v>223.1666134258202</v>
      </c>
      <c r="L68" s="24">
        <f>L67/K66</f>
        <v>2.5523661753297118</v>
      </c>
    </row>
    <row r="72" spans="1:2" ht="12.75">
      <c r="A72" s="24" t="s">
        <v>69</v>
      </c>
      <c r="B72" s="24">
        <v>11471737</v>
      </c>
    </row>
    <row r="73" spans="1:2" ht="12.75">
      <c r="A73" s="24" t="s">
        <v>70</v>
      </c>
      <c r="B73" s="24">
        <v>458624</v>
      </c>
    </row>
    <row r="74" spans="1:2" ht="12.75">
      <c r="A74" s="24" t="s">
        <v>139</v>
      </c>
      <c r="B74" s="24">
        <v>117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Mukhtar</dc:creator>
  <cp:keywords/>
  <dc:description/>
  <cp:lastModifiedBy>Jyldyz Weiss</cp:lastModifiedBy>
  <dcterms:created xsi:type="dcterms:W3CDTF">2005-01-13T18:04:23Z</dcterms:created>
  <dcterms:modified xsi:type="dcterms:W3CDTF">2005-11-16T10:38:40Z</dcterms:modified>
  <cp:category/>
  <cp:version/>
  <cp:contentType/>
  <cp:contentStatus/>
</cp:coreProperties>
</file>