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3"/>
  </bookViews>
  <sheets>
    <sheet name="National accounts" sheetId="1" r:id="rId1"/>
    <sheet name="Area_SqKm" sheetId="2" r:id="rId2"/>
    <sheet name="DATA" sheetId="3" r:id="rId3"/>
    <sheet name="Upload" sheetId="4" r:id="rId4"/>
    <sheet name="Cell_Calc" sheetId="5" r:id="rId5"/>
    <sheet name="Grid_Area" sheetId="6" r:id="rId6"/>
    <sheet name="GPW" sheetId="7" r:id="rId7"/>
  </sheets>
  <definedNames/>
  <calcPr fullCalcOnLoad="1"/>
</workbook>
</file>

<file path=xl/sharedStrings.xml><?xml version="1.0" encoding="utf-8"?>
<sst xmlns="http://schemas.openxmlformats.org/spreadsheetml/2006/main" count="1940" uniqueCount="432">
  <si>
    <t>LONG</t>
  </si>
  <si>
    <t>LAT</t>
  </si>
  <si>
    <t>Kadiolo</t>
  </si>
  <si>
    <t>Bougouni</t>
  </si>
  <si>
    <t>Yanfolila</t>
  </si>
  <si>
    <t>Kolondieba</t>
  </si>
  <si>
    <t>Sikasso</t>
  </si>
  <si>
    <t>Kenieba</t>
  </si>
  <si>
    <t>Kangaba</t>
  </si>
  <si>
    <t>Kati</t>
  </si>
  <si>
    <t>Dioila</t>
  </si>
  <si>
    <t>Koutiala</t>
  </si>
  <si>
    <t>Yorosso</t>
  </si>
  <si>
    <t>Kita</t>
  </si>
  <si>
    <t>Bla</t>
  </si>
  <si>
    <t>San</t>
  </si>
  <si>
    <t>Tominian</t>
  </si>
  <si>
    <t>Koulikoro</t>
  </si>
  <si>
    <t>Bafoulabe</t>
  </si>
  <si>
    <t>Kolokani</t>
  </si>
  <si>
    <t>Baraoueli</t>
  </si>
  <si>
    <t>Segou</t>
  </si>
  <si>
    <t>Bankass</t>
  </si>
  <si>
    <t>Banamba</t>
  </si>
  <si>
    <t>Macina</t>
  </si>
  <si>
    <t>Kayes</t>
  </si>
  <si>
    <t>Djenne</t>
  </si>
  <si>
    <t>Niono</t>
  </si>
  <si>
    <t>Tenenkou</t>
  </si>
  <si>
    <t>Bandiagara</t>
  </si>
  <si>
    <t>Koro</t>
  </si>
  <si>
    <t>Mopti</t>
  </si>
  <si>
    <t>Nara</t>
  </si>
  <si>
    <t>Diema</t>
  </si>
  <si>
    <t>Yelimane</t>
  </si>
  <si>
    <t>Douentza</t>
  </si>
  <si>
    <t>Nioro</t>
  </si>
  <si>
    <t>Youvarou</t>
  </si>
  <si>
    <t>Ansongo</t>
  </si>
  <si>
    <t>Niafunke</t>
  </si>
  <si>
    <t>Goundam</t>
  </si>
  <si>
    <t>Gourma-Rharous</t>
  </si>
  <si>
    <t>Gao</t>
  </si>
  <si>
    <t>Menaka</t>
  </si>
  <si>
    <t>Dire</t>
  </si>
  <si>
    <t>Tombouctou</t>
  </si>
  <si>
    <t>Bourem</t>
  </si>
  <si>
    <t>Kidal</t>
  </si>
  <si>
    <t>RIG</t>
  </si>
  <si>
    <t>ADMIN_NAME</t>
  </si>
  <si>
    <t>POP</t>
  </si>
  <si>
    <t>AREA</t>
  </si>
  <si>
    <t>GRID_AREA_</t>
  </si>
  <si>
    <t>Bamako</t>
  </si>
  <si>
    <t>long</t>
  </si>
  <si>
    <t>lat</t>
  </si>
  <si>
    <t>pop</t>
  </si>
  <si>
    <t>area</t>
  </si>
  <si>
    <t>country</t>
  </si>
  <si>
    <t>Mali</t>
  </si>
  <si>
    <t>Administrative region</t>
  </si>
  <si>
    <t>Rural</t>
  </si>
  <si>
    <t>Urban</t>
  </si>
  <si>
    <t>Total</t>
  </si>
  <si>
    <t>1987 census-Mali</t>
  </si>
  <si>
    <t>Rescaled to 1990 pop</t>
  </si>
  <si>
    <t>Area (SQ KM)</t>
  </si>
  <si>
    <t>Density per KM2</t>
  </si>
  <si>
    <t>Rural labor force</t>
  </si>
  <si>
    <t>Urban labor force</t>
  </si>
  <si>
    <t>Agri labor force</t>
  </si>
  <si>
    <t>Nonagri labor force</t>
  </si>
  <si>
    <t>Agricultural output</t>
  </si>
  <si>
    <t>Nonagricultural output</t>
  </si>
  <si>
    <t xml:space="preserve">Total output </t>
  </si>
  <si>
    <t>GDP Per capita per province</t>
  </si>
  <si>
    <t>Remarks</t>
  </si>
  <si>
    <t>Labor force</t>
  </si>
  <si>
    <t>African Devt. Bank (2003), World Bank</t>
  </si>
  <si>
    <t>Total pop</t>
  </si>
  <si>
    <t>*</t>
  </si>
  <si>
    <t>urban part. rate</t>
  </si>
  <si>
    <t>rural part. rate</t>
  </si>
  <si>
    <t>urban unemployment</t>
  </si>
  <si>
    <t>rural unemployment</t>
  </si>
  <si>
    <t>Agri</t>
  </si>
  <si>
    <t>Nonagri</t>
  </si>
  <si>
    <t>Total empl</t>
  </si>
  <si>
    <t>Employment</t>
  </si>
  <si>
    <t>%</t>
  </si>
  <si>
    <t>GDP (constant 1995 US$), 1990</t>
  </si>
  <si>
    <t>Source: World Development Indicators database</t>
  </si>
  <si>
    <t>National Val. Agri-output</t>
  </si>
  <si>
    <t>Rural output per worker in agriculture</t>
  </si>
  <si>
    <t xml:space="preserve">Agriculture </t>
  </si>
  <si>
    <t>National  Val. Nonagri-output</t>
  </si>
  <si>
    <t xml:space="preserve">Industry+ Services </t>
  </si>
  <si>
    <t>Industry</t>
  </si>
  <si>
    <t>Services</t>
  </si>
  <si>
    <t>Industry+Services</t>
  </si>
  <si>
    <t>Origins of GDP 1991</t>
  </si>
  <si>
    <t>District</t>
  </si>
  <si>
    <t>Cell_ID</t>
  </si>
  <si>
    <t>Grid_area SQKM (from demogr</t>
  </si>
  <si>
    <t>Check</t>
  </si>
  <si>
    <t>Cell_RIG</t>
  </si>
  <si>
    <t>Match</t>
  </si>
  <si>
    <t>cell pop</t>
  </si>
  <si>
    <t>GPW units</t>
  </si>
  <si>
    <t xml:space="preserve">Agri output per worker </t>
  </si>
  <si>
    <t>Non agri output per worker</t>
  </si>
  <si>
    <t>Mali National GDP 1991  origin</t>
  </si>
  <si>
    <t>Source: Country Profile: Cote d'Ivoire Mali EIU 1994/95</t>
  </si>
  <si>
    <t>ADMSQKM</t>
  </si>
  <si>
    <t>NAME1</t>
  </si>
  <si>
    <t>NAME2</t>
  </si>
  <si>
    <t>Tessit</t>
  </si>
  <si>
    <t>Ouatagouna</t>
  </si>
  <si>
    <t>Ansongo-Central</t>
  </si>
  <si>
    <t>Talataye</t>
  </si>
  <si>
    <t>Koundian</t>
  </si>
  <si>
    <t>Bamafele</t>
  </si>
  <si>
    <t>Oualia</t>
  </si>
  <si>
    <t>Mahina</t>
  </si>
  <si>
    <t>Bafoulabe-Central</t>
  </si>
  <si>
    <t>Oussoubidiagna</t>
  </si>
  <si>
    <t>Diallan</t>
  </si>
  <si>
    <t>Diakon</t>
  </si>
  <si>
    <t>Toubakoura</t>
  </si>
  <si>
    <t>Banamba-Central</t>
  </si>
  <si>
    <t>Toukouroba</t>
  </si>
  <si>
    <t>Madina-Sako</t>
  </si>
  <si>
    <t>Boron</t>
  </si>
  <si>
    <t>Sebete</t>
  </si>
  <si>
    <t>Ouo</t>
  </si>
  <si>
    <t>Dourou</t>
  </si>
  <si>
    <t>Goundaka</t>
  </si>
  <si>
    <t>Sangha</t>
  </si>
  <si>
    <t>Bandiagara-Central</t>
  </si>
  <si>
    <t>Kani-Gogouna</t>
  </si>
  <si>
    <t>Ningari</t>
  </si>
  <si>
    <t>Kendie</t>
  </si>
  <si>
    <t>Ouenkoro</t>
  </si>
  <si>
    <t>Sokoura</t>
  </si>
  <si>
    <t>Baye</t>
  </si>
  <si>
    <t>Segue</t>
  </si>
  <si>
    <t>Diallassagou</t>
  </si>
  <si>
    <t>Kami-Bonzon</t>
  </si>
  <si>
    <t>Bankass-Central</t>
  </si>
  <si>
    <t>Baroueli-Central</t>
  </si>
  <si>
    <t>Konobougou</t>
  </si>
  <si>
    <t>Sanando</t>
  </si>
  <si>
    <t>Tamani</t>
  </si>
  <si>
    <t>Falo</t>
  </si>
  <si>
    <t>Diaramana</t>
  </si>
  <si>
    <t>Bla-Central</t>
  </si>
  <si>
    <t>Touna</t>
  </si>
  <si>
    <t>Yangasso</t>
  </si>
  <si>
    <t>Manakoro</t>
  </si>
  <si>
    <t>Garalo</t>
  </si>
  <si>
    <t>Koumantou</t>
  </si>
  <si>
    <t>Faragouaran</t>
  </si>
  <si>
    <t>Zantiebougou</t>
  </si>
  <si>
    <t>Keleya</t>
  </si>
  <si>
    <t>Bougouni-Central</t>
  </si>
  <si>
    <t>Sanso</t>
  </si>
  <si>
    <t>Dogo (Boug)</t>
  </si>
  <si>
    <t>Bamba</t>
  </si>
  <si>
    <t>Temera</t>
  </si>
  <si>
    <t>Bourem-Central</t>
  </si>
  <si>
    <t>Almoustarat</t>
  </si>
  <si>
    <t>Diema-Central</t>
  </si>
  <si>
    <t>Lakamane</t>
  </si>
  <si>
    <t>Dioumara</t>
  </si>
  <si>
    <t>Bema</t>
  </si>
  <si>
    <t>Doila-Central</t>
  </si>
  <si>
    <t>Massigui</t>
  </si>
  <si>
    <t>Banco</t>
  </si>
  <si>
    <t>Mena</t>
  </si>
  <si>
    <t>Beleko</t>
  </si>
  <si>
    <t>Fana</t>
  </si>
  <si>
    <t>Sareyamou</t>
  </si>
  <si>
    <t>Haibongo</t>
  </si>
  <si>
    <t>Dire-Central</t>
  </si>
  <si>
    <t>Danga</t>
  </si>
  <si>
    <t>Konio</t>
  </si>
  <si>
    <t>Mougna</t>
  </si>
  <si>
    <t>Kouakourou</t>
  </si>
  <si>
    <t>Djenne-Central</t>
  </si>
  <si>
    <t>Taga</t>
  </si>
  <si>
    <t>Sofara</t>
  </si>
  <si>
    <t>Mondoro</t>
  </si>
  <si>
    <t>Bore</t>
  </si>
  <si>
    <t>Douentzan-Central</t>
  </si>
  <si>
    <t>Boni</t>
  </si>
  <si>
    <t>Hombori</t>
  </si>
  <si>
    <t>NGouma</t>
  </si>
  <si>
    <t>In-Tillit</t>
  </si>
  <si>
    <t>Haoussa-Foulane</t>
  </si>
  <si>
    <t>Gao-Central</t>
  </si>
  <si>
    <t>Djebock</t>
  </si>
  <si>
    <t>Tilemsi(Lenere)</t>
  </si>
  <si>
    <t>Tonka</t>
  </si>
  <si>
    <t>Gargando</t>
  </si>
  <si>
    <t>Goundam-Central</t>
  </si>
  <si>
    <t>Douekire</t>
  </si>
  <si>
    <t>Raz-El-Ma</t>
  </si>
  <si>
    <t>Bintagoungou</t>
  </si>
  <si>
    <t>Farach</t>
  </si>
  <si>
    <t>Bambara-Maoude</t>
  </si>
  <si>
    <t>Inadiatafane</t>
  </si>
  <si>
    <t>Gossi</t>
  </si>
  <si>
    <t>Haribomo</t>
  </si>
  <si>
    <t>Modiakoye</t>
  </si>
  <si>
    <t>Ouinerden</t>
  </si>
  <si>
    <t>Misseni</t>
  </si>
  <si>
    <t>Kadiolo-Central</t>
  </si>
  <si>
    <t>Fourou</t>
  </si>
  <si>
    <t>Loulouni</t>
  </si>
  <si>
    <t>Narena</t>
  </si>
  <si>
    <t>Kangaba-Central</t>
  </si>
  <si>
    <t>Kourouba</t>
  </si>
  <si>
    <t>Ouelessebougou</t>
  </si>
  <si>
    <t>Sanakoroba</t>
  </si>
  <si>
    <t>Siby</t>
  </si>
  <si>
    <t>Kalban-Coro</t>
  </si>
  <si>
    <t>Baguineda</t>
  </si>
  <si>
    <t>Neguela</t>
  </si>
  <si>
    <t>Kati-Central</t>
  </si>
  <si>
    <t>Sadiola</t>
  </si>
  <si>
    <t>Diamou</t>
  </si>
  <si>
    <t>Same</t>
  </si>
  <si>
    <t>Lontou</t>
  </si>
  <si>
    <t>Segala</t>
  </si>
  <si>
    <t>Ambidedi</t>
  </si>
  <si>
    <t>Kayes-Central</t>
  </si>
  <si>
    <t>Diadioumbera</t>
  </si>
  <si>
    <t>Aourou</t>
  </si>
  <si>
    <t>Koussane</t>
  </si>
  <si>
    <t>Falea</t>
  </si>
  <si>
    <t>Faraba</t>
  </si>
  <si>
    <t>Dombia</t>
  </si>
  <si>
    <t>Kenieba-Central</t>
  </si>
  <si>
    <t>Kassama</t>
  </si>
  <si>
    <t>Dialafara</t>
  </si>
  <si>
    <t>n.a.</t>
  </si>
  <si>
    <t>Sagabari</t>
  </si>
  <si>
    <t>Sirakoro</t>
  </si>
  <si>
    <t>Kokofata</t>
  </si>
  <si>
    <t>Toukoto</t>
  </si>
  <si>
    <t>Kita-Central</t>
  </si>
  <si>
    <t>Sebekoro</t>
  </si>
  <si>
    <t>Djidian</t>
  </si>
  <si>
    <t>Sefeto</t>
  </si>
  <si>
    <t>Nonssonbougou</t>
  </si>
  <si>
    <t>Kolokani-Central</t>
  </si>
  <si>
    <t>Massantola</t>
  </si>
  <si>
    <t>Djidieni</t>
  </si>
  <si>
    <t>Fakola</t>
  </si>
  <si>
    <t>Kolondieba-Central</t>
  </si>
  <si>
    <t>Toussekela</t>
  </si>
  <si>
    <t>Kadiana</t>
  </si>
  <si>
    <t>Kebila</t>
  </si>
  <si>
    <t>Toroli</t>
  </si>
  <si>
    <t>Koro-Central</t>
  </si>
  <si>
    <t>Koporokeniena</t>
  </si>
  <si>
    <t>Madougou</t>
  </si>
  <si>
    <t>Dinangourou</t>
  </si>
  <si>
    <t>Dioungani</t>
  </si>
  <si>
    <t>Diankabou</t>
  </si>
  <si>
    <t>Tienfala</t>
  </si>
  <si>
    <t>Koula (Koul)</t>
  </si>
  <si>
    <t>Koulikoro-Central</t>
  </si>
  <si>
    <t>Kenekou</t>
  </si>
  <si>
    <t>Tougouni</t>
  </si>
  <si>
    <t>Sirakorola</t>
  </si>
  <si>
    <t>Niamina</t>
  </si>
  <si>
    <t>Zangasso</t>
  </si>
  <si>
    <t>Molobala</t>
  </si>
  <si>
    <t>Kouniana</t>
  </si>
  <si>
    <t>Koutiala-Central</t>
  </si>
  <si>
    <t>Konseguela</t>
  </si>
  <si>
    <t>MPessoba</t>
  </si>
  <si>
    <t>Sarro</t>
  </si>
  <si>
    <t>Saye</t>
  </si>
  <si>
    <t>Monimpe</t>
  </si>
  <si>
    <t>Kolongotomo</t>
  </si>
  <si>
    <t>Macina-Central</t>
  </si>
  <si>
    <t>Soye</t>
  </si>
  <si>
    <t>Soufouroulaye</t>
  </si>
  <si>
    <t>Ouromodi</t>
  </si>
  <si>
    <t>Mopti-Central</t>
  </si>
  <si>
    <t>Fatoma</t>
  </si>
  <si>
    <t>Dialloube</t>
  </si>
  <si>
    <t>Konna</t>
  </si>
  <si>
    <t>Sendegue</t>
  </si>
  <si>
    <t>Korientze</t>
  </si>
  <si>
    <t>Falou</t>
  </si>
  <si>
    <t>Mourdiah</t>
  </si>
  <si>
    <t>Balle</t>
  </si>
  <si>
    <t>Dilly</t>
  </si>
  <si>
    <t>Nara-Central</t>
  </si>
  <si>
    <t>Guire</t>
  </si>
  <si>
    <t>NGorkou</t>
  </si>
  <si>
    <t>Lere</t>
  </si>
  <si>
    <t>Koumaira</t>
  </si>
  <si>
    <t>Sarafere</t>
  </si>
  <si>
    <t>Soumpi</t>
  </si>
  <si>
    <t>Nianfuke-Central</t>
  </si>
  <si>
    <t>Banikane</t>
  </si>
  <si>
    <t>Niono-Central</t>
  </si>
  <si>
    <t>Pogo</t>
  </si>
  <si>
    <t>Sokolo</t>
  </si>
  <si>
    <t>Nampala</t>
  </si>
  <si>
    <t>Sandare</t>
  </si>
  <si>
    <t>Gavinane</t>
  </si>
  <si>
    <t>Simbi</t>
  </si>
  <si>
    <t>Korera-Kore</t>
  </si>
  <si>
    <t>Trongoumbe</t>
  </si>
  <si>
    <t>Gogui</t>
  </si>
  <si>
    <t>Kassorola</t>
  </si>
  <si>
    <t>Kimparana</t>
  </si>
  <si>
    <t>Dieli</t>
  </si>
  <si>
    <t>Sourountouna</t>
  </si>
  <si>
    <t>San-Central</t>
  </si>
  <si>
    <t>Sy</t>
  </si>
  <si>
    <t>Tene</t>
  </si>
  <si>
    <t>Cinzana</t>
  </si>
  <si>
    <t>Segou-Central</t>
  </si>
  <si>
    <t>Katiena</t>
  </si>
  <si>
    <t>Markala</t>
  </si>
  <si>
    <t>Farako</t>
  </si>
  <si>
    <t>Dioro</t>
  </si>
  <si>
    <t>Sansading</t>
  </si>
  <si>
    <t>Doura</t>
  </si>
  <si>
    <t>Finkolo</t>
  </si>
  <si>
    <t>Lobougoula</t>
  </si>
  <si>
    <t>Sikasso-Central</t>
  </si>
  <si>
    <t>Nkourala</t>
  </si>
  <si>
    <t>Niena</t>
  </si>
  <si>
    <t>Blendio</t>
  </si>
  <si>
    <t>Danderesso</t>
  </si>
  <si>
    <t>Kignan</t>
  </si>
  <si>
    <t>Dogoni</t>
  </si>
  <si>
    <t>Klela</t>
  </si>
  <si>
    <t>Diafarabe</t>
  </si>
  <si>
    <t>Tenenkou-Central</t>
  </si>
  <si>
    <t>Diondori</t>
  </si>
  <si>
    <t>Sossobe</t>
  </si>
  <si>
    <t>Dioura</t>
  </si>
  <si>
    <t>Toguerecoumbe</t>
  </si>
  <si>
    <t>Aglal</t>
  </si>
  <si>
    <t>Tombouctou-Central</t>
  </si>
  <si>
    <t>Bourem-Inaly</t>
  </si>
  <si>
    <t>Ber</t>
  </si>
  <si>
    <t>Tinaguelhaj</t>
  </si>
  <si>
    <t>Mafoune</t>
  </si>
  <si>
    <t>Mandiakuy</t>
  </si>
  <si>
    <t>Tominiam-Central</t>
  </si>
  <si>
    <t>Koula</t>
  </si>
  <si>
    <t>Timissa</t>
  </si>
  <si>
    <t>Fangasso</t>
  </si>
  <si>
    <t>Filamana</t>
  </si>
  <si>
    <t>Kalana</t>
  </si>
  <si>
    <t>Gueleninkoro</t>
  </si>
  <si>
    <t>Yanfolila-Central</t>
  </si>
  <si>
    <t>Yorobougoula</t>
  </si>
  <si>
    <t>Doussodiana</t>
  </si>
  <si>
    <t>Siekorole</t>
  </si>
  <si>
    <t>Kangare</t>
  </si>
  <si>
    <t>Marena</t>
  </si>
  <si>
    <t>Tambacara</t>
  </si>
  <si>
    <t>Yelimane-Central</t>
  </si>
  <si>
    <t>Kirane</t>
  </si>
  <si>
    <t>Kouri</t>
  </si>
  <si>
    <t>Mahou</t>
  </si>
  <si>
    <t>Yorosso-Central</t>
  </si>
  <si>
    <t>Boura</t>
  </si>
  <si>
    <t>Dogo</t>
  </si>
  <si>
    <t>Guidio</t>
  </si>
  <si>
    <t>Ambiri</t>
  </si>
  <si>
    <t>Gathi-Loumo</t>
  </si>
  <si>
    <t>Youwarou-Central</t>
  </si>
  <si>
    <t>Sah</t>
  </si>
  <si>
    <t>*Bamako, the capital city is with Koulikoro district</t>
  </si>
  <si>
    <t>Adult pop</t>
  </si>
  <si>
    <t>15-59</t>
  </si>
  <si>
    <t>60+</t>
  </si>
  <si>
    <t>LFPR=</t>
  </si>
  <si>
    <t>LFAGRI</t>
  </si>
  <si>
    <t>URUEMP</t>
  </si>
  <si>
    <t>RUUEMP</t>
  </si>
  <si>
    <t>LFPR=active in agri+UE/adult pop</t>
  </si>
  <si>
    <t>Unemployment Numbers are from Malian Economy at http://www.travelblog.org/World/ml-econ.html accessed on 2/14/2005</t>
  </si>
  <si>
    <t># of economically active in agri adopted from Africa: South of the Sahara; Mali 2003</t>
  </si>
  <si>
    <r>
      <t>Source:</t>
    </r>
    <r>
      <rPr>
        <sz val="10"/>
        <rFont val="Times New Roman"/>
        <family val="1"/>
      </rPr>
      <t xml:space="preserve"> Recensement General De La Population Et De L'Habita. Ministere du Plan, Bureau Central De Recensement, Janvier 1990</t>
    </r>
  </si>
  <si>
    <t>Share of labor force in agri</t>
  </si>
  <si>
    <t>RIG_Cell</t>
  </si>
  <si>
    <t>Country_ID</t>
  </si>
  <si>
    <t>Country</t>
  </si>
  <si>
    <t>Cell Area    (Sq. Km)</t>
  </si>
  <si>
    <t>gpw/wb</t>
  </si>
  <si>
    <t>Population, 1990 (GPW/WB)</t>
  </si>
  <si>
    <t>Gross Cell Product                             (1990, 1995 US $), MER</t>
  </si>
  <si>
    <t>COUNTID</t>
  </si>
  <si>
    <t>CNTRY</t>
  </si>
  <si>
    <t>RIG_ML</t>
  </si>
  <si>
    <t>POPGPW_ML</t>
  </si>
  <si>
    <t>AREA_ML</t>
  </si>
  <si>
    <t>GCPLC_ML</t>
  </si>
  <si>
    <t>GCPMER_ML</t>
  </si>
  <si>
    <t>GCPPPP_ML</t>
  </si>
  <si>
    <t>LCU</t>
  </si>
  <si>
    <t>PPP</t>
  </si>
  <si>
    <t>MER</t>
  </si>
  <si>
    <t>Area=Cell area*RIG</t>
  </si>
  <si>
    <t>Gross Cell Product                       (CFA Franc)</t>
  </si>
  <si>
    <t>Gross Cell Product (1990, 1995 US $)   PPP</t>
  </si>
  <si>
    <t>Cell_Pop (from demog)</t>
  </si>
  <si>
    <t>Grid Area (Sq. Miles) (from demog)</t>
  </si>
  <si>
    <t>Grid Area (Sq. Km) (from demog)</t>
  </si>
  <si>
    <t>GDP/Capita (SFA Franc) (pop from MM)</t>
  </si>
  <si>
    <t>Density(Sq. Km) of district from MM data</t>
  </si>
  <si>
    <t>Number</t>
  </si>
  <si>
    <t>Expected Pop in Cell</t>
  </si>
  <si>
    <t xml:space="preserve">Rescaled Expected Pop in Cell </t>
  </si>
  <si>
    <t>Sub Cell Output</t>
  </si>
  <si>
    <t>Rescaled Sub Cell Output</t>
  </si>
  <si>
    <t>Cell Output</t>
  </si>
  <si>
    <t>Our GDP</t>
  </si>
  <si>
    <t>True GDP</t>
  </si>
  <si>
    <t>Rescaling Factor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</si>
</sst>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.0_);_(* \(#,##0.0\);_(* &quot;-&quot;??_);_(@_)"/>
    <numFmt numFmtId="166" formatCode="_(* #,##0_);_(* \(#,##0\);_(* &quot;-&quot;??_);_(@_)"/>
    <numFmt numFmtId="167" formatCode="&quot;$&quot;#,##0;[Red]&quot;$&quot;#,##0"/>
    <numFmt numFmtId="168" formatCode="&quot;$&quot;#,##0.00;[Red]&quot;$&quot;#,##0.00"/>
    <numFmt numFmtId="169" formatCode="0.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* #,##0.000_);_(* \(#,##0.000\);_(* &quot;-&quot;??_);_(@_)"/>
    <numFmt numFmtId="173" formatCode="0.0000"/>
  </numFmts>
  <fonts count="1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color indexed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6" fontId="3" fillId="0" borderId="0" xfId="15" applyNumberFormat="1" applyFont="1" applyAlignment="1" applyProtection="1">
      <alignment horizontal="left"/>
      <protection locked="0"/>
    </xf>
    <xf numFmtId="166" fontId="3" fillId="0" borderId="0" xfId="15" applyNumberFormat="1" applyFont="1" applyAlignment="1">
      <alignment/>
    </xf>
    <xf numFmtId="166" fontId="2" fillId="0" borderId="0" xfId="15" applyNumberFormat="1" applyFont="1" applyAlignment="1">
      <alignment/>
    </xf>
    <xf numFmtId="166" fontId="2" fillId="0" borderId="0" xfId="15" applyNumberFormat="1" applyFont="1" applyAlignment="1" applyProtection="1">
      <alignment horizontal="left"/>
      <protection locked="0"/>
    </xf>
    <xf numFmtId="166" fontId="2" fillId="0" borderId="0" xfId="15" applyNumberFormat="1" applyFont="1" applyAlignment="1" applyProtection="1">
      <alignment horizontal="right"/>
      <protection locked="0"/>
    </xf>
    <xf numFmtId="166" fontId="3" fillId="0" borderId="1" xfId="15" applyNumberFormat="1" applyFont="1" applyBorder="1" applyAlignment="1">
      <alignment/>
    </xf>
    <xf numFmtId="166" fontId="3" fillId="0" borderId="1" xfId="15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2" fillId="2" borderId="1" xfId="0" applyNumberFormat="1" applyFont="1" applyFill="1" applyBorder="1" applyAlignment="1">
      <alignment horizontal="right"/>
    </xf>
    <xf numFmtId="4" fontId="2" fillId="2" borderId="2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2" fillId="0" borderId="1" xfId="0" applyNumberFormat="1" applyFont="1" applyBorder="1" applyAlignment="1">
      <alignment/>
    </xf>
    <xf numFmtId="4" fontId="4" fillId="3" borderId="1" xfId="0" applyNumberFormat="1" applyFont="1" applyFill="1" applyBorder="1" applyAlignment="1">
      <alignment/>
    </xf>
    <xf numFmtId="4" fontId="5" fillId="0" borderId="1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6" fillId="3" borderId="1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67" fontId="8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wrapText="1"/>
    </xf>
    <xf numFmtId="0" fontId="10" fillId="0" borderId="0" xfId="0" applyFont="1" applyAlignment="1">
      <alignment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1" fontId="2" fillId="0" borderId="0" xfId="0" applyNumberFormat="1" applyFont="1" applyAlignment="1">
      <alignment/>
    </xf>
    <xf numFmtId="0" fontId="11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165" fontId="2" fillId="0" borderId="0" xfId="15" applyNumberFormat="1" applyFont="1" applyAlignment="1">
      <alignment/>
    </xf>
    <xf numFmtId="166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171" fontId="2" fillId="0" borderId="0" xfId="17" applyNumberFormat="1" applyFont="1" applyAlignment="1">
      <alignment/>
    </xf>
    <xf numFmtId="1" fontId="3" fillId="0" borderId="0" xfId="0" applyNumberFormat="1" applyFont="1" applyAlignment="1">
      <alignment/>
    </xf>
    <xf numFmtId="43" fontId="2" fillId="0" borderId="0" xfId="15" applyNumberFormat="1" applyFont="1" applyAlignment="1">
      <alignment/>
    </xf>
    <xf numFmtId="172" fontId="2" fillId="0" borderId="0" xfId="15" applyNumberFormat="1" applyFont="1" applyAlignment="1">
      <alignment/>
    </xf>
    <xf numFmtId="164" fontId="2" fillId="0" borderId="0" xfId="15" applyNumberFormat="1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43" fontId="11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66" fontId="10" fillId="0" borderId="0" xfId="15" applyNumberFormat="1" applyFont="1" applyBorder="1" applyAlignment="1">
      <alignment wrapText="1"/>
    </xf>
    <xf numFmtId="166" fontId="10" fillId="0" borderId="0" xfId="15" applyNumberFormat="1" applyFont="1" applyBorder="1" applyAlignment="1">
      <alignment/>
    </xf>
    <xf numFmtId="166" fontId="10" fillId="0" borderId="0" xfId="15" applyNumberFormat="1" applyFont="1" applyFill="1" applyBorder="1" applyAlignment="1">
      <alignment horizontal="center" wrapText="1"/>
    </xf>
    <xf numFmtId="166" fontId="10" fillId="0" borderId="0" xfId="15" applyNumberFormat="1" applyFont="1" applyBorder="1" applyAlignment="1">
      <alignment horizontal="center" wrapText="1"/>
    </xf>
    <xf numFmtId="166" fontId="10" fillId="0" borderId="0" xfId="15" applyNumberFormat="1" applyFont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2" sqref="A2"/>
    </sheetView>
  </sheetViews>
  <sheetFormatPr defaultColWidth="9.140625" defaultRowHeight="12.75"/>
  <cols>
    <col min="1" max="1" width="18.57421875" style="23" customWidth="1"/>
    <col min="2" max="2" width="15.7109375" style="23" customWidth="1"/>
    <col min="3" max="3" width="17.7109375" style="23" customWidth="1"/>
    <col min="4" max="16384" width="9.140625" style="23" customWidth="1"/>
  </cols>
  <sheetData>
    <row r="1" ht="12.75">
      <c r="A1" s="22" t="s">
        <v>90</v>
      </c>
    </row>
    <row r="2" ht="12.75">
      <c r="A2" s="40">
        <v>2135900000</v>
      </c>
    </row>
    <row r="3" ht="12.75">
      <c r="A3" s="23" t="s">
        <v>91</v>
      </c>
    </row>
    <row r="4" spans="1:5" ht="15">
      <c r="A4" s="55" t="s">
        <v>111</v>
      </c>
      <c r="B4" s="56"/>
      <c r="C4" s="56"/>
      <c r="D4" s="24"/>
      <c r="E4" s="24"/>
    </row>
    <row r="5" spans="1:5" ht="15">
      <c r="A5" s="25"/>
      <c r="B5" s="25"/>
      <c r="C5" s="26" t="s">
        <v>92</v>
      </c>
      <c r="D5" s="25" t="s">
        <v>93</v>
      </c>
      <c r="E5" s="25" t="s">
        <v>109</v>
      </c>
    </row>
    <row r="6" spans="1:5" ht="15">
      <c r="A6" s="25" t="s">
        <v>94</v>
      </c>
      <c r="B6" s="24">
        <f>C17</f>
        <v>0.42200000000000004</v>
      </c>
      <c r="C6" s="27">
        <f>B6*A2</f>
        <v>901349800.0000001</v>
      </c>
      <c r="D6" s="27">
        <f>C6/DATA!L51</f>
        <v>271.3071670952271</v>
      </c>
      <c r="E6" s="24"/>
    </row>
    <row r="7" spans="1:5" ht="15">
      <c r="A7" s="25"/>
      <c r="B7" s="24"/>
      <c r="C7" s="28" t="s">
        <v>95</v>
      </c>
      <c r="D7" s="25" t="s">
        <v>110</v>
      </c>
      <c r="E7" s="24"/>
    </row>
    <row r="8" spans="1:5" ht="15">
      <c r="A8" s="25" t="s">
        <v>96</v>
      </c>
      <c r="B8" s="24">
        <f>C21</f>
        <v>0.5780000000000001</v>
      </c>
      <c r="C8" s="27">
        <f>B8*A2</f>
        <v>1234550200.0000002</v>
      </c>
      <c r="D8" s="27">
        <f>C8/DATA!M51</f>
        <v>1324.9778065903317</v>
      </c>
      <c r="E8" s="24"/>
    </row>
    <row r="9" spans="1:5" ht="15">
      <c r="A9" s="25"/>
      <c r="B9" s="24"/>
      <c r="C9" s="24"/>
      <c r="D9" s="24"/>
      <c r="E9" s="24"/>
    </row>
    <row r="10" spans="1:5" ht="15">
      <c r="A10" s="25" t="s">
        <v>63</v>
      </c>
      <c r="B10" s="24">
        <f>SUM(B6:B9)</f>
        <v>1</v>
      </c>
      <c r="C10" s="27">
        <f>C6+C8</f>
        <v>2135900000.0000005</v>
      </c>
      <c r="D10" s="24"/>
      <c r="E10" s="24"/>
    </row>
    <row r="11" spans="1:5" ht="15">
      <c r="A11" s="25"/>
      <c r="B11" s="24"/>
      <c r="C11" s="24"/>
      <c r="D11" s="24"/>
      <c r="E11" s="24"/>
    </row>
    <row r="16" spans="1:3" ht="12.75">
      <c r="A16" s="57" t="s">
        <v>100</v>
      </c>
      <c r="B16" s="57"/>
      <c r="C16" s="57"/>
    </row>
    <row r="17" spans="1:3" ht="12.75">
      <c r="A17" s="23" t="s">
        <v>85</v>
      </c>
      <c r="B17" s="23">
        <v>42.2</v>
      </c>
      <c r="C17" s="23">
        <f>B17/100</f>
        <v>0.42200000000000004</v>
      </c>
    </row>
    <row r="18" spans="1:3" ht="12.75">
      <c r="A18" s="23" t="s">
        <v>97</v>
      </c>
      <c r="B18" s="23">
        <v>13.1</v>
      </c>
      <c r="C18" s="23">
        <f>B18/100</f>
        <v>0.131</v>
      </c>
    </row>
    <row r="19" spans="1:3" ht="12.75">
      <c r="A19" s="23" t="s">
        <v>98</v>
      </c>
      <c r="B19" s="23">
        <v>44.7</v>
      </c>
      <c r="C19" s="23">
        <f>B19/100</f>
        <v>0.447</v>
      </c>
    </row>
    <row r="20" spans="1:3" ht="12.75">
      <c r="A20" s="23" t="s">
        <v>63</v>
      </c>
      <c r="B20" s="23">
        <f>SUM(B17:B19)</f>
        <v>100</v>
      </c>
      <c r="C20" s="23">
        <f>SUM(C17:C19)</f>
        <v>1</v>
      </c>
    </row>
    <row r="21" spans="1:3" ht="12.75">
      <c r="A21" s="23" t="s">
        <v>99</v>
      </c>
      <c r="C21" s="23">
        <f>SUM(C18:C19)</f>
        <v>0.5780000000000001</v>
      </c>
    </row>
    <row r="23" ht="12.75">
      <c r="A23" s="23" t="s">
        <v>112</v>
      </c>
    </row>
  </sheetData>
  <mergeCells count="2">
    <mergeCell ref="A4:C4"/>
    <mergeCell ref="A16:C1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7"/>
  <sheetViews>
    <sheetView workbookViewId="0" topLeftCell="A7">
      <selection activeCell="B95" sqref="B95"/>
    </sheetView>
  </sheetViews>
  <sheetFormatPr defaultColWidth="9.140625" defaultRowHeight="12.75"/>
  <cols>
    <col min="1" max="1" width="24.28125" style="0" customWidth="1"/>
    <col min="2" max="2" width="22.28125" style="0" customWidth="1"/>
    <col min="3" max="3" width="22.00390625" style="0" customWidth="1"/>
  </cols>
  <sheetData>
    <row r="1" spans="1:3" ht="12.75">
      <c r="A1" s="41" t="s">
        <v>113</v>
      </c>
      <c r="B1" s="42" t="s">
        <v>114</v>
      </c>
      <c r="C1" s="42" t="s">
        <v>115</v>
      </c>
    </row>
    <row r="2" spans="1:3" ht="12.75">
      <c r="A2" s="43">
        <v>6209.35009765625</v>
      </c>
      <c r="B2" s="42" t="s">
        <v>38</v>
      </c>
      <c r="C2" s="42" t="s">
        <v>116</v>
      </c>
    </row>
    <row r="3" spans="1:3" ht="12.75">
      <c r="A3" s="43">
        <v>4999.490234375</v>
      </c>
      <c r="B3" s="42" t="s">
        <v>38</v>
      </c>
      <c r="C3" s="42" t="s">
        <v>117</v>
      </c>
    </row>
    <row r="4" spans="1:3" ht="12.75">
      <c r="A4" s="43">
        <v>10669.2998046875</v>
      </c>
      <c r="B4" s="42" t="s">
        <v>38</v>
      </c>
      <c r="C4" s="42" t="s">
        <v>118</v>
      </c>
    </row>
    <row r="5" spans="1:3" ht="12.75">
      <c r="A5" s="43">
        <v>3066.63989257813</v>
      </c>
      <c r="B5" s="42" t="s">
        <v>38</v>
      </c>
      <c r="C5" s="42" t="s">
        <v>119</v>
      </c>
    </row>
    <row r="6" spans="1:3" ht="12.75">
      <c r="A6" s="43">
        <f>SUM(A2:A5)</f>
        <v>24944.78002929688</v>
      </c>
      <c r="B6" s="42"/>
      <c r="C6" s="42"/>
    </row>
    <row r="7" spans="1:3" ht="12.75">
      <c r="A7" s="43"/>
      <c r="B7" s="42"/>
      <c r="C7" s="42"/>
    </row>
    <row r="8" spans="1:3" ht="12.75">
      <c r="A8" s="43">
        <v>3099.01000976563</v>
      </c>
      <c r="B8" s="42" t="s">
        <v>18</v>
      </c>
      <c r="C8" s="42" t="s">
        <v>120</v>
      </c>
    </row>
    <row r="9" spans="1:3" ht="12.75">
      <c r="A9" s="43">
        <v>1770.9599609375</v>
      </c>
      <c r="B9" s="42" t="s">
        <v>18</v>
      </c>
      <c r="C9" s="42" t="s">
        <v>121</v>
      </c>
    </row>
    <row r="10" spans="1:3" ht="12.75">
      <c r="A10" s="43">
        <v>3099.01000976563</v>
      </c>
      <c r="B10" s="42" t="s">
        <v>18</v>
      </c>
      <c r="C10" s="42" t="s">
        <v>120</v>
      </c>
    </row>
    <row r="11" spans="1:3" ht="12.75">
      <c r="A11" s="43">
        <v>3505.13989257813</v>
      </c>
      <c r="B11" s="42" t="s">
        <v>18</v>
      </c>
      <c r="C11" s="42" t="s">
        <v>122</v>
      </c>
    </row>
    <row r="12" spans="1:3" ht="12.75">
      <c r="A12" s="43">
        <v>3699.18994140625</v>
      </c>
      <c r="B12" s="42" t="s">
        <v>18</v>
      </c>
      <c r="C12" s="42" t="s">
        <v>123</v>
      </c>
    </row>
    <row r="13" spans="1:3" ht="12.75">
      <c r="A13" s="43">
        <v>1570.93994140625</v>
      </c>
      <c r="B13" s="42" t="s">
        <v>18</v>
      </c>
      <c r="C13" s="42" t="s">
        <v>124</v>
      </c>
    </row>
    <row r="14" spans="1:3" ht="12.75">
      <c r="A14" s="43">
        <v>3307.580078125</v>
      </c>
      <c r="B14" s="42" t="s">
        <v>18</v>
      </c>
      <c r="C14" s="42" t="s">
        <v>125</v>
      </c>
    </row>
    <row r="15" spans="1:3" ht="12.75">
      <c r="A15" s="43">
        <v>1058.58996582031</v>
      </c>
      <c r="B15" s="42" t="s">
        <v>18</v>
      </c>
      <c r="C15" s="42" t="s">
        <v>126</v>
      </c>
    </row>
    <row r="16" spans="1:3" ht="12.75">
      <c r="A16" s="43">
        <v>2022.68005371094</v>
      </c>
      <c r="B16" s="42" t="s">
        <v>18</v>
      </c>
      <c r="C16" s="42" t="s">
        <v>127</v>
      </c>
    </row>
    <row r="17" spans="1:3" ht="12.75">
      <c r="A17" s="43">
        <f>SUM(A8:A16)</f>
        <v>23133.09985351564</v>
      </c>
      <c r="B17" s="42"/>
      <c r="C17" s="42"/>
    </row>
    <row r="18" spans="1:3" ht="12.75">
      <c r="A18" s="43"/>
      <c r="B18" s="42"/>
      <c r="C18" s="42"/>
    </row>
    <row r="19" spans="1:3" ht="12.75">
      <c r="A19" s="43">
        <v>569.9990234375</v>
      </c>
      <c r="B19" s="42" t="s">
        <v>23</v>
      </c>
      <c r="C19" s="42" t="s">
        <v>128</v>
      </c>
    </row>
    <row r="20" spans="1:3" ht="12.75">
      <c r="A20" s="43">
        <v>832.47998046875</v>
      </c>
      <c r="B20" s="42" t="s">
        <v>23</v>
      </c>
      <c r="C20" s="42" t="s">
        <v>129</v>
      </c>
    </row>
    <row r="21" spans="1:3" ht="12.75">
      <c r="A21" s="43">
        <v>1205.46997070313</v>
      </c>
      <c r="B21" s="42" t="s">
        <v>23</v>
      </c>
      <c r="C21" s="42" t="s">
        <v>130</v>
      </c>
    </row>
    <row r="22" spans="1:3" ht="12.75">
      <c r="A22" s="43">
        <v>1098.43994140625</v>
      </c>
      <c r="B22" s="42" t="s">
        <v>23</v>
      </c>
      <c r="C22" s="42" t="s">
        <v>131</v>
      </c>
    </row>
    <row r="23" spans="1:3" ht="12.75">
      <c r="A23" s="43">
        <v>1721.36999511719</v>
      </c>
      <c r="B23" s="42" t="s">
        <v>23</v>
      </c>
      <c r="C23" s="42" t="s">
        <v>132</v>
      </c>
    </row>
    <row r="24" spans="1:3" ht="12.75">
      <c r="A24" s="43">
        <v>1716.28002929688</v>
      </c>
      <c r="B24" s="42" t="s">
        <v>23</v>
      </c>
      <c r="C24" s="42" t="s">
        <v>133</v>
      </c>
    </row>
    <row r="25" spans="1:3" ht="12.75">
      <c r="A25" s="43">
        <f>SUM(A19:A24)</f>
        <v>7144.0389404297</v>
      </c>
      <c r="B25" s="42"/>
      <c r="C25" s="42"/>
    </row>
    <row r="26" spans="1:3" ht="12.75">
      <c r="A26" s="43"/>
      <c r="B26" s="42"/>
      <c r="C26" s="42"/>
    </row>
    <row r="27" spans="1:3" ht="12.75">
      <c r="A27" s="43">
        <v>1462.98999023438</v>
      </c>
      <c r="B27" s="42" t="s">
        <v>29</v>
      </c>
      <c r="C27" s="42" t="s">
        <v>134</v>
      </c>
    </row>
    <row r="28" spans="1:3" ht="12.75">
      <c r="A28" s="43">
        <v>117.25</v>
      </c>
      <c r="B28" s="42" t="s">
        <v>29</v>
      </c>
      <c r="C28" s="42" t="s">
        <v>135</v>
      </c>
    </row>
    <row r="29" spans="1:3" ht="12.75">
      <c r="A29" s="43">
        <v>1503.91003417969</v>
      </c>
      <c r="B29" s="42" t="s">
        <v>29</v>
      </c>
      <c r="C29" s="42" t="s">
        <v>136</v>
      </c>
    </row>
    <row r="30" spans="1:3" ht="12.75">
      <c r="A30" s="43">
        <v>218.64700317383</v>
      </c>
      <c r="B30" s="42" t="s">
        <v>29</v>
      </c>
      <c r="C30" s="42" t="s">
        <v>137</v>
      </c>
    </row>
    <row r="31" spans="1:3" ht="12.75">
      <c r="A31" s="43">
        <v>1443.03002929688</v>
      </c>
      <c r="B31" s="42" t="s">
        <v>29</v>
      </c>
      <c r="C31" s="42" t="s">
        <v>138</v>
      </c>
    </row>
    <row r="32" spans="1:3" ht="12.75">
      <c r="A32" s="43">
        <v>413.94299316406</v>
      </c>
      <c r="B32" s="42" t="s">
        <v>29</v>
      </c>
      <c r="C32" s="42" t="s">
        <v>139</v>
      </c>
    </row>
    <row r="33" spans="1:3" ht="12.75">
      <c r="A33" s="43">
        <v>919.53802490234</v>
      </c>
      <c r="B33" s="42" t="s">
        <v>29</v>
      </c>
      <c r="C33" s="42" t="s">
        <v>140</v>
      </c>
    </row>
    <row r="34" spans="1:3" ht="12.75">
      <c r="A34" s="43">
        <v>1544.83996582031</v>
      </c>
      <c r="B34" s="42" t="s">
        <v>29</v>
      </c>
      <c r="C34" s="42" t="s">
        <v>141</v>
      </c>
    </row>
    <row r="35" spans="1:3" ht="12.75">
      <c r="A35" s="43">
        <f>SUM(A19:A34)</f>
        <v>21912.22592163089</v>
      </c>
      <c r="B35" s="42"/>
      <c r="C35" s="42"/>
    </row>
    <row r="36" spans="1:3" ht="12.75">
      <c r="A36" s="43"/>
      <c r="B36" s="42"/>
      <c r="C36" s="42"/>
    </row>
    <row r="37" spans="1:3" ht="12.75">
      <c r="A37" s="43">
        <v>713.11401367188</v>
      </c>
      <c r="B37" s="42" t="s">
        <v>22</v>
      </c>
      <c r="C37" s="42" t="s">
        <v>142</v>
      </c>
    </row>
    <row r="38" spans="1:3" ht="12.75">
      <c r="A38" s="43">
        <v>834.94396972656</v>
      </c>
      <c r="B38" s="42" t="s">
        <v>22</v>
      </c>
      <c r="C38" s="42" t="s">
        <v>143</v>
      </c>
    </row>
    <row r="39" spans="1:3" ht="12.75">
      <c r="A39" s="43">
        <v>1285.78002929688</v>
      </c>
      <c r="B39" s="42" t="s">
        <v>22</v>
      </c>
      <c r="C39" s="42" t="s">
        <v>144</v>
      </c>
    </row>
    <row r="40" spans="1:3" ht="12.75">
      <c r="A40" s="43">
        <v>1378.63000488281</v>
      </c>
      <c r="B40" s="42" t="s">
        <v>22</v>
      </c>
      <c r="C40" s="42" t="s">
        <v>145</v>
      </c>
    </row>
    <row r="41" spans="1:3" ht="12.75">
      <c r="A41" s="43">
        <v>1078.93994140625</v>
      </c>
      <c r="B41" s="42" t="s">
        <v>22</v>
      </c>
      <c r="C41" s="42" t="s">
        <v>146</v>
      </c>
    </row>
    <row r="42" spans="1:3" ht="12.75">
      <c r="A42" s="43">
        <v>514.05200195313</v>
      </c>
      <c r="B42" s="42" t="s">
        <v>22</v>
      </c>
      <c r="C42" s="42" t="s">
        <v>147</v>
      </c>
    </row>
    <row r="43" spans="1:3" ht="12.75">
      <c r="A43" s="43">
        <v>320.56100463867</v>
      </c>
      <c r="B43" s="42" t="s">
        <v>22</v>
      </c>
      <c r="C43" s="42" t="s">
        <v>148</v>
      </c>
    </row>
    <row r="44" spans="1:3" ht="12.75">
      <c r="A44" s="43">
        <f>SUM(A37:A43)</f>
        <v>6126.020965576179</v>
      </c>
      <c r="B44" s="42"/>
      <c r="C44" s="42"/>
    </row>
    <row r="45" spans="1:3" ht="12.75">
      <c r="A45" s="43"/>
      <c r="B45" s="42"/>
      <c r="C45" s="42"/>
    </row>
    <row r="46" spans="1:3" ht="12.75">
      <c r="A46" s="43">
        <v>1107.82995605469</v>
      </c>
      <c r="B46" s="42" t="s">
        <v>20</v>
      </c>
      <c r="C46" s="42" t="s">
        <v>149</v>
      </c>
    </row>
    <row r="47" spans="1:3" ht="12.75">
      <c r="A47" s="43">
        <v>771.70098876953</v>
      </c>
      <c r="B47" s="42" t="s">
        <v>20</v>
      </c>
      <c r="C47" s="42" t="s">
        <v>150</v>
      </c>
    </row>
    <row r="48" spans="1:3" ht="12.75">
      <c r="A48" s="43">
        <v>1949.67004394531</v>
      </c>
      <c r="B48" s="42" t="s">
        <v>20</v>
      </c>
      <c r="C48" s="42" t="s">
        <v>151</v>
      </c>
    </row>
    <row r="49" spans="1:3" ht="12.75">
      <c r="A49" s="43">
        <v>771.70098876953</v>
      </c>
      <c r="B49" s="42" t="s">
        <v>20</v>
      </c>
      <c r="C49" s="42" t="s">
        <v>150</v>
      </c>
    </row>
    <row r="50" spans="1:3" ht="12.75">
      <c r="A50" s="43">
        <v>1075.01000976563</v>
      </c>
      <c r="B50" s="42" t="s">
        <v>20</v>
      </c>
      <c r="C50" s="42" t="s">
        <v>152</v>
      </c>
    </row>
    <row r="51" spans="1:3" ht="12.75">
      <c r="A51" s="43">
        <f>SUM(A46:A50)</f>
        <v>5675.911987304691</v>
      </c>
      <c r="B51" s="42"/>
      <c r="C51" s="42"/>
    </row>
    <row r="52" spans="1:3" ht="12.75">
      <c r="A52" s="43"/>
      <c r="B52" s="42"/>
      <c r="C52" s="42"/>
    </row>
    <row r="53" spans="1:3" ht="12.75">
      <c r="A53" s="43">
        <v>1608.18005371094</v>
      </c>
      <c r="B53" s="42" t="s">
        <v>14</v>
      </c>
      <c r="C53" s="42" t="s">
        <v>153</v>
      </c>
    </row>
    <row r="54" spans="1:3" ht="12.75">
      <c r="A54" s="43">
        <v>712.26098632813</v>
      </c>
      <c r="B54" s="42" t="s">
        <v>14</v>
      </c>
      <c r="C54" s="42" t="s">
        <v>154</v>
      </c>
    </row>
    <row r="55" spans="1:3" ht="12.75">
      <c r="A55" s="43">
        <v>1481.56994628906</v>
      </c>
      <c r="B55" s="42" t="s">
        <v>14</v>
      </c>
      <c r="C55" s="42" t="s">
        <v>155</v>
      </c>
    </row>
    <row r="56" spans="1:3" ht="12.75">
      <c r="A56" s="43">
        <v>1169.33996582031</v>
      </c>
      <c r="B56" s="42" t="s">
        <v>14</v>
      </c>
      <c r="C56" s="42" t="s">
        <v>156</v>
      </c>
    </row>
    <row r="57" spans="1:3" ht="12.75">
      <c r="A57" s="43">
        <v>1406.90002441406</v>
      </c>
      <c r="B57" s="42" t="s">
        <v>14</v>
      </c>
      <c r="C57" s="42" t="s">
        <v>157</v>
      </c>
    </row>
    <row r="58" spans="1:3" ht="12.75">
      <c r="A58" s="43">
        <f>SUM(A53:A57)</f>
        <v>6378.250976562499</v>
      </c>
      <c r="B58" s="42"/>
      <c r="C58" s="42"/>
    </row>
    <row r="59" spans="1:3" ht="12.75">
      <c r="A59" s="43"/>
      <c r="B59" s="42"/>
      <c r="C59" s="42"/>
    </row>
    <row r="60" spans="1:3" ht="12.75">
      <c r="A60" s="43">
        <v>3804.35009765625</v>
      </c>
      <c r="B60" s="42" t="s">
        <v>3</v>
      </c>
      <c r="C60" s="42" t="s">
        <v>158</v>
      </c>
    </row>
    <row r="61" spans="1:3" ht="12.75">
      <c r="A61" s="43">
        <v>2636.30004882813</v>
      </c>
      <c r="B61" s="42" t="s">
        <v>3</v>
      </c>
      <c r="C61" s="42" t="s">
        <v>159</v>
      </c>
    </row>
    <row r="62" spans="1:3" ht="12.75">
      <c r="A62" s="43">
        <v>1296.75</v>
      </c>
      <c r="B62" s="42" t="s">
        <v>3</v>
      </c>
      <c r="C62" s="42" t="s">
        <v>160</v>
      </c>
    </row>
    <row r="63" spans="1:3" ht="12.75">
      <c r="A63" s="43">
        <v>1421.05004882813</v>
      </c>
      <c r="B63" s="42" t="s">
        <v>3</v>
      </c>
      <c r="C63" s="42" t="s">
        <v>161</v>
      </c>
    </row>
    <row r="64" spans="1:3" ht="12.75">
      <c r="A64" s="43">
        <v>1612.39001464844</v>
      </c>
      <c r="B64" s="42" t="s">
        <v>3</v>
      </c>
      <c r="C64" s="42" t="s">
        <v>162</v>
      </c>
    </row>
    <row r="65" spans="1:3" ht="12.75">
      <c r="A65" s="43">
        <v>1562.33996582031</v>
      </c>
      <c r="B65" s="42" t="s">
        <v>3</v>
      </c>
      <c r="C65" s="42" t="s">
        <v>163</v>
      </c>
    </row>
    <row r="66" spans="1:3" ht="12.75">
      <c r="A66" s="43">
        <v>2422.94995117188</v>
      </c>
      <c r="B66" s="42" t="s">
        <v>3</v>
      </c>
      <c r="C66" s="42" t="s">
        <v>164</v>
      </c>
    </row>
    <row r="67" spans="1:3" ht="12.75">
      <c r="A67" s="43">
        <v>2031.86999511719</v>
      </c>
      <c r="B67" s="42" t="s">
        <v>3</v>
      </c>
      <c r="C67" s="42" t="s">
        <v>165</v>
      </c>
    </row>
    <row r="68" spans="1:3" ht="12.75">
      <c r="A68" s="43">
        <v>3246.25</v>
      </c>
      <c r="B68" s="42" t="s">
        <v>3</v>
      </c>
      <c r="C68" s="42" t="s">
        <v>166</v>
      </c>
    </row>
    <row r="69" spans="1:3" ht="12.75">
      <c r="A69" s="43">
        <f>SUM(A60:A68)</f>
        <v>20034.25012207033</v>
      </c>
      <c r="B69" s="42"/>
      <c r="C69" s="42"/>
    </row>
    <row r="70" spans="1:3" ht="12.75">
      <c r="A70" s="43"/>
      <c r="B70" s="42"/>
      <c r="C70" s="42"/>
    </row>
    <row r="71" spans="1:3" ht="12.75">
      <c r="A71" s="43">
        <v>4216.5</v>
      </c>
      <c r="B71" s="42" t="s">
        <v>46</v>
      </c>
      <c r="C71" s="42" t="s">
        <v>167</v>
      </c>
    </row>
    <row r="72" spans="1:3" ht="12.75">
      <c r="A72" s="43">
        <v>10907.900390625</v>
      </c>
      <c r="B72" s="42" t="s">
        <v>46</v>
      </c>
      <c r="C72" s="42" t="s">
        <v>168</v>
      </c>
    </row>
    <row r="73" spans="1:3" ht="12.75">
      <c r="A73" s="43">
        <v>6081.0400390625</v>
      </c>
      <c r="B73" s="42" t="s">
        <v>46</v>
      </c>
      <c r="C73" s="42" t="s">
        <v>169</v>
      </c>
    </row>
    <row r="74" spans="1:3" ht="12.75">
      <c r="A74" s="43">
        <v>18031.69921875</v>
      </c>
      <c r="B74" s="42" t="s">
        <v>46</v>
      </c>
      <c r="C74" s="42" t="s">
        <v>170</v>
      </c>
    </row>
    <row r="75" spans="1:3" ht="12.75">
      <c r="A75" s="43">
        <f>SUM(A71:A74)</f>
        <v>39237.1396484375</v>
      </c>
      <c r="B75" s="42"/>
      <c r="C75" s="42"/>
    </row>
    <row r="76" spans="1:3" ht="12.75">
      <c r="A76" s="43"/>
      <c r="B76" s="42"/>
      <c r="C76" s="42"/>
    </row>
    <row r="77" spans="1:3" ht="12.75">
      <c r="A77" s="43">
        <v>2664.580078125</v>
      </c>
      <c r="B77" s="42" t="s">
        <v>33</v>
      </c>
      <c r="C77" s="42" t="s">
        <v>171</v>
      </c>
    </row>
    <row r="78" spans="1:3" ht="12.75">
      <c r="A78" s="43">
        <v>2233.28002929688</v>
      </c>
      <c r="B78" s="42" t="s">
        <v>33</v>
      </c>
      <c r="C78" s="42" t="s">
        <v>172</v>
      </c>
    </row>
    <row r="79" spans="1:3" ht="12.75">
      <c r="A79" s="43">
        <v>3570.80004882813</v>
      </c>
      <c r="B79" s="42" t="s">
        <v>33</v>
      </c>
      <c r="C79" s="42" t="s">
        <v>173</v>
      </c>
    </row>
    <row r="80" spans="1:3" ht="12.75">
      <c r="A80" s="43">
        <v>2357</v>
      </c>
      <c r="B80" s="42" t="s">
        <v>33</v>
      </c>
      <c r="C80" s="42" t="s">
        <v>174</v>
      </c>
    </row>
    <row r="81" spans="1:3" ht="12.75">
      <c r="A81" s="43">
        <f>SUM(A77:A80)</f>
        <v>10825.660156250011</v>
      </c>
      <c r="B81" s="42"/>
      <c r="C81" s="42"/>
    </row>
    <row r="82" spans="1:3" ht="12.75">
      <c r="A82" s="43"/>
      <c r="B82" s="42"/>
      <c r="C82" s="42"/>
    </row>
    <row r="83" spans="1:3" ht="12.75">
      <c r="A83" s="43">
        <v>3060.56005859375</v>
      </c>
      <c r="B83" s="42" t="s">
        <v>10</v>
      </c>
      <c r="C83" s="42" t="s">
        <v>175</v>
      </c>
    </row>
    <row r="84" spans="1:3" ht="12.75">
      <c r="A84" s="43">
        <v>1479.38000488281</v>
      </c>
      <c r="B84" s="42" t="s">
        <v>10</v>
      </c>
      <c r="C84" s="42" t="s">
        <v>176</v>
      </c>
    </row>
    <row r="85" spans="1:3" ht="12.75">
      <c r="A85" s="43">
        <v>1593.60998535156</v>
      </c>
      <c r="B85" s="42" t="s">
        <v>10</v>
      </c>
      <c r="C85" s="42" t="s">
        <v>177</v>
      </c>
    </row>
    <row r="86" spans="1:3" ht="12.75">
      <c r="A86" s="43">
        <v>930.25</v>
      </c>
      <c r="B86" s="42" t="s">
        <v>10</v>
      </c>
      <c r="C86" s="42" t="s">
        <v>178</v>
      </c>
    </row>
    <row r="87" spans="1:3" ht="12.75">
      <c r="A87" s="43">
        <v>1520.92004394531</v>
      </c>
      <c r="B87" s="42" t="s">
        <v>10</v>
      </c>
      <c r="C87" s="42" t="s">
        <v>179</v>
      </c>
    </row>
    <row r="88" spans="1:3" ht="12.75">
      <c r="A88" s="43">
        <v>4374.2900390625</v>
      </c>
      <c r="B88" s="42" t="s">
        <v>10</v>
      </c>
      <c r="C88" s="42" t="s">
        <v>180</v>
      </c>
    </row>
    <row r="89" spans="1:3" ht="12.75">
      <c r="A89" s="43">
        <f>SUM(A83:A88)</f>
        <v>12959.01013183593</v>
      </c>
      <c r="B89" s="42"/>
      <c r="C89" s="42"/>
    </row>
    <row r="90" spans="1:3" ht="12.75">
      <c r="A90" s="43"/>
      <c r="B90" s="42"/>
      <c r="C90" s="42"/>
    </row>
    <row r="91" spans="1:3" ht="12.75">
      <c r="A91" s="43">
        <v>753.64898681641</v>
      </c>
      <c r="B91" s="42" t="s">
        <v>44</v>
      </c>
      <c r="C91" s="42" t="s">
        <v>181</v>
      </c>
    </row>
    <row r="92" spans="1:3" ht="12.75">
      <c r="A92" s="43">
        <v>260.98901367188</v>
      </c>
      <c r="B92" s="42" t="s">
        <v>44</v>
      </c>
      <c r="C92" s="42" t="s">
        <v>182</v>
      </c>
    </row>
    <row r="93" spans="1:3" ht="12.75">
      <c r="A93" s="43">
        <v>1233.67004394531</v>
      </c>
      <c r="B93" s="42" t="s">
        <v>44</v>
      </c>
      <c r="C93" s="42" t="s">
        <v>183</v>
      </c>
    </row>
    <row r="94" spans="1:3" ht="12.75">
      <c r="A94" s="43">
        <v>1037.77001953125</v>
      </c>
      <c r="B94" s="42" t="s">
        <v>44</v>
      </c>
      <c r="C94" s="42" t="s">
        <v>184</v>
      </c>
    </row>
    <row r="95" spans="1:3" ht="12.75">
      <c r="A95" s="43">
        <f>SUM(A91:A94)</f>
        <v>3286.07806396485</v>
      </c>
      <c r="B95" s="42"/>
      <c r="C95" s="42"/>
    </row>
    <row r="96" spans="1:3" ht="12.75">
      <c r="A96" s="43"/>
      <c r="B96" s="42"/>
      <c r="C96" s="42"/>
    </row>
    <row r="97" spans="1:3" ht="12.75">
      <c r="A97" s="43">
        <v>565.17901611328</v>
      </c>
      <c r="B97" s="42" t="s">
        <v>26</v>
      </c>
      <c r="C97" s="42" t="s">
        <v>185</v>
      </c>
    </row>
    <row r="98" spans="1:3" ht="12.75">
      <c r="A98" s="43">
        <v>928.19000244141</v>
      </c>
      <c r="B98" s="42" t="s">
        <v>26</v>
      </c>
      <c r="C98" s="42" t="s">
        <v>186</v>
      </c>
    </row>
    <row r="99" spans="1:3" ht="12.75">
      <c r="A99" s="43">
        <v>1002.78002929688</v>
      </c>
      <c r="B99" s="42" t="s">
        <v>26</v>
      </c>
      <c r="C99" s="42" t="s">
        <v>187</v>
      </c>
    </row>
    <row r="100" spans="1:3" ht="12.75">
      <c r="A100" s="43">
        <v>633.43402099609</v>
      </c>
      <c r="B100" s="42" t="s">
        <v>26</v>
      </c>
      <c r="C100" s="42" t="s">
        <v>188</v>
      </c>
    </row>
    <row r="101" spans="1:3" ht="12.75">
      <c r="A101" s="43">
        <v>241.27499389648</v>
      </c>
      <c r="B101" s="42" t="s">
        <v>26</v>
      </c>
      <c r="C101" s="42" t="s">
        <v>189</v>
      </c>
    </row>
    <row r="102" spans="1:3" ht="12.75">
      <c r="A102" s="43">
        <v>831.87799072266</v>
      </c>
      <c r="B102" s="42" t="s">
        <v>26</v>
      </c>
      <c r="C102" s="42" t="s">
        <v>190</v>
      </c>
    </row>
    <row r="103" spans="1:3" ht="12.75">
      <c r="A103" s="43">
        <f>SUM(A97:A102)</f>
        <v>4202.7360534668</v>
      </c>
      <c r="B103" s="42"/>
      <c r="C103" s="42"/>
    </row>
    <row r="104" spans="1:3" ht="12.75">
      <c r="A104" s="43"/>
      <c r="B104" s="42"/>
      <c r="C104" s="42"/>
    </row>
    <row r="105" spans="1:3" ht="12.75">
      <c r="A105" s="43">
        <v>4837.52001953125</v>
      </c>
      <c r="B105" s="42" t="s">
        <v>35</v>
      </c>
      <c r="C105" s="42" t="s">
        <v>191</v>
      </c>
    </row>
    <row r="106" spans="1:3" ht="12.75">
      <c r="A106" s="43">
        <v>2932.1201171875</v>
      </c>
      <c r="B106" s="42" t="s">
        <v>35</v>
      </c>
      <c r="C106" s="42" t="s">
        <v>192</v>
      </c>
    </row>
    <row r="107" spans="1:3" ht="12.75">
      <c r="A107" s="43">
        <v>5413.830078125</v>
      </c>
      <c r="B107" s="42" t="s">
        <v>35</v>
      </c>
      <c r="C107" s="42" t="s">
        <v>193</v>
      </c>
    </row>
    <row r="108" spans="1:3" ht="12.75">
      <c r="A108" s="43">
        <v>4378.77001953125</v>
      </c>
      <c r="B108" s="42" t="s">
        <v>35</v>
      </c>
      <c r="C108" s="42" t="s">
        <v>194</v>
      </c>
    </row>
    <row r="109" spans="1:3" ht="12.75">
      <c r="A109" s="43">
        <v>4837.52001953125</v>
      </c>
      <c r="B109" s="42" t="s">
        <v>35</v>
      </c>
      <c r="C109" s="42" t="s">
        <v>191</v>
      </c>
    </row>
    <row r="110" spans="1:3" ht="12.75">
      <c r="A110" s="43">
        <v>2456.05004882813</v>
      </c>
      <c r="B110" s="42" t="s">
        <v>35</v>
      </c>
      <c r="C110" s="42" t="s">
        <v>195</v>
      </c>
    </row>
    <row r="111" spans="1:3" ht="12.75">
      <c r="A111" s="43">
        <v>3772.92993164063</v>
      </c>
      <c r="B111" s="42" t="s">
        <v>35</v>
      </c>
      <c r="C111" s="42" t="s">
        <v>196</v>
      </c>
    </row>
    <row r="112" spans="1:3" ht="12.75">
      <c r="A112" s="43">
        <f>SUM(A105:A111)</f>
        <v>28628.740234375007</v>
      </c>
      <c r="B112" s="42"/>
      <c r="C112" s="42"/>
    </row>
    <row r="113" spans="1:3" ht="12.75">
      <c r="A113" s="43"/>
      <c r="B113" s="42"/>
      <c r="C113" s="42"/>
    </row>
    <row r="114" spans="1:3" ht="12.75">
      <c r="A114" s="43">
        <v>8157.60009765625</v>
      </c>
      <c r="B114" s="42" t="s">
        <v>42</v>
      </c>
      <c r="C114" s="42" t="s">
        <v>197</v>
      </c>
    </row>
    <row r="115" spans="1:3" ht="12.75">
      <c r="A115" s="43">
        <v>4418.3701171875</v>
      </c>
      <c r="B115" s="42" t="s">
        <v>42</v>
      </c>
      <c r="C115" s="42" t="s">
        <v>198</v>
      </c>
    </row>
    <row r="116" spans="1:3" ht="12.75">
      <c r="A116" s="43">
        <v>3857.080078125</v>
      </c>
      <c r="B116" s="42" t="s">
        <v>42</v>
      </c>
      <c r="C116" s="42" t="s">
        <v>199</v>
      </c>
    </row>
    <row r="117" spans="1:3" ht="12.75">
      <c r="A117" s="43">
        <v>13095.7001953125</v>
      </c>
      <c r="B117" s="42" t="s">
        <v>42</v>
      </c>
      <c r="C117" s="42" t="s">
        <v>200</v>
      </c>
    </row>
    <row r="118" spans="1:3" ht="12.75">
      <c r="A118" s="43">
        <f>SUM(A114:A117)</f>
        <v>29528.75048828125</v>
      </c>
      <c r="B118" s="42"/>
      <c r="C118" s="42"/>
    </row>
    <row r="119" spans="1:3" ht="12.75">
      <c r="A119" s="43"/>
      <c r="B119" s="42"/>
      <c r="C119" s="42"/>
    </row>
    <row r="120" spans="1:3" ht="12.75">
      <c r="A120" s="43">
        <v>12754.5</v>
      </c>
      <c r="B120" s="42" t="s">
        <v>40</v>
      </c>
      <c r="C120" s="42" t="s">
        <v>201</v>
      </c>
    </row>
    <row r="121" spans="1:3" ht="12.75">
      <c r="A121" s="43">
        <v>601.96002197266</v>
      </c>
      <c r="B121" s="42" t="s">
        <v>40</v>
      </c>
      <c r="C121" s="42" t="s">
        <v>202</v>
      </c>
    </row>
    <row r="122" spans="1:3" ht="12.75">
      <c r="A122" s="43">
        <v>1900.48999023438</v>
      </c>
      <c r="B122" s="42" t="s">
        <v>40</v>
      </c>
      <c r="C122" s="42" t="s">
        <v>203</v>
      </c>
    </row>
    <row r="123" spans="1:3" ht="12.75">
      <c r="A123" s="43">
        <v>1763.7900390625</v>
      </c>
      <c r="B123" s="42" t="s">
        <v>40</v>
      </c>
      <c r="C123" s="42" t="s">
        <v>204</v>
      </c>
    </row>
    <row r="124" spans="1:3" ht="12.75">
      <c r="A124" s="43">
        <v>1077.4599609375</v>
      </c>
      <c r="B124" s="42" t="s">
        <v>40</v>
      </c>
      <c r="C124" s="42" t="s">
        <v>205</v>
      </c>
    </row>
    <row r="125" spans="1:3" ht="12.75">
      <c r="A125" s="43">
        <v>19348.19921875</v>
      </c>
      <c r="B125" s="42" t="s">
        <v>40</v>
      </c>
      <c r="C125" s="42" t="s">
        <v>206</v>
      </c>
    </row>
    <row r="126" spans="1:3" ht="12.75">
      <c r="A126" s="43">
        <v>67703</v>
      </c>
      <c r="B126" s="42" t="s">
        <v>40</v>
      </c>
      <c r="C126" s="42" t="s">
        <v>207</v>
      </c>
    </row>
    <row r="127" spans="1:3" ht="12.75">
      <c r="A127" s="43">
        <v>7878.25</v>
      </c>
      <c r="B127" s="42" t="s">
        <v>40</v>
      </c>
      <c r="C127" s="42" t="s">
        <v>208</v>
      </c>
    </row>
    <row r="128" spans="1:3" ht="12.75">
      <c r="A128" s="43">
        <f>SUM(A120:A127)</f>
        <v>113027.64923095703</v>
      </c>
      <c r="B128" s="42"/>
      <c r="C128" s="42"/>
    </row>
    <row r="129" spans="1:3" ht="12.75">
      <c r="A129" s="43"/>
      <c r="B129" s="42"/>
      <c r="C129" s="42"/>
    </row>
    <row r="130" spans="1:3" ht="12.75">
      <c r="A130" s="43">
        <v>2829.90991210938</v>
      </c>
      <c r="B130" s="42" t="s">
        <v>41</v>
      </c>
      <c r="C130" s="42" t="s">
        <v>209</v>
      </c>
    </row>
    <row r="131" spans="1:3" ht="12.75">
      <c r="A131" s="43">
        <v>7809.06005859375</v>
      </c>
      <c r="B131" s="42" t="s">
        <v>41</v>
      </c>
      <c r="C131" s="42" t="s">
        <v>210</v>
      </c>
    </row>
    <row r="132" spans="1:3" ht="12.75">
      <c r="A132" s="43">
        <v>13730.2001953125</v>
      </c>
      <c r="B132" s="42" t="s">
        <v>41</v>
      </c>
      <c r="C132" s="42" t="s">
        <v>211</v>
      </c>
    </row>
    <row r="133" spans="1:3" ht="12.75">
      <c r="A133" s="43">
        <v>5394.02001953125</v>
      </c>
      <c r="B133" s="42" t="s">
        <v>41</v>
      </c>
      <c r="C133" s="42" t="s">
        <v>212</v>
      </c>
    </row>
    <row r="134" spans="1:3" ht="12.75">
      <c r="A134" s="43">
        <v>3904.98999023438</v>
      </c>
      <c r="B134" s="42" t="s">
        <v>41</v>
      </c>
      <c r="C134" s="42" t="s">
        <v>213</v>
      </c>
    </row>
    <row r="135" spans="1:3" ht="12.75">
      <c r="A135" s="43">
        <v>1948.61999511719</v>
      </c>
      <c r="B135" s="42" t="s">
        <v>41</v>
      </c>
      <c r="C135" s="42" t="s">
        <v>41</v>
      </c>
    </row>
    <row r="136" spans="1:3" ht="12.75">
      <c r="A136" s="43">
        <v>7540.919921875</v>
      </c>
      <c r="B136" s="42" t="s">
        <v>41</v>
      </c>
      <c r="C136" s="42" t="s">
        <v>214</v>
      </c>
    </row>
    <row r="137" spans="1:3" ht="12.75">
      <c r="A137" s="43">
        <f>SUM(A130:A136)</f>
        <v>43157.72009277345</v>
      </c>
      <c r="B137" s="42"/>
      <c r="C137" s="42"/>
    </row>
    <row r="138" spans="1:3" ht="12.75">
      <c r="A138" s="43"/>
      <c r="B138" s="42"/>
      <c r="C138" s="42"/>
    </row>
    <row r="139" spans="1:3" ht="12.75">
      <c r="A139" s="43">
        <v>698.78802490234</v>
      </c>
      <c r="B139" s="42" t="s">
        <v>2</v>
      </c>
      <c r="C139" s="42" t="s">
        <v>215</v>
      </c>
    </row>
    <row r="140" spans="1:3" ht="12.75">
      <c r="A140" s="43">
        <v>1574.96997070313</v>
      </c>
      <c r="B140" s="42" t="s">
        <v>2</v>
      </c>
      <c r="C140" s="42" t="s">
        <v>216</v>
      </c>
    </row>
    <row r="141" spans="1:3" ht="12.75">
      <c r="A141" s="43">
        <v>1332.83996582031</v>
      </c>
      <c r="B141" s="42" t="s">
        <v>2</v>
      </c>
      <c r="C141" s="42" t="s">
        <v>217</v>
      </c>
    </row>
    <row r="142" spans="1:3" ht="12.75">
      <c r="A142" s="43">
        <v>1346.65002441406</v>
      </c>
      <c r="B142" s="42" t="s">
        <v>2</v>
      </c>
      <c r="C142" s="42" t="s">
        <v>218</v>
      </c>
    </row>
    <row r="143" spans="1:3" ht="12.75">
      <c r="A143" s="43">
        <f>SUM(A139:A142)</f>
        <v>4953.24798583984</v>
      </c>
      <c r="B143" s="42"/>
      <c r="C143" s="42"/>
    </row>
    <row r="144" spans="1:3" ht="12.75">
      <c r="A144" s="43"/>
      <c r="B144" s="42"/>
      <c r="C144" s="42"/>
    </row>
    <row r="145" spans="1:3" ht="12.75">
      <c r="A145" s="43">
        <v>2082.5</v>
      </c>
      <c r="B145" s="42" t="s">
        <v>8</v>
      </c>
      <c r="C145" s="42" t="s">
        <v>219</v>
      </c>
    </row>
    <row r="146" spans="1:3" ht="12.75">
      <c r="A146" s="43">
        <v>3002.32006835938</v>
      </c>
      <c r="B146" s="42" t="s">
        <v>8</v>
      </c>
      <c r="C146" s="42" t="s">
        <v>220</v>
      </c>
    </row>
    <row r="147" spans="1:3" ht="12.75">
      <c r="A147" s="43">
        <f>SUM(A145:A146)</f>
        <v>5084.8200683593805</v>
      </c>
      <c r="B147" s="42"/>
      <c r="C147" s="42"/>
    </row>
    <row r="148" spans="1:3" ht="12.75">
      <c r="A148" s="43"/>
      <c r="B148" s="42"/>
      <c r="C148" s="42"/>
    </row>
    <row r="149" spans="1:3" ht="12.75">
      <c r="A149" s="43">
        <v>700.13897705078</v>
      </c>
      <c r="B149" s="42" t="s">
        <v>9</v>
      </c>
      <c r="C149" s="42" t="s">
        <v>221</v>
      </c>
    </row>
    <row r="150" spans="1:3" ht="12.75">
      <c r="A150" s="43">
        <v>2013.30004882813</v>
      </c>
      <c r="B150" s="42" t="s">
        <v>9</v>
      </c>
      <c r="C150" s="42" t="s">
        <v>222</v>
      </c>
    </row>
    <row r="151" spans="1:3" ht="12.75">
      <c r="A151" s="43">
        <v>1717.65002441406</v>
      </c>
      <c r="B151" s="42" t="s">
        <v>9</v>
      </c>
      <c r="C151" s="42" t="s">
        <v>223</v>
      </c>
    </row>
    <row r="152" spans="1:3" ht="12.75">
      <c r="A152" s="43">
        <v>3238.0400390625</v>
      </c>
      <c r="B152" s="42" t="s">
        <v>9</v>
      </c>
      <c r="C152" s="42" t="s">
        <v>224</v>
      </c>
    </row>
    <row r="153" spans="1:3" ht="12.75">
      <c r="A153" s="43">
        <v>1531.26000976563</v>
      </c>
      <c r="B153" s="42" t="s">
        <v>9</v>
      </c>
      <c r="C153" s="42" t="s">
        <v>225</v>
      </c>
    </row>
    <row r="154" spans="1:3" ht="12.75">
      <c r="A154" s="43">
        <v>2122.11010742188</v>
      </c>
      <c r="B154" s="42" t="s">
        <v>9</v>
      </c>
      <c r="C154" s="42" t="s">
        <v>226</v>
      </c>
    </row>
    <row r="155" spans="1:3" ht="12.75">
      <c r="A155" s="43">
        <v>3516.53002929688</v>
      </c>
      <c r="B155" s="42" t="s">
        <v>9</v>
      </c>
      <c r="C155" s="42" t="s">
        <v>227</v>
      </c>
    </row>
    <row r="156" spans="1:3" ht="12.75">
      <c r="A156" s="43">
        <v>2008.06005859375</v>
      </c>
      <c r="B156" s="42" t="s">
        <v>9</v>
      </c>
      <c r="C156" s="42" t="s">
        <v>228</v>
      </c>
    </row>
    <row r="157" spans="1:3" ht="12.75">
      <c r="A157" s="43">
        <f>SUM(A149:A155)</f>
        <v>14839.02923583986</v>
      </c>
      <c r="B157" s="42"/>
      <c r="C157" s="42"/>
    </row>
    <row r="158" spans="1:3" ht="12.75">
      <c r="A158" s="43"/>
      <c r="B158" s="42"/>
      <c r="C158" s="42"/>
    </row>
    <row r="159" spans="1:3" ht="12.75">
      <c r="A159" s="43">
        <v>5272.85986328125</v>
      </c>
      <c r="B159" s="42" t="s">
        <v>25</v>
      </c>
      <c r="C159" s="42" t="s">
        <v>229</v>
      </c>
    </row>
    <row r="160" spans="1:3" ht="12.75">
      <c r="A160" s="43">
        <v>2406.4599609375</v>
      </c>
      <c r="B160" s="42" t="s">
        <v>25</v>
      </c>
      <c r="C160" s="42" t="s">
        <v>230</v>
      </c>
    </row>
    <row r="161" spans="1:3" ht="12" customHeight="1">
      <c r="A161" s="43">
        <v>822.06402587891</v>
      </c>
      <c r="B161" s="42" t="s">
        <v>25</v>
      </c>
      <c r="C161" s="42" t="s">
        <v>231</v>
      </c>
    </row>
    <row r="162" spans="1:3" ht="12.75">
      <c r="A162" s="43">
        <v>654.67602539063</v>
      </c>
      <c r="B162" s="42" t="s">
        <v>25</v>
      </c>
      <c r="C162" s="42" t="s">
        <v>232</v>
      </c>
    </row>
    <row r="163" spans="1:3" ht="12.75">
      <c r="A163" s="43">
        <v>2119.330078125</v>
      </c>
      <c r="B163" s="42" t="s">
        <v>25</v>
      </c>
      <c r="C163" s="42" t="s">
        <v>233</v>
      </c>
    </row>
    <row r="164" spans="1:3" ht="12.75">
      <c r="A164" s="43">
        <v>2799.46997070313</v>
      </c>
      <c r="B164" s="42" t="s">
        <v>25</v>
      </c>
      <c r="C164" s="42" t="s">
        <v>234</v>
      </c>
    </row>
    <row r="165" spans="1:3" ht="12.75">
      <c r="A165" s="43">
        <v>2069.61010742188</v>
      </c>
      <c r="B165" s="42" t="s">
        <v>25</v>
      </c>
      <c r="C165" s="42" t="s">
        <v>235</v>
      </c>
    </row>
    <row r="166" spans="1:3" ht="12.75">
      <c r="A166" s="43">
        <v>937.03302001953</v>
      </c>
      <c r="B166" s="42" t="s">
        <v>25</v>
      </c>
      <c r="C166" s="42" t="s">
        <v>236</v>
      </c>
    </row>
    <row r="167" spans="1:3" ht="12.75">
      <c r="A167" s="43">
        <v>2645.02001953125</v>
      </c>
      <c r="B167" s="42" t="s">
        <v>25</v>
      </c>
      <c r="C167" s="42" t="s">
        <v>237</v>
      </c>
    </row>
    <row r="168" spans="1:3" ht="12.75">
      <c r="A168" s="43">
        <v>3176.02001953125</v>
      </c>
      <c r="B168" s="42" t="s">
        <v>25</v>
      </c>
      <c r="C168" s="42" t="s">
        <v>238</v>
      </c>
    </row>
    <row r="169" spans="1:3" ht="12.75">
      <c r="A169" s="43">
        <f>SUM(A159:A168)</f>
        <v>22902.54309082033</v>
      </c>
      <c r="B169" s="42"/>
      <c r="C169" s="42"/>
    </row>
    <row r="170" spans="1:3" ht="12.75">
      <c r="A170" s="43"/>
      <c r="B170" s="42"/>
      <c r="C170" s="42"/>
    </row>
    <row r="171" spans="1:3" ht="12.75">
      <c r="A171" s="43">
        <v>2075.82006835938</v>
      </c>
      <c r="B171" s="42" t="s">
        <v>7</v>
      </c>
      <c r="C171" s="42" t="s">
        <v>239</v>
      </c>
    </row>
    <row r="172" spans="1:3" ht="12.75">
      <c r="A172" s="43">
        <v>5049.18994140625</v>
      </c>
      <c r="B172" s="42" t="s">
        <v>7</v>
      </c>
      <c r="C172" s="42" t="s">
        <v>240</v>
      </c>
    </row>
    <row r="173" spans="1:3" ht="12.75">
      <c r="A173" s="43">
        <v>2335.90991210938</v>
      </c>
      <c r="B173" s="42" t="s">
        <v>7</v>
      </c>
      <c r="C173" s="42" t="s">
        <v>241</v>
      </c>
    </row>
    <row r="174" spans="1:3" ht="12.75">
      <c r="A174" s="43">
        <v>2053.65991210938</v>
      </c>
      <c r="B174" s="42" t="s">
        <v>7</v>
      </c>
      <c r="C174" s="42" t="s">
        <v>242</v>
      </c>
    </row>
    <row r="175" spans="1:3" ht="12.75">
      <c r="A175" s="43">
        <v>1005.09002685547</v>
      </c>
      <c r="B175" s="42" t="s">
        <v>7</v>
      </c>
      <c r="C175" s="42" t="s">
        <v>243</v>
      </c>
    </row>
    <row r="176" spans="1:3" ht="12.75">
      <c r="A176" s="43">
        <v>2628.97998046875</v>
      </c>
      <c r="B176" s="42" t="s">
        <v>7</v>
      </c>
      <c r="C176" s="42" t="s">
        <v>244</v>
      </c>
    </row>
    <row r="177" spans="1:3" ht="12.75">
      <c r="A177" s="43">
        <f>SUM(A171:A176)</f>
        <v>15148.649841308612</v>
      </c>
      <c r="B177" s="42"/>
      <c r="C177" s="42"/>
    </row>
    <row r="178" spans="1:3" ht="12.75">
      <c r="A178" s="43"/>
      <c r="B178" s="42"/>
      <c r="C178" s="42"/>
    </row>
    <row r="179" spans="1:3" ht="12.75">
      <c r="A179" s="43">
        <v>147559</v>
      </c>
      <c r="B179" s="42" t="s">
        <v>47</v>
      </c>
      <c r="C179" s="42" t="s">
        <v>245</v>
      </c>
    </row>
    <row r="180" spans="1:3" ht="12.75">
      <c r="A180" s="43"/>
      <c r="B180" s="42"/>
      <c r="C180" s="42"/>
    </row>
    <row r="181" spans="1:3" ht="12.75">
      <c r="A181" s="43">
        <v>5986.68017578125</v>
      </c>
      <c r="B181" s="42" t="s">
        <v>13</v>
      </c>
      <c r="C181" s="42" t="s">
        <v>246</v>
      </c>
    </row>
    <row r="182" spans="1:3" ht="12.75">
      <c r="A182" s="43">
        <v>2385.30004882813</v>
      </c>
      <c r="B182" s="42" t="s">
        <v>13</v>
      </c>
      <c r="C182" s="42" t="s">
        <v>247</v>
      </c>
    </row>
    <row r="183" spans="1:3" ht="12.75">
      <c r="A183" s="43">
        <v>2512.14990234375</v>
      </c>
      <c r="B183" s="42" t="s">
        <v>13</v>
      </c>
      <c r="C183" s="42" t="s">
        <v>248</v>
      </c>
    </row>
    <row r="184" spans="1:3" ht="12.75">
      <c r="A184" s="43">
        <v>3081.1201171875</v>
      </c>
      <c r="B184" s="42" t="s">
        <v>13</v>
      </c>
      <c r="C184" s="42" t="s">
        <v>249</v>
      </c>
    </row>
    <row r="185" spans="1:3" ht="12.75">
      <c r="A185" s="43">
        <v>1653.90002441406</v>
      </c>
      <c r="B185" s="42" t="s">
        <v>13</v>
      </c>
      <c r="C185" s="42" t="s">
        <v>250</v>
      </c>
    </row>
    <row r="186" spans="1:3" ht="12.75">
      <c r="A186" s="43">
        <v>11416.099609375</v>
      </c>
      <c r="B186" s="42" t="s">
        <v>13</v>
      </c>
      <c r="C186" s="42" t="s">
        <v>251</v>
      </c>
    </row>
    <row r="187" spans="1:3" ht="12.75">
      <c r="A187" s="43">
        <v>1653.90002441406</v>
      </c>
      <c r="B187" s="42" t="s">
        <v>13</v>
      </c>
      <c r="C187" s="42" t="s">
        <v>250</v>
      </c>
    </row>
    <row r="188" spans="1:3" ht="12.75">
      <c r="A188" s="43">
        <v>3081.1201171875</v>
      </c>
      <c r="B188" s="42" t="s">
        <v>13</v>
      </c>
      <c r="C188" s="42" t="s">
        <v>249</v>
      </c>
    </row>
    <row r="189" spans="1:3" ht="12.75">
      <c r="A189" s="43">
        <v>3038.30004882813</v>
      </c>
      <c r="B189" s="42" t="s">
        <v>13</v>
      </c>
      <c r="C189" s="42" t="s">
        <v>252</v>
      </c>
    </row>
    <row r="190" spans="1:3" ht="12.75">
      <c r="A190" s="43">
        <v>6347.93994140625</v>
      </c>
      <c r="B190" s="42" t="s">
        <v>13</v>
      </c>
      <c r="C190" s="42" t="s">
        <v>253</v>
      </c>
    </row>
    <row r="191" spans="1:3" ht="12.75">
      <c r="A191" s="43">
        <f>SUM(A181:A190)</f>
        <v>41156.51000976563</v>
      </c>
      <c r="B191" s="42"/>
      <c r="C191" s="42"/>
    </row>
    <row r="192" spans="1:3" ht="12.75">
      <c r="A192" s="43"/>
      <c r="B192" s="42"/>
      <c r="C192" s="42"/>
    </row>
    <row r="193" spans="1:3" ht="12.75">
      <c r="A193" s="43">
        <v>1159.78002929688</v>
      </c>
      <c r="B193" s="42" t="s">
        <v>19</v>
      </c>
      <c r="C193" s="42" t="s">
        <v>254</v>
      </c>
    </row>
    <row r="194" spans="1:3" ht="12.75">
      <c r="A194" s="43">
        <v>3424.90991210938</v>
      </c>
      <c r="B194" s="42" t="s">
        <v>19</v>
      </c>
      <c r="C194" s="42" t="s">
        <v>255</v>
      </c>
    </row>
    <row r="195" spans="1:3" ht="12.75">
      <c r="A195" s="43">
        <v>1294.42004394531</v>
      </c>
      <c r="B195" s="42" t="s">
        <v>19</v>
      </c>
      <c r="C195" s="42" t="s">
        <v>256</v>
      </c>
    </row>
    <row r="196" spans="1:3" ht="12.75">
      <c r="A196" s="43">
        <v>5518.5400390625</v>
      </c>
      <c r="B196" s="42" t="s">
        <v>19</v>
      </c>
      <c r="C196" s="42" t="s">
        <v>257</v>
      </c>
    </row>
    <row r="197" spans="1:3" ht="12.75">
      <c r="A197" s="43">
        <f>SUM(A193:A196)</f>
        <v>11397.65002441407</v>
      </c>
      <c r="B197" s="42"/>
      <c r="C197" s="42"/>
    </row>
    <row r="198" spans="1:3" ht="12.75">
      <c r="A198" s="43"/>
      <c r="B198" s="42"/>
      <c r="C198" s="42"/>
    </row>
    <row r="199" spans="1:3" ht="12.75">
      <c r="A199" s="43">
        <v>2064.60009765625</v>
      </c>
      <c r="B199" s="42" t="s">
        <v>5</v>
      </c>
      <c r="C199" s="42" t="s">
        <v>258</v>
      </c>
    </row>
    <row r="200" spans="1:3" ht="12.75">
      <c r="A200" s="43">
        <v>2059.8701171875</v>
      </c>
      <c r="B200" s="42" t="s">
        <v>5</v>
      </c>
      <c r="C200" s="42" t="s">
        <v>259</v>
      </c>
    </row>
    <row r="201" spans="1:3" ht="12.75">
      <c r="A201" s="43">
        <v>1238.40002441406</v>
      </c>
      <c r="B201" s="42" t="s">
        <v>5</v>
      </c>
      <c r="C201" s="42" t="s">
        <v>260</v>
      </c>
    </row>
    <row r="202" spans="1:3" ht="12.75">
      <c r="A202" s="43">
        <v>1733.32995605469</v>
      </c>
      <c r="B202" s="42" t="s">
        <v>5</v>
      </c>
      <c r="C202" s="42" t="s">
        <v>261</v>
      </c>
    </row>
    <row r="203" spans="1:3" ht="12.75">
      <c r="A203" s="43">
        <v>894.84997558594</v>
      </c>
      <c r="B203" s="42" t="s">
        <v>5</v>
      </c>
      <c r="C203" s="42" t="s">
        <v>262</v>
      </c>
    </row>
    <row r="204" spans="1:3" ht="12.75">
      <c r="A204" s="43">
        <f>SUM(A199:A203)</f>
        <v>7991.05017089844</v>
      </c>
      <c r="B204" s="42"/>
      <c r="C204" s="42"/>
    </row>
    <row r="205" spans="1:3" ht="12.75">
      <c r="A205" s="43"/>
      <c r="B205" s="42"/>
      <c r="C205" s="42"/>
    </row>
    <row r="206" spans="1:3" ht="12.75">
      <c r="A206" s="43">
        <v>926.56298828125</v>
      </c>
      <c r="B206" s="42" t="s">
        <v>30</v>
      </c>
      <c r="C206" s="42" t="s">
        <v>263</v>
      </c>
    </row>
    <row r="207" spans="1:3" ht="12.75">
      <c r="A207" s="43">
        <v>2063.169921875</v>
      </c>
      <c r="B207" s="42" t="s">
        <v>30</v>
      </c>
      <c r="C207" s="42" t="s">
        <v>264</v>
      </c>
    </row>
    <row r="208" spans="1:3" ht="12.75">
      <c r="A208" s="43">
        <v>725.60198974609</v>
      </c>
      <c r="B208" s="42" t="s">
        <v>30</v>
      </c>
      <c r="C208" s="42" t="s">
        <v>265</v>
      </c>
    </row>
    <row r="209" spans="1:3" ht="12.75">
      <c r="A209" s="43">
        <v>995.07800292969</v>
      </c>
      <c r="B209" s="42" t="s">
        <v>30</v>
      </c>
      <c r="C209" s="42" t="s">
        <v>266</v>
      </c>
    </row>
    <row r="210" spans="1:3" ht="12.75">
      <c r="A210" s="43">
        <v>2191.1298828125</v>
      </c>
      <c r="B210" s="42" t="s">
        <v>30</v>
      </c>
      <c r="C210" s="42" t="s">
        <v>267</v>
      </c>
    </row>
    <row r="211" spans="1:3" ht="12.75">
      <c r="A211" s="43">
        <v>2561.6201171875</v>
      </c>
      <c r="B211" s="42" t="s">
        <v>30</v>
      </c>
      <c r="C211" s="42" t="s">
        <v>268</v>
      </c>
    </row>
    <row r="212" spans="1:3" ht="12.75">
      <c r="A212" s="43">
        <v>1468.80004882813</v>
      </c>
      <c r="B212" s="42" t="s">
        <v>30</v>
      </c>
      <c r="C212" s="42" t="s">
        <v>269</v>
      </c>
    </row>
    <row r="213" spans="1:3" ht="12.75">
      <c r="A213" s="43">
        <f>SUM(A206:A212)</f>
        <v>10931.962951660162</v>
      </c>
      <c r="B213" s="42"/>
      <c r="C213" s="42"/>
    </row>
    <row r="214" spans="1:3" ht="12.75">
      <c r="A214" s="43"/>
      <c r="B214" s="42"/>
      <c r="C214" s="42"/>
    </row>
    <row r="215" spans="1:3" ht="12.75">
      <c r="A215" s="43">
        <f>267+365.04098510742</f>
        <v>632.04098510742</v>
      </c>
      <c r="B215" s="42" t="s">
        <v>17</v>
      </c>
      <c r="C215" s="42" t="s">
        <v>270</v>
      </c>
    </row>
    <row r="216" spans="1:3" ht="12.75">
      <c r="A216" s="43">
        <v>975.02801513672</v>
      </c>
      <c r="B216" s="42" t="s">
        <v>17</v>
      </c>
      <c r="C216" s="42" t="s">
        <v>271</v>
      </c>
    </row>
    <row r="217" spans="1:3" ht="12.75">
      <c r="A217" s="43">
        <v>1060.84997558594</v>
      </c>
      <c r="B217" s="42" t="s">
        <v>17</v>
      </c>
      <c r="C217" s="42" t="s">
        <v>272</v>
      </c>
    </row>
    <row r="218" spans="1:3" ht="12.75">
      <c r="A218" s="43">
        <v>628.083984375</v>
      </c>
      <c r="B218" s="42" t="s">
        <v>17</v>
      </c>
      <c r="C218" s="42" t="s">
        <v>273</v>
      </c>
    </row>
    <row r="219" spans="1:3" ht="12.75">
      <c r="A219" s="43">
        <v>706.3759765625</v>
      </c>
      <c r="B219" s="42" t="s">
        <v>17</v>
      </c>
      <c r="C219" s="42" t="s">
        <v>274</v>
      </c>
    </row>
    <row r="220" spans="1:3" ht="12.75">
      <c r="A220" s="43">
        <v>999.51800537109</v>
      </c>
      <c r="B220" s="42" t="s">
        <v>17</v>
      </c>
      <c r="C220" s="42" t="s">
        <v>275</v>
      </c>
    </row>
    <row r="221" spans="1:3" ht="12.75">
      <c r="A221" s="43">
        <v>1443.96997070313</v>
      </c>
      <c r="B221" s="42" t="s">
        <v>17</v>
      </c>
      <c r="C221" s="42" t="s">
        <v>276</v>
      </c>
    </row>
    <row r="222" spans="1:3" ht="12.75">
      <c r="A222" s="43">
        <f>SUM(A215:A221)</f>
        <v>6445.8669128418005</v>
      </c>
      <c r="B222" s="42"/>
      <c r="C222" s="42"/>
    </row>
    <row r="223" spans="1:3" ht="12.75">
      <c r="A223" s="43"/>
      <c r="B223" s="42"/>
      <c r="C223" s="42"/>
    </row>
    <row r="224" spans="1:3" ht="12.75">
      <c r="A224" s="43">
        <v>1369.94995117188</v>
      </c>
      <c r="B224" s="42" t="s">
        <v>11</v>
      </c>
      <c r="C224" s="42" t="s">
        <v>277</v>
      </c>
    </row>
    <row r="225" spans="1:3" ht="12.75">
      <c r="A225" s="43">
        <v>1572.7900390625</v>
      </c>
      <c r="B225" s="42" t="s">
        <v>11</v>
      </c>
      <c r="C225" s="42" t="s">
        <v>278</v>
      </c>
    </row>
    <row r="226" spans="1:3" ht="12.75">
      <c r="A226" s="43">
        <v>1645.17004394531</v>
      </c>
      <c r="B226" s="42" t="s">
        <v>11</v>
      </c>
      <c r="C226" s="42" t="s">
        <v>279</v>
      </c>
    </row>
    <row r="227" spans="1:3" ht="12.75">
      <c r="A227" s="43">
        <v>1261.98999023438</v>
      </c>
      <c r="B227" s="42" t="s">
        <v>11</v>
      </c>
      <c r="C227" s="42" t="s">
        <v>280</v>
      </c>
    </row>
    <row r="228" spans="1:3" ht="12.75">
      <c r="A228" s="43">
        <v>1859.15002441406</v>
      </c>
      <c r="B228" s="42" t="s">
        <v>11</v>
      </c>
      <c r="C228" s="42" t="s">
        <v>281</v>
      </c>
    </row>
    <row r="229" spans="1:3" ht="12.75">
      <c r="A229" s="43">
        <v>1338.59997558594</v>
      </c>
      <c r="B229" s="42" t="s">
        <v>11</v>
      </c>
      <c r="C229" s="42" t="s">
        <v>282</v>
      </c>
    </row>
    <row r="230" spans="1:3" ht="12.75">
      <c r="A230" s="43">
        <f>SUM(A224:A229)</f>
        <v>9047.65002441407</v>
      </c>
      <c r="B230" s="42"/>
      <c r="C230" s="42"/>
    </row>
    <row r="231" spans="1:3" ht="12.75">
      <c r="A231" s="43"/>
      <c r="B231" s="42"/>
      <c r="C231" s="42"/>
    </row>
    <row r="232" spans="1:3" ht="12.75">
      <c r="A232" s="43">
        <v>1139.56994628906</v>
      </c>
      <c r="B232" s="42" t="s">
        <v>24</v>
      </c>
      <c r="C232" s="42" t="s">
        <v>283</v>
      </c>
    </row>
    <row r="233" spans="1:3" ht="12.75">
      <c r="A233" s="43">
        <v>1170.90002441406</v>
      </c>
      <c r="B233" s="42" t="s">
        <v>24</v>
      </c>
      <c r="C233" s="42" t="s">
        <v>284</v>
      </c>
    </row>
    <row r="234" spans="1:3" ht="12.75">
      <c r="A234" s="43">
        <v>2542.46997070313</v>
      </c>
      <c r="B234" s="42" t="s">
        <v>24</v>
      </c>
      <c r="C234" s="42" t="s">
        <v>285</v>
      </c>
    </row>
    <row r="235" spans="1:3" ht="12.75">
      <c r="A235" s="43">
        <v>381.81799316406</v>
      </c>
      <c r="B235" s="42" t="s">
        <v>24</v>
      </c>
      <c r="C235" s="42" t="s">
        <v>286</v>
      </c>
    </row>
    <row r="236" spans="1:3" ht="12.75">
      <c r="A236" s="43">
        <v>837.72100830078</v>
      </c>
      <c r="B236" s="42" t="s">
        <v>24</v>
      </c>
      <c r="C236" s="42" t="s">
        <v>287</v>
      </c>
    </row>
    <row r="237" spans="1:3" ht="12.75">
      <c r="A237" s="43">
        <f>SUM(A232:A236)</f>
        <v>6072.47894287109</v>
      </c>
      <c r="B237" s="42"/>
      <c r="C237" s="42"/>
    </row>
    <row r="238" spans="1:3" ht="12.75">
      <c r="A238" s="43"/>
      <c r="B238" s="42"/>
      <c r="C238" s="42"/>
    </row>
    <row r="239" spans="1:3" ht="12.75">
      <c r="A239" s="43">
        <v>79602.796875</v>
      </c>
      <c r="B239" s="42" t="s">
        <v>43</v>
      </c>
      <c r="C239" s="42" t="s">
        <v>245</v>
      </c>
    </row>
    <row r="240" spans="1:3" ht="12.75">
      <c r="A240" s="43"/>
      <c r="B240" s="42"/>
      <c r="C240" s="42"/>
    </row>
    <row r="241" spans="1:3" ht="12.75">
      <c r="A241" s="43">
        <v>860.52801513672</v>
      </c>
      <c r="B241" s="42" t="s">
        <v>31</v>
      </c>
      <c r="C241" s="42" t="s">
        <v>288</v>
      </c>
    </row>
    <row r="242" spans="1:3" ht="12.75">
      <c r="A242" s="43">
        <v>477.67199707031</v>
      </c>
      <c r="B242" s="42" t="s">
        <v>31</v>
      </c>
      <c r="C242" s="42" t="s">
        <v>289</v>
      </c>
    </row>
    <row r="243" spans="1:3" ht="12.75">
      <c r="A243" s="43">
        <v>916.21099853516</v>
      </c>
      <c r="B243" s="42" t="s">
        <v>31</v>
      </c>
      <c r="C243" s="42" t="s">
        <v>290</v>
      </c>
    </row>
    <row r="244" spans="1:3" ht="12.75">
      <c r="A244" s="43">
        <v>869.46002197266</v>
      </c>
      <c r="B244" s="42" t="s">
        <v>31</v>
      </c>
      <c r="C244" s="42" t="s">
        <v>291</v>
      </c>
    </row>
    <row r="245" spans="1:3" ht="12.75">
      <c r="A245" s="43">
        <v>681.96099853516</v>
      </c>
      <c r="B245" s="42" t="s">
        <v>31</v>
      </c>
      <c r="C245" s="42" t="s">
        <v>292</v>
      </c>
    </row>
    <row r="246" spans="1:3" ht="12.75">
      <c r="A246" s="43">
        <v>1577.47998046875</v>
      </c>
      <c r="B246" s="42" t="s">
        <v>31</v>
      </c>
      <c r="C246" s="42" t="s">
        <v>293</v>
      </c>
    </row>
    <row r="247" spans="1:3" ht="12.75">
      <c r="A247" s="43">
        <v>926.91802978516</v>
      </c>
      <c r="B247" s="42" t="s">
        <v>31</v>
      </c>
      <c r="C247" s="42" t="s">
        <v>294</v>
      </c>
    </row>
    <row r="248" spans="1:3" ht="12.75">
      <c r="A248" s="43">
        <v>368.2619934082</v>
      </c>
      <c r="B248" s="42" t="s">
        <v>31</v>
      </c>
      <c r="C248" s="42" t="s">
        <v>295</v>
      </c>
    </row>
    <row r="249" spans="1:3" ht="12.75">
      <c r="A249" s="43">
        <v>907.16900634766</v>
      </c>
      <c r="B249" s="42" t="s">
        <v>31</v>
      </c>
      <c r="C249" s="42" t="s">
        <v>296</v>
      </c>
    </row>
    <row r="250" spans="1:3" ht="12.75">
      <c r="A250" s="43">
        <f>SUM(A241:A249)</f>
        <v>7585.661041259779</v>
      </c>
      <c r="B250" s="42"/>
      <c r="C250" s="42"/>
    </row>
    <row r="251" spans="1:3" ht="12.75">
      <c r="A251" s="43"/>
      <c r="B251" s="42"/>
      <c r="C251" s="42"/>
    </row>
    <row r="252" spans="1:3" ht="12.75">
      <c r="A252" s="43">
        <v>3870.64990234375</v>
      </c>
      <c r="B252" s="42" t="s">
        <v>32</v>
      </c>
      <c r="C252" s="42" t="s">
        <v>297</v>
      </c>
    </row>
    <row r="253" spans="1:3" ht="12.75">
      <c r="A253" s="43">
        <v>5385.830078125</v>
      </c>
      <c r="B253" s="42" t="s">
        <v>32</v>
      </c>
      <c r="C253" s="42" t="s">
        <v>298</v>
      </c>
    </row>
    <row r="254" spans="1:3" ht="12.75">
      <c r="A254" s="43">
        <v>4192.3701171875</v>
      </c>
      <c r="B254" s="42" t="s">
        <v>32</v>
      </c>
      <c r="C254" s="42" t="s">
        <v>299</v>
      </c>
    </row>
    <row r="255" spans="1:3" ht="12.75">
      <c r="A255" s="43">
        <v>3870.64990234375</v>
      </c>
      <c r="B255" s="42" t="s">
        <v>32</v>
      </c>
      <c r="C255" s="42" t="s">
        <v>297</v>
      </c>
    </row>
    <row r="256" spans="1:3" ht="12.75">
      <c r="A256" s="43">
        <v>5630.43017578125</v>
      </c>
      <c r="B256" s="42" t="s">
        <v>32</v>
      </c>
      <c r="C256" s="42" t="s">
        <v>300</v>
      </c>
    </row>
    <row r="257" spans="1:3" ht="12.75">
      <c r="A257" s="43">
        <v>7390.68017578125</v>
      </c>
      <c r="B257" s="42" t="s">
        <v>32</v>
      </c>
      <c r="C257" s="42" t="s">
        <v>301</v>
      </c>
    </row>
    <row r="258" spans="1:3" ht="12.75">
      <c r="A258" s="43">
        <v>5322.2099609375</v>
      </c>
      <c r="B258" s="42" t="s">
        <v>32</v>
      </c>
      <c r="C258" s="42" t="s">
        <v>302</v>
      </c>
    </row>
    <row r="259" spans="1:3" ht="12.75">
      <c r="A259" s="43">
        <f>SUM(A252:A258)</f>
        <v>35662.8203125</v>
      </c>
      <c r="B259" s="42"/>
      <c r="C259" s="42"/>
    </row>
    <row r="260" spans="1:3" ht="12.75">
      <c r="A260" s="43"/>
      <c r="B260" s="42"/>
      <c r="C260" s="42"/>
    </row>
    <row r="261" spans="1:3" ht="12.75">
      <c r="A261" s="43">
        <v>987</v>
      </c>
      <c r="B261" s="42" t="s">
        <v>39</v>
      </c>
      <c r="C261" s="42" t="s">
        <v>303</v>
      </c>
    </row>
    <row r="262" spans="1:3" ht="12.75">
      <c r="A262" s="43">
        <v>2360.75</v>
      </c>
      <c r="B262" s="42" t="s">
        <v>39</v>
      </c>
      <c r="C262" s="42" t="s">
        <v>304</v>
      </c>
    </row>
    <row r="263" spans="1:3" ht="12.75">
      <c r="A263" s="43">
        <v>459.42199707031</v>
      </c>
      <c r="B263" s="42" t="s">
        <v>39</v>
      </c>
      <c r="C263" s="42" t="s">
        <v>305</v>
      </c>
    </row>
    <row r="264" spans="1:3" ht="12.75">
      <c r="A264" s="43">
        <v>940.17199707031</v>
      </c>
      <c r="B264" s="42" t="s">
        <v>39</v>
      </c>
      <c r="C264" s="42" t="s">
        <v>306</v>
      </c>
    </row>
    <row r="265" spans="1:3" ht="12.75">
      <c r="A265" s="43">
        <v>1445.97998046875</v>
      </c>
      <c r="B265" s="42" t="s">
        <v>39</v>
      </c>
      <c r="C265" s="42" t="s">
        <v>307</v>
      </c>
    </row>
    <row r="266" spans="1:3" ht="12.75">
      <c r="A266" s="43">
        <v>1790.43005371094</v>
      </c>
      <c r="B266" s="42" t="s">
        <v>39</v>
      </c>
      <c r="C266" s="42" t="s">
        <v>308</v>
      </c>
    </row>
    <row r="267" spans="1:3" ht="12.75">
      <c r="A267" s="43">
        <v>2089.81005859375</v>
      </c>
      <c r="B267" s="42" t="s">
        <v>39</v>
      </c>
      <c r="C267" s="42" t="s">
        <v>309</v>
      </c>
    </row>
    <row r="268" spans="1:3" ht="12.75">
      <c r="A268" s="43">
        <f>SUM(A261:A267)</f>
        <v>10073.564086914059</v>
      </c>
      <c r="B268" s="42"/>
      <c r="C268" s="42"/>
    </row>
    <row r="269" spans="1:3" ht="12.75">
      <c r="A269" s="43"/>
      <c r="B269" s="42"/>
      <c r="C269" s="42"/>
    </row>
    <row r="270" spans="1:3" ht="12.75">
      <c r="A270" s="43">
        <v>3194</v>
      </c>
      <c r="B270" s="42" t="s">
        <v>27</v>
      </c>
      <c r="C270" s="42" t="s">
        <v>310</v>
      </c>
    </row>
    <row r="271" spans="1:3" ht="12.75">
      <c r="A271" s="43">
        <v>527.67901611328</v>
      </c>
      <c r="B271" s="42" t="s">
        <v>27</v>
      </c>
      <c r="C271" s="42" t="s">
        <v>311</v>
      </c>
    </row>
    <row r="272" spans="1:3" ht="12.75">
      <c r="A272" s="43">
        <v>7636.22998046875</v>
      </c>
      <c r="B272" s="42" t="s">
        <v>27</v>
      </c>
      <c r="C272" s="42" t="s">
        <v>312</v>
      </c>
    </row>
    <row r="273" spans="1:3" ht="12.75">
      <c r="A273" s="43">
        <v>5185.240234375</v>
      </c>
      <c r="B273" s="42" t="s">
        <v>27</v>
      </c>
      <c r="C273" s="42" t="s">
        <v>313</v>
      </c>
    </row>
    <row r="274" spans="1:3" ht="12.75">
      <c r="A274" s="43">
        <f>SUM(A270:A273)</f>
        <v>16543.14923095703</v>
      </c>
      <c r="B274" s="42"/>
      <c r="C274" s="42"/>
    </row>
    <row r="275" spans="1:3" ht="12.75">
      <c r="A275" s="43"/>
      <c r="B275" s="42"/>
      <c r="C275" s="42"/>
    </row>
    <row r="276" spans="1:3" ht="12.75">
      <c r="A276" s="43">
        <v>2344.73999023438</v>
      </c>
      <c r="B276" s="42" t="s">
        <v>36</v>
      </c>
      <c r="C276" s="42" t="s">
        <v>314</v>
      </c>
    </row>
    <row r="277" spans="1:3" ht="12.75">
      <c r="A277" s="43">
        <v>1519.9599609375</v>
      </c>
      <c r="B277" s="42" t="s">
        <v>36</v>
      </c>
      <c r="C277" s="42" t="s">
        <v>315</v>
      </c>
    </row>
    <row r="278" spans="1:3" ht="12.75">
      <c r="A278" s="43">
        <v>1374.80004882813</v>
      </c>
      <c r="B278" s="42" t="s">
        <v>36</v>
      </c>
      <c r="C278" s="42" t="s">
        <v>316</v>
      </c>
    </row>
    <row r="279" spans="1:3" ht="12.75">
      <c r="A279" s="43">
        <v>2037.72998046875</v>
      </c>
      <c r="B279" s="42" t="s">
        <v>36</v>
      </c>
      <c r="C279" s="42" t="s">
        <v>317</v>
      </c>
    </row>
    <row r="280" spans="1:3" ht="12.75">
      <c r="A280" s="43">
        <v>1149.73999023438</v>
      </c>
      <c r="B280" s="42" t="s">
        <v>36</v>
      </c>
      <c r="C280" s="42" t="s">
        <v>318</v>
      </c>
    </row>
    <row r="281" spans="1:3" ht="12.75">
      <c r="A281" s="43">
        <v>525.44201660156</v>
      </c>
      <c r="B281" s="42" t="s">
        <v>36</v>
      </c>
      <c r="C281" s="42" t="s">
        <v>319</v>
      </c>
    </row>
    <row r="282" spans="1:3" ht="12.75">
      <c r="A282" s="43">
        <f>SUM(A276:A281)</f>
        <v>8952.4119873047</v>
      </c>
      <c r="B282" s="42"/>
      <c r="C282" s="42"/>
    </row>
    <row r="283" spans="1:3" ht="12.75">
      <c r="A283" s="43"/>
      <c r="B283" s="42"/>
      <c r="C283" s="42"/>
    </row>
    <row r="284" spans="1:3" ht="12.75">
      <c r="A284" s="43">
        <v>1062.22998046875</v>
      </c>
      <c r="B284" s="42" t="s">
        <v>15</v>
      </c>
      <c r="C284" s="42" t="s">
        <v>320</v>
      </c>
    </row>
    <row r="285" spans="1:3" ht="12.75">
      <c r="A285" s="43">
        <v>513.65997314453</v>
      </c>
      <c r="B285" s="42" t="s">
        <v>15</v>
      </c>
      <c r="C285" s="42" t="s">
        <v>321</v>
      </c>
    </row>
    <row r="286" spans="1:3" ht="12.75">
      <c r="A286" s="43">
        <v>680.36999511719</v>
      </c>
      <c r="B286" s="42" t="s">
        <v>15</v>
      </c>
      <c r="C286" s="42" t="s">
        <v>322</v>
      </c>
    </row>
    <row r="287" spans="1:3" ht="12.75">
      <c r="A287" s="43">
        <v>553.21899414063</v>
      </c>
      <c r="B287" s="42" t="s">
        <v>15</v>
      </c>
      <c r="C287" s="42" t="s">
        <v>323</v>
      </c>
    </row>
    <row r="288" spans="1:3" ht="12.75">
      <c r="A288" s="43">
        <v>1239.78002929688</v>
      </c>
      <c r="B288" s="42" t="s">
        <v>15</v>
      </c>
      <c r="C288" s="42" t="s">
        <v>324</v>
      </c>
    </row>
    <row r="289" spans="1:3" ht="12.75">
      <c r="A289" s="43">
        <v>1282.18005371094</v>
      </c>
      <c r="B289" s="42" t="s">
        <v>15</v>
      </c>
      <c r="C289" s="42" t="s">
        <v>325</v>
      </c>
    </row>
    <row r="290" spans="1:3" ht="12.75">
      <c r="A290" s="43">
        <v>799.07397460938</v>
      </c>
      <c r="B290" s="42" t="s">
        <v>15</v>
      </c>
      <c r="C290" s="42" t="s">
        <v>326</v>
      </c>
    </row>
    <row r="291" spans="1:3" ht="12.75">
      <c r="A291" s="43">
        <f>SUM(A284:A290)</f>
        <v>6130.513000488299</v>
      </c>
      <c r="B291" s="42"/>
      <c r="C291" s="42"/>
    </row>
    <row r="292" spans="1:3" ht="12.75">
      <c r="A292" s="43"/>
      <c r="B292" s="42"/>
      <c r="C292" s="42"/>
    </row>
    <row r="293" spans="1:3" ht="12.75">
      <c r="A293" s="43">
        <v>722.60998535156</v>
      </c>
      <c r="B293" s="42" t="s">
        <v>21</v>
      </c>
      <c r="C293" s="42" t="s">
        <v>327</v>
      </c>
    </row>
    <row r="294" spans="1:3" ht="12.75">
      <c r="A294" s="43">
        <v>1311.06994628906</v>
      </c>
      <c r="B294" s="42" t="s">
        <v>21</v>
      </c>
      <c r="C294" s="42" t="s">
        <v>328</v>
      </c>
    </row>
    <row r="295" spans="1:3" ht="12.75">
      <c r="A295" s="43">
        <v>2174.86010742188</v>
      </c>
      <c r="B295" s="42" t="s">
        <v>21</v>
      </c>
      <c r="C295" s="42" t="s">
        <v>329</v>
      </c>
    </row>
    <row r="296" spans="1:3" ht="12.75">
      <c r="A296" s="43">
        <v>893.80603027344</v>
      </c>
      <c r="B296" s="42" t="s">
        <v>21</v>
      </c>
      <c r="C296" s="42" t="s">
        <v>330</v>
      </c>
    </row>
    <row r="297" spans="1:3" ht="12.75">
      <c r="A297" s="43">
        <v>1839.73999023438</v>
      </c>
      <c r="B297" s="42" t="s">
        <v>21</v>
      </c>
      <c r="C297" s="42" t="s">
        <v>331</v>
      </c>
    </row>
    <row r="298" spans="1:3" ht="12.75">
      <c r="A298" s="43">
        <v>1467.5</v>
      </c>
      <c r="B298" s="42" t="s">
        <v>21</v>
      </c>
      <c r="C298" s="42" t="s">
        <v>332</v>
      </c>
    </row>
    <row r="299" spans="1:3" ht="12.75">
      <c r="A299" s="43">
        <v>603.73498535156</v>
      </c>
      <c r="B299" s="42" t="s">
        <v>21</v>
      </c>
      <c r="C299" s="42" t="s">
        <v>333</v>
      </c>
    </row>
    <row r="300" spans="1:3" ht="12.75">
      <c r="A300" s="43">
        <v>6235.58984375</v>
      </c>
      <c r="B300" s="42" t="s">
        <v>21</v>
      </c>
      <c r="C300" s="42" t="s">
        <v>334</v>
      </c>
    </row>
    <row r="301" spans="1:3" ht="12.75">
      <c r="A301" s="43">
        <f>SUM(A293:A300)</f>
        <v>15248.91088867188</v>
      </c>
      <c r="B301" s="42"/>
      <c r="C301" s="42"/>
    </row>
    <row r="302" spans="1:3" ht="12.75">
      <c r="A302" s="43"/>
      <c r="B302" s="42"/>
      <c r="C302" s="42"/>
    </row>
    <row r="303" spans="1:3" ht="12.75">
      <c r="A303" s="43">
        <v>559.26501464844</v>
      </c>
      <c r="B303" s="42" t="s">
        <v>6</v>
      </c>
      <c r="C303" s="42" t="s">
        <v>335</v>
      </c>
    </row>
    <row r="304" spans="1:3" ht="12.75">
      <c r="A304" s="43">
        <v>1822.67004394531</v>
      </c>
      <c r="B304" s="42" t="s">
        <v>6</v>
      </c>
      <c r="C304" s="42" t="s">
        <v>336</v>
      </c>
    </row>
    <row r="305" spans="1:3" ht="12.75">
      <c r="A305" s="43">
        <v>2235.31005859375</v>
      </c>
      <c r="B305" s="42" t="s">
        <v>6</v>
      </c>
      <c r="C305" s="42" t="s">
        <v>337</v>
      </c>
    </row>
    <row r="306" spans="1:3" ht="12.75">
      <c r="A306" s="43">
        <v>1822.67004394531</v>
      </c>
      <c r="B306" s="42" t="s">
        <v>6</v>
      </c>
      <c r="C306" s="42" t="s">
        <v>336</v>
      </c>
    </row>
    <row r="307" spans="1:3" ht="12.75">
      <c r="A307" s="43">
        <v>1215.52001953125</v>
      </c>
      <c r="B307" s="42" t="s">
        <v>6</v>
      </c>
      <c r="C307" s="42" t="s">
        <v>338</v>
      </c>
    </row>
    <row r="308" spans="1:3" ht="12.75">
      <c r="A308" s="43">
        <v>1189.47998046875</v>
      </c>
      <c r="B308" s="42" t="s">
        <v>6</v>
      </c>
      <c r="C308" s="42" t="s">
        <v>339</v>
      </c>
    </row>
    <row r="309" spans="1:3" ht="12.75">
      <c r="A309" s="43">
        <v>1113.30004882813</v>
      </c>
      <c r="B309" s="42" t="s">
        <v>6</v>
      </c>
      <c r="C309" s="42" t="s">
        <v>340</v>
      </c>
    </row>
    <row r="310" spans="1:3" ht="12.75">
      <c r="A310" s="43">
        <v>2005.59997558594</v>
      </c>
      <c r="B310" s="42" t="s">
        <v>6</v>
      </c>
      <c r="C310" s="42" t="s">
        <v>341</v>
      </c>
    </row>
    <row r="311" spans="1:3" ht="12.75">
      <c r="A311" s="43">
        <v>2392</v>
      </c>
      <c r="B311" s="42" t="s">
        <v>6</v>
      </c>
      <c r="C311" s="42" t="s">
        <v>342</v>
      </c>
    </row>
    <row r="312" spans="1:3" ht="12.75">
      <c r="A312" s="43">
        <v>761.48498535156</v>
      </c>
      <c r="B312" s="42" t="s">
        <v>6</v>
      </c>
      <c r="C312" s="42" t="s">
        <v>343</v>
      </c>
    </row>
    <row r="313" spans="1:3" ht="12.75">
      <c r="A313" s="43">
        <v>1663.44995117188</v>
      </c>
      <c r="B313" s="42" t="s">
        <v>6</v>
      </c>
      <c r="C313" s="42" t="s">
        <v>344</v>
      </c>
    </row>
    <row r="314" spans="1:3" ht="12.75">
      <c r="A314" s="43">
        <f>SUM(A303:A313)</f>
        <v>16780.75012207032</v>
      </c>
      <c r="B314" s="42"/>
      <c r="C314" s="42"/>
    </row>
    <row r="315" spans="1:3" ht="12.75">
      <c r="A315" s="43"/>
      <c r="B315" s="42"/>
      <c r="C315" s="42"/>
    </row>
    <row r="316" spans="1:3" ht="12.75">
      <c r="A316" s="43">
        <v>954.07299804688</v>
      </c>
      <c r="B316" s="42" t="s">
        <v>28</v>
      </c>
      <c r="C316" s="42" t="s">
        <v>345</v>
      </c>
    </row>
    <row r="317" spans="1:3" ht="12.75">
      <c r="A317" s="43">
        <v>2059.11010742188</v>
      </c>
      <c r="B317" s="42" t="s">
        <v>28</v>
      </c>
      <c r="C317" s="42" t="s">
        <v>346</v>
      </c>
    </row>
    <row r="318" spans="1:3" ht="12.75">
      <c r="A318" s="43">
        <v>625.15502929688</v>
      </c>
      <c r="B318" s="42" t="s">
        <v>28</v>
      </c>
      <c r="C318" s="42" t="s">
        <v>347</v>
      </c>
    </row>
    <row r="319" spans="1:3" ht="12.75">
      <c r="A319" s="43">
        <v>1435.97998046875</v>
      </c>
      <c r="B319" s="42" t="s">
        <v>28</v>
      </c>
      <c r="C319" s="42" t="s">
        <v>348</v>
      </c>
    </row>
    <row r="320" spans="1:3" ht="12.75">
      <c r="A320" s="43">
        <v>5031.990234375</v>
      </c>
      <c r="B320" s="42" t="s">
        <v>28</v>
      </c>
      <c r="C320" s="42" t="s">
        <v>349</v>
      </c>
    </row>
    <row r="321" spans="1:3" ht="12.75">
      <c r="A321" s="43">
        <v>2760.22998046875</v>
      </c>
      <c r="B321" s="42" t="s">
        <v>28</v>
      </c>
      <c r="C321" s="42" t="s">
        <v>350</v>
      </c>
    </row>
    <row r="322" spans="1:3" ht="12.75">
      <c r="A322" s="43">
        <f>SUM(A316:A321)</f>
        <v>12866.53833007814</v>
      </c>
      <c r="B322" s="42"/>
      <c r="C322" s="42"/>
    </row>
    <row r="323" spans="1:3" ht="12.75">
      <c r="A323" s="43"/>
      <c r="B323" s="42"/>
      <c r="C323" s="42"/>
    </row>
    <row r="324" spans="1:3" ht="12.75">
      <c r="A324" s="43">
        <v>217.98100280762</v>
      </c>
      <c r="B324" s="42" t="s">
        <v>45</v>
      </c>
      <c r="C324" s="42" t="s">
        <v>351</v>
      </c>
    </row>
    <row r="325" spans="1:3" ht="12.75">
      <c r="A325" s="43">
        <v>18015.19921875</v>
      </c>
      <c r="B325" s="42" t="s">
        <v>45</v>
      </c>
      <c r="C325" s="42" t="s">
        <v>352</v>
      </c>
    </row>
    <row r="326" spans="1:3" ht="12.75">
      <c r="A326" s="43">
        <v>1353.27001953125</v>
      </c>
      <c r="B326" s="42" t="s">
        <v>45</v>
      </c>
      <c r="C326" s="42" t="s">
        <v>353</v>
      </c>
    </row>
    <row r="327" spans="1:3" ht="12.75">
      <c r="A327" s="43">
        <v>34750.1015625</v>
      </c>
      <c r="B327" s="42" t="s">
        <v>45</v>
      </c>
      <c r="C327" s="42" t="s">
        <v>354</v>
      </c>
    </row>
    <row r="328" spans="1:3" ht="12.75">
      <c r="A328" s="43">
        <v>281568</v>
      </c>
      <c r="B328" s="42" t="s">
        <v>45</v>
      </c>
      <c r="C328" s="42" t="s">
        <v>355</v>
      </c>
    </row>
    <row r="329" spans="1:3" ht="12.75">
      <c r="A329" s="43">
        <f>SUM(A324:A328)</f>
        <v>335904.55180358887</v>
      </c>
      <c r="B329" s="42"/>
      <c r="C329" s="42"/>
    </row>
    <row r="330" spans="1:3" ht="12.75">
      <c r="A330" s="43"/>
      <c r="B330" s="42"/>
      <c r="C330" s="42"/>
    </row>
    <row r="331" spans="1:3" ht="12.75">
      <c r="A331" s="43">
        <v>561.58001708984</v>
      </c>
      <c r="B331" s="42" t="s">
        <v>16</v>
      </c>
      <c r="C331" s="42" t="s">
        <v>356</v>
      </c>
    </row>
    <row r="332" spans="1:3" ht="12.75">
      <c r="A332" s="43">
        <v>1655.66003417969</v>
      </c>
      <c r="B332" s="42" t="s">
        <v>16</v>
      </c>
      <c r="C332" s="42" t="s">
        <v>357</v>
      </c>
    </row>
    <row r="333" spans="1:3" ht="12.75">
      <c r="A333" s="43">
        <v>980.86700439453</v>
      </c>
      <c r="B333" s="42" t="s">
        <v>16</v>
      </c>
      <c r="C333" s="42" t="s">
        <v>358</v>
      </c>
    </row>
    <row r="334" spans="1:3" ht="12.75">
      <c r="A334" s="43">
        <v>673.68597412109</v>
      </c>
      <c r="B334" s="42" t="s">
        <v>16</v>
      </c>
      <c r="C334" s="42" t="s">
        <v>359</v>
      </c>
    </row>
    <row r="335" spans="1:3" ht="12.75">
      <c r="A335" s="43">
        <v>1407.93005371094</v>
      </c>
      <c r="B335" s="42" t="s">
        <v>16</v>
      </c>
      <c r="C335" s="42" t="s">
        <v>360</v>
      </c>
    </row>
    <row r="336" spans="1:3" ht="12.75">
      <c r="A336" s="43">
        <v>1132.13000488281</v>
      </c>
      <c r="B336" s="42" t="s">
        <v>16</v>
      </c>
      <c r="C336" s="42" t="s">
        <v>361</v>
      </c>
    </row>
    <row r="337" spans="1:3" ht="12.75">
      <c r="A337" s="43">
        <f>SUM(A331:A336)</f>
        <v>6411.8530883789</v>
      </c>
      <c r="B337" s="42"/>
      <c r="C337" s="42"/>
    </row>
    <row r="338" spans="1:3" ht="12.75">
      <c r="A338" s="43"/>
      <c r="B338" s="42"/>
      <c r="C338" s="42"/>
    </row>
    <row r="339" spans="1:3" ht="12.75">
      <c r="A339" s="43">
        <v>1547.94995117188</v>
      </c>
      <c r="B339" s="42" t="s">
        <v>4</v>
      </c>
      <c r="C339" s="42" t="s">
        <v>362</v>
      </c>
    </row>
    <row r="340" spans="1:3" ht="12.75">
      <c r="A340" s="43">
        <v>1267.10998535156</v>
      </c>
      <c r="B340" s="42" t="s">
        <v>4</v>
      </c>
      <c r="C340" s="42" t="s">
        <v>363</v>
      </c>
    </row>
    <row r="341" spans="1:3" ht="12.75">
      <c r="A341" s="43">
        <v>777.98602294922</v>
      </c>
      <c r="B341" s="42" t="s">
        <v>4</v>
      </c>
      <c r="C341" s="42" t="s">
        <v>364</v>
      </c>
    </row>
    <row r="342" spans="1:3" ht="12.75">
      <c r="A342" s="43">
        <v>1294.59997558594</v>
      </c>
      <c r="B342" s="42" t="s">
        <v>4</v>
      </c>
      <c r="C342" s="42" t="s">
        <v>365</v>
      </c>
    </row>
    <row r="343" spans="1:3" ht="12.75">
      <c r="A343" s="43">
        <v>1227.36999511719</v>
      </c>
      <c r="B343" s="42" t="s">
        <v>4</v>
      </c>
      <c r="C343" s="42" t="s">
        <v>366</v>
      </c>
    </row>
    <row r="344" spans="1:3" ht="12.75">
      <c r="A344" s="43">
        <v>1057.7099609375</v>
      </c>
      <c r="B344" s="42" t="s">
        <v>4</v>
      </c>
      <c r="C344" s="42" t="s">
        <v>367</v>
      </c>
    </row>
    <row r="345" spans="1:3" ht="12.75">
      <c r="A345" s="43">
        <v>437.03601074219</v>
      </c>
      <c r="B345" s="42" t="s">
        <v>4</v>
      </c>
      <c r="C345" s="42" t="s">
        <v>368</v>
      </c>
    </row>
    <row r="346" spans="1:3" ht="12.75">
      <c r="A346" s="43">
        <v>1519.11999511719</v>
      </c>
      <c r="B346" s="42" t="s">
        <v>4</v>
      </c>
      <c r="C346" s="42" t="s">
        <v>369</v>
      </c>
    </row>
    <row r="347" spans="1:3" ht="12.75">
      <c r="A347" s="43">
        <f>SUM(A339:A346)</f>
        <v>9128.88189697267</v>
      </c>
      <c r="B347" s="42"/>
      <c r="C347" s="42"/>
    </row>
    <row r="348" spans="1:3" ht="12.75">
      <c r="A348" s="43"/>
      <c r="B348" s="42"/>
      <c r="C348" s="42"/>
    </row>
    <row r="349" spans="1:3" ht="12.75">
      <c r="A349" s="43">
        <v>617.31298828125</v>
      </c>
      <c r="B349" s="42" t="s">
        <v>34</v>
      </c>
      <c r="C349" s="42" t="s">
        <v>370</v>
      </c>
    </row>
    <row r="350" spans="1:3" ht="12.75">
      <c r="A350" s="43">
        <v>947.51397705078</v>
      </c>
      <c r="B350" s="42" t="s">
        <v>34</v>
      </c>
      <c r="C350" s="42" t="s">
        <v>371</v>
      </c>
    </row>
    <row r="351" spans="1:3" ht="12.75">
      <c r="A351" s="43">
        <v>2883.40991210938</v>
      </c>
      <c r="B351" s="42" t="s">
        <v>34</v>
      </c>
      <c r="C351" s="42" t="s">
        <v>372</v>
      </c>
    </row>
    <row r="352" spans="1:3" ht="12.75">
      <c r="A352" s="43">
        <v>1144.82995605469</v>
      </c>
      <c r="B352" s="42" t="s">
        <v>34</v>
      </c>
      <c r="C352" s="42" t="s">
        <v>373</v>
      </c>
    </row>
    <row r="353" spans="1:3" ht="12.75">
      <c r="A353" s="43">
        <f>SUM(A349:A352)</f>
        <v>5593.0668334961</v>
      </c>
      <c r="B353" s="42"/>
      <c r="C353" s="42"/>
    </row>
    <row r="354" spans="1:3" ht="12.75">
      <c r="A354" s="43"/>
      <c r="B354" s="42"/>
      <c r="C354" s="42"/>
    </row>
    <row r="355" spans="1:3" ht="12.75">
      <c r="A355" s="43">
        <v>939.92999267578</v>
      </c>
      <c r="B355" s="42" t="s">
        <v>12</v>
      </c>
      <c r="C355" s="42" t="s">
        <v>374</v>
      </c>
    </row>
    <row r="356" spans="1:3" ht="12.75">
      <c r="A356" s="43">
        <v>171.38999938965</v>
      </c>
      <c r="B356" s="42" t="s">
        <v>12</v>
      </c>
      <c r="C356" s="42" t="s">
        <v>375</v>
      </c>
    </row>
    <row r="357" spans="1:3" ht="12.75">
      <c r="A357" s="43">
        <v>1481.13000488281</v>
      </c>
      <c r="B357" s="42" t="s">
        <v>12</v>
      </c>
      <c r="C357" s="42" t="s">
        <v>376</v>
      </c>
    </row>
    <row r="358" spans="1:3" ht="12.75">
      <c r="A358" s="43">
        <v>1834.69995117188</v>
      </c>
      <c r="B358" s="42" t="s">
        <v>12</v>
      </c>
      <c r="C358" s="42" t="s">
        <v>377</v>
      </c>
    </row>
    <row r="359" spans="1:3" ht="12.75">
      <c r="A359" s="43">
        <f>SUM(A355:A358)</f>
        <v>4427.14994812012</v>
      </c>
      <c r="B359" s="42"/>
      <c r="C359" s="42"/>
    </row>
    <row r="360" spans="1:3" ht="12.75">
      <c r="A360" s="43"/>
      <c r="B360" s="42"/>
      <c r="C360" s="42"/>
    </row>
    <row r="361" spans="1:3" ht="12.75">
      <c r="A361" s="43">
        <v>566.22497558594</v>
      </c>
      <c r="B361" s="42" t="s">
        <v>37</v>
      </c>
      <c r="C361" s="42" t="s">
        <v>378</v>
      </c>
    </row>
    <row r="362" spans="1:3" ht="12.75">
      <c r="A362" s="43">
        <v>968.92700195313</v>
      </c>
      <c r="B362" s="42" t="s">
        <v>37</v>
      </c>
      <c r="C362" s="42" t="s">
        <v>379</v>
      </c>
    </row>
    <row r="363" spans="1:3" ht="12.75">
      <c r="A363" s="43">
        <v>779.63800048828</v>
      </c>
      <c r="B363" s="42" t="s">
        <v>37</v>
      </c>
      <c r="C363" s="42" t="s">
        <v>380</v>
      </c>
    </row>
    <row r="364" spans="1:3" ht="12.75">
      <c r="A364" s="43">
        <v>3658.51000976563</v>
      </c>
      <c r="B364" s="42" t="s">
        <v>37</v>
      </c>
      <c r="C364" s="42" t="s">
        <v>381</v>
      </c>
    </row>
    <row r="365" spans="1:3" ht="12.75">
      <c r="A365" s="43">
        <v>1164.94995117188</v>
      </c>
      <c r="B365" s="42" t="s">
        <v>37</v>
      </c>
      <c r="C365" s="42" t="s">
        <v>382</v>
      </c>
    </row>
    <row r="366" spans="1:3" ht="12.75">
      <c r="A366" s="43">
        <v>827.18902587891</v>
      </c>
      <c r="B366" s="42" t="s">
        <v>37</v>
      </c>
      <c r="C366" s="42" t="s">
        <v>383</v>
      </c>
    </row>
    <row r="367" ht="12.75">
      <c r="A367">
        <f>SUM(A361:A366)</f>
        <v>7965.43896484377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9"/>
  <sheetViews>
    <sheetView workbookViewId="0" topLeftCell="F1">
      <pane ySplit="2" topLeftCell="BM33" activePane="bottomLeft" state="frozen"/>
      <selection pane="topLeft" activeCell="A1" sqref="A1"/>
      <selection pane="bottomLeft" activeCell="N62" sqref="N62"/>
    </sheetView>
  </sheetViews>
  <sheetFormatPr defaultColWidth="9.140625" defaultRowHeight="12.75"/>
  <cols>
    <col min="1" max="1" width="17.7109375" style="5" customWidth="1"/>
    <col min="2" max="2" width="12.28125" style="5" customWidth="1"/>
    <col min="3" max="3" width="11.140625" style="5" bestFit="1" customWidth="1"/>
    <col min="4" max="4" width="11.8515625" style="5" bestFit="1" customWidth="1"/>
    <col min="5" max="13" width="9.140625" style="5" customWidth="1"/>
    <col min="14" max="14" width="12.421875" style="5" customWidth="1"/>
    <col min="15" max="15" width="11.7109375" style="5" customWidth="1"/>
    <col min="16" max="16" width="12.00390625" style="5" bestFit="1" customWidth="1"/>
    <col min="17" max="16384" width="9.140625" style="5" customWidth="1"/>
  </cols>
  <sheetData>
    <row r="1" spans="1:5" ht="12.75">
      <c r="A1" s="5" t="s">
        <v>64</v>
      </c>
      <c r="E1" s="5" t="s">
        <v>65</v>
      </c>
    </row>
    <row r="2" spans="1:18" ht="12.75">
      <c r="A2" s="3" t="s">
        <v>60</v>
      </c>
      <c r="B2" s="3" t="s">
        <v>61</v>
      </c>
      <c r="C2" s="4" t="s">
        <v>62</v>
      </c>
      <c r="D2" s="4" t="s">
        <v>63</v>
      </c>
      <c r="E2" s="5" t="s">
        <v>61</v>
      </c>
      <c r="F2" s="5" t="s">
        <v>62</v>
      </c>
      <c r="G2" s="5" t="s">
        <v>63</v>
      </c>
      <c r="H2" s="8" t="s">
        <v>66</v>
      </c>
      <c r="I2" s="8" t="s">
        <v>67</v>
      </c>
      <c r="J2" s="8" t="s">
        <v>68</v>
      </c>
      <c r="K2" s="8" t="s">
        <v>69</v>
      </c>
      <c r="L2" s="8" t="s">
        <v>70</v>
      </c>
      <c r="M2" s="8" t="s">
        <v>71</v>
      </c>
      <c r="N2" s="8" t="s">
        <v>72</v>
      </c>
      <c r="O2" s="8" t="s">
        <v>73</v>
      </c>
      <c r="P2" s="8" t="s">
        <v>74</v>
      </c>
      <c r="Q2" s="9" t="s">
        <v>75</v>
      </c>
      <c r="R2" s="5" t="s">
        <v>76</v>
      </c>
    </row>
    <row r="3" spans="1:17" ht="12.75">
      <c r="A3" s="6" t="s">
        <v>38</v>
      </c>
      <c r="B3" s="6">
        <v>71317</v>
      </c>
      <c r="C3" s="5">
        <v>6910</v>
      </c>
      <c r="D3" s="5">
        <f>B3+C3</f>
        <v>78227</v>
      </c>
      <c r="E3" s="5">
        <f>B3*$E$50/B$50</f>
        <v>84600.08044691982</v>
      </c>
      <c r="F3" s="5">
        <f>C3*$F$50/C$50</f>
        <v>9354.594968989075</v>
      </c>
      <c r="G3" s="5">
        <f>E3+F3</f>
        <v>93954.67541590889</v>
      </c>
      <c r="H3" s="5">
        <f>Area_SqKm!A6</f>
        <v>24944.78002929688</v>
      </c>
      <c r="I3" s="44">
        <f>G3/H3</f>
        <v>3.766506471717209</v>
      </c>
      <c r="J3" s="5">
        <f aca="true" t="shared" si="0" ref="J3:J50">E3*$B$59</f>
        <v>39067.38408827582</v>
      </c>
      <c r="K3" s="5">
        <f>F3*$B$58</f>
        <v>4319.848783986053</v>
      </c>
      <c r="L3" s="5">
        <f>J3*$B$65+K3*$B$66</f>
        <v>36888.585193042665</v>
      </c>
      <c r="M3" s="5">
        <f>J3*$C$65+K3*$C$66</f>
        <v>6498.647679219214</v>
      </c>
      <c r="N3" s="5">
        <f>L3*'National accounts'!$D$6</f>
        <v>10008137.546875346</v>
      </c>
      <c r="O3" s="5">
        <f>M3*'National accounts'!$D$8</f>
        <v>8610563.947815225</v>
      </c>
      <c r="P3" s="5">
        <f>N3+O3</f>
        <v>18618701.49469057</v>
      </c>
      <c r="Q3" s="5">
        <f>P3/G3</f>
        <v>198.16684387734</v>
      </c>
    </row>
    <row r="4" spans="1:17" ht="12.75">
      <c r="A4" s="6" t="s">
        <v>18</v>
      </c>
      <c r="B4" s="5">
        <v>117546</v>
      </c>
      <c r="C4" s="7">
        <v>12684</v>
      </c>
      <c r="D4" s="5">
        <f aca="true" t="shared" si="1" ref="D4:D50">B4+C4</f>
        <v>130230</v>
      </c>
      <c r="E4" s="5">
        <f aca="true" t="shared" si="2" ref="E4:E49">B4*$E$50/B$50</f>
        <v>139439.4191597184</v>
      </c>
      <c r="F4" s="5">
        <f aca="true" t="shared" si="3" ref="F4:F49">C4*$F$50/C$50</f>
        <v>17171.299940181972</v>
      </c>
      <c r="G4" s="5">
        <f aca="true" t="shared" si="4" ref="G4:G49">E4+F4</f>
        <v>156610.7190999004</v>
      </c>
      <c r="H4" s="5">
        <f>Area_SqKm!A17</f>
        <v>23133.09985351564</v>
      </c>
      <c r="I4" s="44">
        <f aca="true" t="shared" si="5" ref="I4:I50">G4/H4</f>
        <v>6.769984139246239</v>
      </c>
      <c r="J4" s="5">
        <f t="shared" si="0"/>
        <v>64391.585877707555</v>
      </c>
      <c r="K4" s="5">
        <f aca="true" t="shared" si="6" ref="K4:K50">F4*$B$58</f>
        <v>7929.516928520853</v>
      </c>
      <c r="L4" s="5">
        <f aca="true" t="shared" si="7" ref="L4:L50">J4*$B$65+K4*$B$66</f>
        <v>61124.234061345145</v>
      </c>
      <c r="M4" s="5">
        <f aca="true" t="shared" si="8" ref="M4:M50">J4*$C$65+K4*$C$66</f>
        <v>11196.868744883268</v>
      </c>
      <c r="N4" s="5">
        <f>L4*'National accounts'!$D$6</f>
        <v>16583442.784049138</v>
      </c>
      <c r="O4" s="5">
        <f>M4*'National accounts'!$D$8</f>
        <v>14835602.590275273</v>
      </c>
      <c r="P4" s="5">
        <f aca="true" t="shared" si="9" ref="P4:P49">N4+O4</f>
        <v>31419045.37432441</v>
      </c>
      <c r="Q4" s="5">
        <f aca="true" t="shared" si="10" ref="Q4:Q51">P4/G4</f>
        <v>200.61874151974567</v>
      </c>
    </row>
    <row r="5" spans="1:17" ht="12.75">
      <c r="A5" s="6" t="s">
        <v>23</v>
      </c>
      <c r="B5" s="5">
        <v>86448</v>
      </c>
      <c r="C5" s="6">
        <v>33530</v>
      </c>
      <c r="D5" s="5">
        <f t="shared" si="1"/>
        <v>119978</v>
      </c>
      <c r="E5" s="5">
        <f t="shared" si="2"/>
        <v>102549.29055450068</v>
      </c>
      <c r="F5" s="5">
        <f t="shared" si="3"/>
        <v>45392.12291030444</v>
      </c>
      <c r="G5" s="5">
        <f t="shared" si="4"/>
        <v>147941.4134648051</v>
      </c>
      <c r="H5" s="5">
        <f>Area_SqKm!A25</f>
        <v>7144.0389404297</v>
      </c>
      <c r="I5" s="44">
        <f t="shared" si="5"/>
        <v>20.708371650603954</v>
      </c>
      <c r="J5" s="5">
        <f t="shared" si="0"/>
        <v>47356.131352458295</v>
      </c>
      <c r="K5" s="5">
        <f t="shared" si="6"/>
        <v>20961.58172605678</v>
      </c>
      <c r="L5" s="5">
        <f t="shared" si="7"/>
        <v>51005.15090763518</v>
      </c>
      <c r="M5" s="5">
        <f t="shared" si="8"/>
        <v>17312.562170879897</v>
      </c>
      <c r="N5" s="5">
        <f>L5*'National accounts'!$D$6</f>
        <v>13838063.000015052</v>
      </c>
      <c r="O5" s="5">
        <f>M5*'National accounts'!$D$8</f>
        <v>22938760.6516312</v>
      </c>
      <c r="P5" s="5">
        <f t="shared" si="9"/>
        <v>36776823.65164625</v>
      </c>
      <c r="Q5" s="5">
        <f t="shared" si="10"/>
        <v>248.59045746778241</v>
      </c>
    </row>
    <row r="6" spans="1:17" ht="12.75">
      <c r="A6" s="6" t="s">
        <v>29</v>
      </c>
      <c r="B6" s="5">
        <v>185260</v>
      </c>
      <c r="C6" s="6">
        <v>21896</v>
      </c>
      <c r="D6" s="5">
        <f t="shared" si="1"/>
        <v>207156</v>
      </c>
      <c r="E6" s="5">
        <f t="shared" si="2"/>
        <v>219765.4262461456</v>
      </c>
      <c r="F6" s="5">
        <f t="shared" si="3"/>
        <v>29642.288196958725</v>
      </c>
      <c r="G6" s="5">
        <f t="shared" si="4"/>
        <v>249407.7144431043</v>
      </c>
      <c r="H6" s="5">
        <f>Area_SqKm!A35</f>
        <v>21912.22592163089</v>
      </c>
      <c r="I6" s="44">
        <f t="shared" si="5"/>
        <v>11.382125911585222</v>
      </c>
      <c r="J6" s="5">
        <f t="shared" si="0"/>
        <v>101485.25002725827</v>
      </c>
      <c r="K6" s="5">
        <f t="shared" si="6"/>
        <v>13688.481761817455</v>
      </c>
      <c r="L6" s="5">
        <f t="shared" si="7"/>
        <v>96812.11772925942</v>
      </c>
      <c r="M6" s="5">
        <f t="shared" si="8"/>
        <v>18361.6140598163</v>
      </c>
      <c r="N6" s="5">
        <f>L6*'National accounts'!$D$6</f>
        <v>26265821.401614983</v>
      </c>
      <c r="O6" s="5">
        <f>M6*'National accounts'!$D$8</f>
        <v>24328731.1224336</v>
      </c>
      <c r="P6" s="5">
        <f t="shared" si="9"/>
        <v>50594552.52404858</v>
      </c>
      <c r="Q6" s="5">
        <f t="shared" si="10"/>
        <v>202.85881147269154</v>
      </c>
    </row>
    <row r="7" spans="1:17" ht="12.75">
      <c r="A7" s="3" t="s">
        <v>53</v>
      </c>
      <c r="B7" s="4"/>
      <c r="C7" s="3"/>
      <c r="D7" s="4">
        <f t="shared" si="1"/>
        <v>0</v>
      </c>
      <c r="E7" s="5">
        <f t="shared" si="2"/>
        <v>0</v>
      </c>
      <c r="F7" s="5">
        <f t="shared" si="3"/>
        <v>0</v>
      </c>
      <c r="G7" s="5">
        <f t="shared" si="4"/>
        <v>0</v>
      </c>
      <c r="I7" s="44"/>
      <c r="J7" s="5">
        <f t="shared" si="0"/>
        <v>0</v>
      </c>
      <c r="K7" s="5">
        <f t="shared" si="6"/>
        <v>0</v>
      </c>
      <c r="L7" s="5">
        <f t="shared" si="7"/>
        <v>0</v>
      </c>
      <c r="M7" s="5">
        <f t="shared" si="8"/>
        <v>0</v>
      </c>
      <c r="N7" s="5">
        <f>L7*'National accounts'!$D$6</f>
        <v>0</v>
      </c>
      <c r="O7" s="5">
        <f>M7*'National accounts'!$D$8</f>
        <v>0</v>
      </c>
      <c r="P7" s="5">
        <f t="shared" si="9"/>
        <v>0</v>
      </c>
      <c r="Q7" s="4"/>
    </row>
    <row r="8" spans="1:17" ht="12.75">
      <c r="A8" s="6" t="s">
        <v>22</v>
      </c>
      <c r="B8" s="5">
        <v>148065</v>
      </c>
      <c r="C8" s="6">
        <v>9531</v>
      </c>
      <c r="D8" s="5">
        <f t="shared" si="1"/>
        <v>157596</v>
      </c>
      <c r="E8" s="5">
        <f t="shared" si="2"/>
        <v>175642.70666703847</v>
      </c>
      <c r="F8" s="5">
        <f t="shared" si="3"/>
        <v>12902.842930453673</v>
      </c>
      <c r="G8" s="5">
        <f t="shared" si="4"/>
        <v>188545.54959749215</v>
      </c>
      <c r="H8" s="5">
        <f>Area_SqKm!A44</f>
        <v>6126.020965576179</v>
      </c>
      <c r="I8" s="44">
        <f t="shared" si="5"/>
        <v>30.77781657245089</v>
      </c>
      <c r="J8" s="5">
        <f t="shared" si="0"/>
        <v>81109.86475918167</v>
      </c>
      <c r="K8" s="5">
        <f t="shared" si="6"/>
        <v>5958.390558635467</v>
      </c>
      <c r="L8" s="5">
        <f t="shared" si="7"/>
        <v>75382.2345067177</v>
      </c>
      <c r="M8" s="5">
        <f t="shared" si="8"/>
        <v>11686.020811099446</v>
      </c>
      <c r="N8" s="5">
        <f>L8*'National accounts'!$D$6</f>
        <v>20451740.49332565</v>
      </c>
      <c r="O8" s="5">
        <f>M8*'National accounts'!$D$8</f>
        <v>15483718.222059514</v>
      </c>
      <c r="P8" s="5">
        <f t="shared" si="9"/>
        <v>35935458.71538517</v>
      </c>
      <c r="Q8" s="5">
        <f t="shared" si="10"/>
        <v>190.5929829269391</v>
      </c>
    </row>
    <row r="9" spans="1:17" ht="12.75">
      <c r="A9" s="6" t="s">
        <v>20</v>
      </c>
      <c r="B9" s="5">
        <v>124735</v>
      </c>
      <c r="C9" s="6">
        <v>13593</v>
      </c>
      <c r="D9" s="5">
        <f t="shared" si="1"/>
        <v>138328</v>
      </c>
      <c r="E9" s="5">
        <f t="shared" si="2"/>
        <v>147967.3995617671</v>
      </c>
      <c r="F9" s="5">
        <f t="shared" si="3"/>
        <v>18401.882693700216</v>
      </c>
      <c r="G9" s="5">
        <f t="shared" si="4"/>
        <v>166369.28225546732</v>
      </c>
      <c r="H9" s="5">
        <f>Area_SqKm!A51</f>
        <v>5675.911987304691</v>
      </c>
      <c r="I9" s="44">
        <f t="shared" si="5"/>
        <v>29.311462656148542</v>
      </c>
      <c r="J9" s="5">
        <f t="shared" si="0"/>
        <v>68329.71317148904</v>
      </c>
      <c r="K9" s="5">
        <f t="shared" si="6"/>
        <v>8497.786471884576</v>
      </c>
      <c r="L9" s="5">
        <f t="shared" si="7"/>
        <v>64895.856443093966</v>
      </c>
      <c r="M9" s="5">
        <f t="shared" si="8"/>
        <v>11931.64320027965</v>
      </c>
      <c r="N9" s="5">
        <f>L9*'National accounts'!$D$6</f>
        <v>17606710.967794366</v>
      </c>
      <c r="O9" s="5">
        <f>M9*'National accounts'!$D$8</f>
        <v>15809162.436524976</v>
      </c>
      <c r="P9" s="5">
        <f t="shared" si="9"/>
        <v>33415873.404319342</v>
      </c>
      <c r="Q9" s="5">
        <f t="shared" si="10"/>
        <v>200.85362484769158</v>
      </c>
    </row>
    <row r="10" spans="1:17" ht="12.75">
      <c r="A10" s="6" t="s">
        <v>14</v>
      </c>
      <c r="B10" s="6">
        <v>138125</v>
      </c>
      <c r="C10" s="5">
        <v>12311</v>
      </c>
      <c r="D10" s="5">
        <f t="shared" si="1"/>
        <v>150436</v>
      </c>
      <c r="E10" s="5">
        <f t="shared" si="2"/>
        <v>163851.34135943465</v>
      </c>
      <c r="F10" s="5">
        <f t="shared" si="3"/>
        <v>16666.341340553474</v>
      </c>
      <c r="G10" s="5">
        <f t="shared" si="4"/>
        <v>180517.68269998813</v>
      </c>
      <c r="H10" s="5">
        <f>Area_SqKm!A58</f>
        <v>6378.250976562499</v>
      </c>
      <c r="I10" s="44">
        <f t="shared" si="5"/>
        <v>28.302066407126002</v>
      </c>
      <c r="J10" s="5">
        <f t="shared" si="0"/>
        <v>75664.74230818877</v>
      </c>
      <c r="K10" s="5">
        <f t="shared" si="6"/>
        <v>7696.33261644751</v>
      </c>
      <c r="L10" s="5">
        <f t="shared" si="7"/>
        <v>71176.8011239489</v>
      </c>
      <c r="M10" s="5">
        <f t="shared" si="8"/>
        <v>12184.273800687384</v>
      </c>
      <c r="N10" s="5">
        <f>L10*'National accounts'!$D$6</f>
        <v>19310776.275838953</v>
      </c>
      <c r="O10" s="5">
        <f>M10*'National accounts'!$D$8</f>
        <v>16143892.375330815</v>
      </c>
      <c r="P10" s="5">
        <f t="shared" si="9"/>
        <v>35454668.65116977</v>
      </c>
      <c r="Q10" s="5">
        <f t="shared" si="10"/>
        <v>196.40551618477042</v>
      </c>
    </row>
    <row r="11" spans="1:17" ht="12.75">
      <c r="A11" s="6" t="s">
        <v>3</v>
      </c>
      <c r="B11" s="6">
        <v>192819</v>
      </c>
      <c r="C11" s="5">
        <v>32902</v>
      </c>
      <c r="D11" s="5">
        <f t="shared" si="1"/>
        <v>225721</v>
      </c>
      <c r="E11" s="5">
        <f t="shared" si="2"/>
        <v>228732.32064857794</v>
      </c>
      <c r="F11" s="5">
        <f t="shared" si="3"/>
        <v>44541.95132701571</v>
      </c>
      <c r="G11" s="5">
        <f t="shared" si="4"/>
        <v>273274.27197559364</v>
      </c>
      <c r="H11" s="5">
        <f>Area_SqKm!A69</f>
        <v>20034.25012207033</v>
      </c>
      <c r="I11" s="44">
        <f t="shared" si="5"/>
        <v>13.640354408600825</v>
      </c>
      <c r="J11" s="5">
        <f t="shared" si="0"/>
        <v>105626.06296559384</v>
      </c>
      <c r="K11" s="5">
        <f t="shared" si="6"/>
        <v>20568.981865515067</v>
      </c>
      <c r="L11" s="5">
        <f t="shared" si="7"/>
        <v>103291.04941524047</v>
      </c>
      <c r="M11" s="5">
        <f t="shared" si="8"/>
        <v>22903.995415868427</v>
      </c>
      <c r="N11" s="5">
        <f>L11*'National accounts'!$D$6</f>
        <v>28023602.003142007</v>
      </c>
      <c r="O11" s="5">
        <f>M11*'National accounts'!$D$8</f>
        <v>30347285.608272363</v>
      </c>
      <c r="P11" s="5">
        <f t="shared" si="9"/>
        <v>58370887.61141437</v>
      </c>
      <c r="Q11" s="5">
        <f t="shared" si="10"/>
        <v>213.59818174404478</v>
      </c>
    </row>
    <row r="12" spans="1:17" ht="12.75">
      <c r="A12" s="6" t="s">
        <v>46</v>
      </c>
      <c r="B12" s="6">
        <v>74389</v>
      </c>
      <c r="C12" s="5">
        <v>16552</v>
      </c>
      <c r="D12" s="5">
        <f t="shared" si="1"/>
        <v>90941</v>
      </c>
      <c r="E12" s="5">
        <f t="shared" si="2"/>
        <v>88244.25290415916</v>
      </c>
      <c r="F12" s="5">
        <f t="shared" si="3"/>
        <v>22407.707080565437</v>
      </c>
      <c r="G12" s="5">
        <f t="shared" si="4"/>
        <v>110651.9599847246</v>
      </c>
      <c r="H12" s="5">
        <f>Area_SqKm!A75</f>
        <v>39237.1396484375</v>
      </c>
      <c r="I12" s="44">
        <f t="shared" si="5"/>
        <v>2.820082222510605</v>
      </c>
      <c r="J12" s="5">
        <f t="shared" si="0"/>
        <v>40750.22273711387</v>
      </c>
      <c r="K12" s="5">
        <f t="shared" si="6"/>
        <v>10347.63199313128</v>
      </c>
      <c r="L12" s="5">
        <f t="shared" si="7"/>
        <v>40814.253260654994</v>
      </c>
      <c r="M12" s="5">
        <f t="shared" si="8"/>
        <v>10283.601469590154</v>
      </c>
      <c r="N12" s="5">
        <f>L12*'National accounts'!$D$6</f>
        <v>11073199.429255443</v>
      </c>
      <c r="O12" s="5">
        <f>M12*'National accounts'!$D$8</f>
        <v>13625543.719026674</v>
      </c>
      <c r="P12" s="5">
        <f t="shared" si="9"/>
        <v>24698743.14828212</v>
      </c>
      <c r="Q12" s="5">
        <f t="shared" si="10"/>
        <v>223.2110768909268</v>
      </c>
    </row>
    <row r="13" spans="1:17" ht="12.75">
      <c r="A13" s="6" t="s">
        <v>33</v>
      </c>
      <c r="B13" s="6">
        <v>84506</v>
      </c>
      <c r="C13" s="5">
        <v>14387</v>
      </c>
      <c r="D13" s="5">
        <f t="shared" si="1"/>
        <v>98893</v>
      </c>
      <c r="E13" s="5">
        <f t="shared" si="2"/>
        <v>100245.58517951409</v>
      </c>
      <c r="F13" s="5">
        <f t="shared" si="3"/>
        <v>19476.781160469727</v>
      </c>
      <c r="G13" s="5">
        <f t="shared" si="4"/>
        <v>119722.36633998383</v>
      </c>
      <c r="H13" s="5">
        <f>Area_SqKm!A81</f>
        <v>10825.660156250011</v>
      </c>
      <c r="I13" s="44">
        <f t="shared" si="5"/>
        <v>11.059128460712316</v>
      </c>
      <c r="J13" s="5">
        <f t="shared" si="0"/>
        <v>46292.305618069135</v>
      </c>
      <c r="K13" s="5">
        <f t="shared" si="6"/>
        <v>8994.16272868413</v>
      </c>
      <c r="L13" s="5">
        <f t="shared" si="7"/>
        <v>45260.74014773587</v>
      </c>
      <c r="M13" s="5">
        <f t="shared" si="8"/>
        <v>10025.728199017392</v>
      </c>
      <c r="N13" s="5">
        <f>L13*'National accounts'!$D$6</f>
        <v>12279563.19011543</v>
      </c>
      <c r="O13" s="5">
        <f>M13*'National accounts'!$D$8</f>
        <v>13283867.358604902</v>
      </c>
      <c r="P13" s="5">
        <f t="shared" si="9"/>
        <v>25563430.54872033</v>
      </c>
      <c r="Q13" s="5">
        <f t="shared" si="10"/>
        <v>213.52259673957747</v>
      </c>
    </row>
    <row r="14" spans="1:17" ht="12.75">
      <c r="A14" s="6" t="s">
        <v>10</v>
      </c>
      <c r="B14" s="6">
        <v>208215</v>
      </c>
      <c r="C14" s="5">
        <v>26909</v>
      </c>
      <c r="D14" s="5">
        <f t="shared" si="1"/>
        <v>235124</v>
      </c>
      <c r="E14" s="5">
        <f t="shared" si="2"/>
        <v>246995.8880807579</v>
      </c>
      <c r="F14" s="5">
        <f t="shared" si="3"/>
        <v>36428.769322796965</v>
      </c>
      <c r="G14" s="5">
        <f t="shared" si="4"/>
        <v>283424.6574035549</v>
      </c>
      <c r="H14" s="5">
        <f>Area_SqKm!A89</f>
        <v>12959.01013183593</v>
      </c>
      <c r="I14" s="44">
        <f t="shared" si="5"/>
        <v>21.8708569960352</v>
      </c>
      <c r="J14" s="5">
        <f t="shared" si="0"/>
        <v>114059.97697520016</v>
      </c>
      <c r="K14" s="5">
        <f t="shared" si="6"/>
        <v>16822.40389700155</v>
      </c>
      <c r="L14" s="5">
        <f t="shared" si="7"/>
        <v>109382.94083648076</v>
      </c>
      <c r="M14" s="5">
        <f t="shared" si="8"/>
        <v>21499.440035720945</v>
      </c>
      <c r="N14" s="5">
        <f>L14*'National accounts'!$D$6</f>
        <v>29676375.806890424</v>
      </c>
      <c r="O14" s="5">
        <f>M14*'National accounts'!$D$8</f>
        <v>28486280.9014499</v>
      </c>
      <c r="P14" s="5">
        <f t="shared" si="9"/>
        <v>58162656.708340324</v>
      </c>
      <c r="Q14" s="5">
        <f t="shared" si="10"/>
        <v>205.2138202835517</v>
      </c>
    </row>
    <row r="15" spans="1:17" ht="12.75">
      <c r="A15" s="6" t="s">
        <v>44</v>
      </c>
      <c r="B15" s="6">
        <v>73352</v>
      </c>
      <c r="C15" s="5">
        <v>19715</v>
      </c>
      <c r="D15" s="5">
        <f t="shared" si="1"/>
        <v>93067</v>
      </c>
      <c r="E15" s="5">
        <f t="shared" si="2"/>
        <v>87014.10744902986</v>
      </c>
      <c r="F15" s="5">
        <f t="shared" si="3"/>
        <v>26689.701854358846</v>
      </c>
      <c r="G15" s="5">
        <f t="shared" si="4"/>
        <v>113703.80930338871</v>
      </c>
      <c r="H15" s="5">
        <f>Area_SqKm!A95</f>
        <v>3286.07806396485</v>
      </c>
      <c r="I15" s="44">
        <f t="shared" si="5"/>
        <v>34.60167625056304</v>
      </c>
      <c r="J15" s="5">
        <f t="shared" si="0"/>
        <v>40182.15513332316</v>
      </c>
      <c r="K15" s="5">
        <f t="shared" si="6"/>
        <v>12325.009953152683</v>
      </c>
      <c r="L15" s="5">
        <f t="shared" si="7"/>
        <v>41093.943601251915</v>
      </c>
      <c r="M15" s="5">
        <f t="shared" si="8"/>
        <v>11413.221485223925</v>
      </c>
      <c r="N15" s="5">
        <f>L15*'National accounts'!$D$6</f>
        <v>11149081.423226692</v>
      </c>
      <c r="O15" s="5">
        <f>M15*'National accounts'!$D$8</f>
        <v>15122265.169621645</v>
      </c>
      <c r="P15" s="5">
        <f t="shared" si="9"/>
        <v>26271346.59284834</v>
      </c>
      <c r="Q15" s="5">
        <f t="shared" si="10"/>
        <v>231.0507163638657</v>
      </c>
    </row>
    <row r="16" spans="1:17" ht="12.75">
      <c r="A16" s="6" t="s">
        <v>26</v>
      </c>
      <c r="B16" s="6">
        <v>111720</v>
      </c>
      <c r="C16" s="5">
        <v>21715</v>
      </c>
      <c r="D16" s="5">
        <f t="shared" si="1"/>
        <v>133435</v>
      </c>
      <c r="E16" s="5">
        <f t="shared" si="2"/>
        <v>132528.30303475866</v>
      </c>
      <c r="F16" s="5">
        <f t="shared" si="3"/>
        <v>29397.254667380286</v>
      </c>
      <c r="G16" s="5">
        <f t="shared" si="4"/>
        <v>161925.55770213896</v>
      </c>
      <c r="H16" s="5">
        <f>Area_SqKm!A103</f>
        <v>4202.7360534668</v>
      </c>
      <c r="I16" s="44">
        <f t="shared" si="5"/>
        <v>38.528605090145504</v>
      </c>
      <c r="J16" s="5">
        <f t="shared" si="0"/>
        <v>61200.10867454008</v>
      </c>
      <c r="K16" s="5">
        <f t="shared" si="6"/>
        <v>13575.327980355592</v>
      </c>
      <c r="L16" s="5">
        <f t="shared" si="7"/>
        <v>60510.22899922831</v>
      </c>
      <c r="M16" s="5">
        <f t="shared" si="8"/>
        <v>14265.207655667364</v>
      </c>
      <c r="N16" s="5">
        <f>L16*'National accounts'!$D$6</f>
        <v>16416858.810064092</v>
      </c>
      <c r="O16" s="5">
        <f>M16*'National accounts'!$D$8</f>
        <v>18901083.550161753</v>
      </c>
      <c r="P16" s="5">
        <f t="shared" si="9"/>
        <v>35317942.36022584</v>
      </c>
      <c r="Q16" s="5">
        <f t="shared" si="10"/>
        <v>218.11221688174126</v>
      </c>
    </row>
    <row r="17" spans="1:17" ht="12.75">
      <c r="A17" s="6" t="s">
        <v>35</v>
      </c>
      <c r="B17" s="6">
        <v>148029</v>
      </c>
      <c r="C17" s="5">
        <v>22024</v>
      </c>
      <c r="D17" s="5">
        <f t="shared" si="1"/>
        <v>170053</v>
      </c>
      <c r="E17" s="5">
        <f t="shared" si="2"/>
        <v>175600.0015210552</v>
      </c>
      <c r="F17" s="5">
        <f t="shared" si="3"/>
        <v>29815.571576992097</v>
      </c>
      <c r="G17" s="5">
        <f t="shared" si="4"/>
        <v>205415.57309804732</v>
      </c>
      <c r="H17" s="5">
        <f>Area_SqKm!A112</f>
        <v>28628.740234375007</v>
      </c>
      <c r="I17" s="44">
        <f t="shared" si="5"/>
        <v>7.175152361451148</v>
      </c>
      <c r="J17" s="5">
        <f t="shared" si="0"/>
        <v>81090.1439937656</v>
      </c>
      <c r="K17" s="5">
        <f t="shared" si="6"/>
        <v>13768.502115558442</v>
      </c>
      <c r="L17" s="5">
        <f t="shared" si="7"/>
        <v>78488.53044061242</v>
      </c>
      <c r="M17" s="5">
        <f t="shared" si="8"/>
        <v>16370.115668711624</v>
      </c>
      <c r="N17" s="5">
        <f>L17*'National accounts'!$D$6</f>
        <v>21294500.84331005</v>
      </c>
      <c r="O17" s="5">
        <f>M17*'National accounts'!$D$8</f>
        <v>21690039.95235955</v>
      </c>
      <c r="P17" s="5">
        <f t="shared" si="9"/>
        <v>42984540.7956696</v>
      </c>
      <c r="Q17" s="5">
        <f t="shared" si="10"/>
        <v>209.25648502391084</v>
      </c>
    </row>
    <row r="18" spans="1:17" ht="12.75">
      <c r="A18" s="6" t="s">
        <v>42</v>
      </c>
      <c r="B18" s="6">
        <v>91938</v>
      </c>
      <c r="C18" s="5">
        <v>50167</v>
      </c>
      <c r="D18" s="5">
        <f t="shared" si="1"/>
        <v>142105</v>
      </c>
      <c r="E18" s="5">
        <f t="shared" si="2"/>
        <v>109061.82531694988</v>
      </c>
      <c r="F18" s="5">
        <f t="shared" si="3"/>
        <v>67914.90098542329</v>
      </c>
      <c r="G18" s="5">
        <f t="shared" si="4"/>
        <v>176976.72630237316</v>
      </c>
      <c r="H18" s="5">
        <f>Area_SqKm!A118</f>
        <v>29528.75048828125</v>
      </c>
      <c r="I18" s="44">
        <f t="shared" si="5"/>
        <v>5.99336996574264</v>
      </c>
      <c r="J18" s="5">
        <f t="shared" si="0"/>
        <v>50363.548078409105</v>
      </c>
      <c r="K18" s="5">
        <f t="shared" si="6"/>
        <v>31362.352235344184</v>
      </c>
      <c r="L18" s="5">
        <f t="shared" si="7"/>
        <v>57872.13416470587</v>
      </c>
      <c r="M18" s="5">
        <f t="shared" si="8"/>
        <v>23853.76614904742</v>
      </c>
      <c r="N18" s="5">
        <f>L18*'National accounts'!$D$6</f>
        <v>15701124.773981256</v>
      </c>
      <c r="O18" s="5">
        <f>M18*'National accounts'!$D$8</f>
        <v>31605710.751083557</v>
      </c>
      <c r="P18" s="5">
        <f t="shared" si="9"/>
        <v>47306835.52506481</v>
      </c>
      <c r="Q18" s="5">
        <f t="shared" si="10"/>
        <v>267.30540514258826</v>
      </c>
    </row>
    <row r="19" spans="1:17" ht="12.75">
      <c r="A19" s="6" t="s">
        <v>40</v>
      </c>
      <c r="B19" s="6">
        <v>101475</v>
      </c>
      <c r="C19" s="5">
        <v>28396</v>
      </c>
      <c r="D19" s="5">
        <f t="shared" si="1"/>
        <v>129871</v>
      </c>
      <c r="E19" s="5">
        <f t="shared" si="2"/>
        <v>120375.13024035207</v>
      </c>
      <c r="F19" s="5">
        <f t="shared" si="3"/>
        <v>38441.8348392784</v>
      </c>
      <c r="G19" s="5">
        <f t="shared" si="4"/>
        <v>158816.96507963046</v>
      </c>
      <c r="H19" s="5">
        <f>Area_SqKm!A128</f>
        <v>113027.64923095703</v>
      </c>
      <c r="I19" s="44">
        <f t="shared" si="5"/>
        <v>1.4051160593025254</v>
      </c>
      <c r="J19" s="5">
        <f t="shared" si="0"/>
        <v>55587.907516549894</v>
      </c>
      <c r="K19" s="5">
        <f t="shared" si="6"/>
        <v>17752.01535022691</v>
      </c>
      <c r="L19" s="5">
        <f t="shared" si="7"/>
        <v>57129.922904985666</v>
      </c>
      <c r="M19" s="5">
        <f t="shared" si="8"/>
        <v>16209.999961791134</v>
      </c>
      <c r="N19" s="5">
        <f>L19*'National accounts'!$D$6</f>
        <v>15499757.539720388</v>
      </c>
      <c r="O19" s="5">
        <f>M19*'National accounts'!$D$8</f>
        <v>21477890.194203377</v>
      </c>
      <c r="P19" s="5">
        <f t="shared" si="9"/>
        <v>36977647.73392376</v>
      </c>
      <c r="Q19" s="5">
        <f t="shared" si="10"/>
        <v>232.83184964139855</v>
      </c>
    </row>
    <row r="20" spans="1:17" ht="12.75">
      <c r="A20" s="6" t="s">
        <v>41</v>
      </c>
      <c r="B20" s="6">
        <v>76400</v>
      </c>
      <c r="C20" s="5">
        <v>18047</v>
      </c>
      <c r="D20" s="5">
        <f t="shared" si="1"/>
        <v>94447</v>
      </c>
      <c r="E20" s="5">
        <f t="shared" si="2"/>
        <v>90629.80980894701</v>
      </c>
      <c r="F20" s="5">
        <f t="shared" si="3"/>
        <v>24431.602808298965</v>
      </c>
      <c r="G20" s="5">
        <f t="shared" si="4"/>
        <v>115061.41261724598</v>
      </c>
      <c r="H20" s="5">
        <f>Area_SqKm!A137</f>
        <v>43157.72009277345</v>
      </c>
      <c r="I20" s="44">
        <f t="shared" si="5"/>
        <v>2.666067910211792</v>
      </c>
      <c r="J20" s="5">
        <f t="shared" si="0"/>
        <v>41851.846605217164</v>
      </c>
      <c r="K20" s="5">
        <f t="shared" si="6"/>
        <v>11282.244718465456</v>
      </c>
      <c r="L20" s="5">
        <f t="shared" si="7"/>
        <v>42179.559832081635</v>
      </c>
      <c r="M20" s="5">
        <f t="shared" si="8"/>
        <v>10954.53149160099</v>
      </c>
      <c r="N20" s="5">
        <f>L20*'National accounts'!$D$6</f>
        <v>11443616.8873657</v>
      </c>
      <c r="O20" s="5">
        <f>M20*'National accounts'!$D$8</f>
        <v>14514511.107966196</v>
      </c>
      <c r="P20" s="5">
        <f t="shared" si="9"/>
        <v>25958127.9953319</v>
      </c>
      <c r="Q20" s="5">
        <f t="shared" si="10"/>
        <v>225.60237533048647</v>
      </c>
    </row>
    <row r="21" spans="1:17" ht="12.75">
      <c r="A21" s="6" t="s">
        <v>2</v>
      </c>
      <c r="B21" s="6">
        <v>81553</v>
      </c>
      <c r="C21" s="5">
        <v>6322</v>
      </c>
      <c r="D21" s="5">
        <f t="shared" si="1"/>
        <v>87875</v>
      </c>
      <c r="E21" s="5">
        <f t="shared" si="2"/>
        <v>96742.57695483057</v>
      </c>
      <c r="F21" s="5">
        <f t="shared" si="3"/>
        <v>8558.574441960773</v>
      </c>
      <c r="G21" s="5">
        <f t="shared" si="4"/>
        <v>105301.15139679133</v>
      </c>
      <c r="H21" s="5">
        <f>Area_SqKm!A143</f>
        <v>4953.24798583984</v>
      </c>
      <c r="I21" s="44">
        <f t="shared" si="5"/>
        <v>21.259010592205826</v>
      </c>
      <c r="J21" s="5">
        <f t="shared" si="0"/>
        <v>44674.65505491198</v>
      </c>
      <c r="K21" s="5">
        <f t="shared" si="6"/>
        <v>3952.255283988398</v>
      </c>
      <c r="L21" s="5">
        <f t="shared" si="7"/>
        <v>41788.09166301614</v>
      </c>
      <c r="M21" s="5">
        <f t="shared" si="8"/>
        <v>6838.818675884237</v>
      </c>
      <c r="N21" s="5">
        <f>L21*'National accounts'!$D$6</f>
        <v>11337408.767408585</v>
      </c>
      <c r="O21" s="5">
        <f>M21*'National accounts'!$D$8</f>
        <v>9061282.968842093</v>
      </c>
      <c r="P21" s="5">
        <f t="shared" si="9"/>
        <v>20398691.736250676</v>
      </c>
      <c r="Q21" s="5">
        <f t="shared" si="10"/>
        <v>193.7176513805171</v>
      </c>
    </row>
    <row r="22" spans="1:17" ht="12.75">
      <c r="A22" s="6" t="s">
        <v>8</v>
      </c>
      <c r="B22" s="6">
        <v>49007</v>
      </c>
      <c r="C22" s="5">
        <v>12522</v>
      </c>
      <c r="D22" s="5">
        <f t="shared" si="1"/>
        <v>61529</v>
      </c>
      <c r="E22" s="5">
        <f t="shared" si="2"/>
        <v>58134.75247784118</v>
      </c>
      <c r="F22" s="5">
        <f t="shared" si="3"/>
        <v>16951.988162327238</v>
      </c>
      <c r="G22" s="5">
        <f t="shared" si="4"/>
        <v>75086.74064016843</v>
      </c>
      <c r="H22" s="5">
        <f>Area_SqKm!A147</f>
        <v>5084.8200683593805</v>
      </c>
      <c r="I22" s="44">
        <f t="shared" si="5"/>
        <v>14.766843198130156</v>
      </c>
      <c r="J22" s="5">
        <f t="shared" si="0"/>
        <v>26845.987520705206</v>
      </c>
      <c r="K22" s="5">
        <f t="shared" si="6"/>
        <v>7828.241168317419</v>
      </c>
      <c r="L22" s="5">
        <f t="shared" si="7"/>
        <v>27292.685235961653</v>
      </c>
      <c r="M22" s="5">
        <f t="shared" si="8"/>
        <v>7381.543453060971</v>
      </c>
      <c r="N22" s="5">
        <f>L22*'National accounts'!$D$6</f>
        <v>7404701.113790486</v>
      </c>
      <c r="O22" s="5">
        <f>M22*'National accounts'!$D$8</f>
        <v>9780381.253687948</v>
      </c>
      <c r="P22" s="5">
        <f t="shared" si="9"/>
        <v>17185082.367478434</v>
      </c>
      <c r="Q22" s="5">
        <f t="shared" si="10"/>
        <v>228.86973413632361</v>
      </c>
    </row>
    <row r="23" spans="1:17" ht="12.75">
      <c r="A23" s="6" t="s">
        <v>9</v>
      </c>
      <c r="B23" s="6">
        <v>281634</v>
      </c>
      <c r="C23" s="5">
        <v>64630</v>
      </c>
      <c r="D23" s="5">
        <f t="shared" si="1"/>
        <v>346264</v>
      </c>
      <c r="E23" s="5">
        <f t="shared" si="2"/>
        <v>334089.47455147887</v>
      </c>
      <c r="F23" s="5">
        <f t="shared" si="3"/>
        <v>87494.56915278784</v>
      </c>
      <c r="G23" s="5">
        <f t="shared" si="4"/>
        <v>421584.0437042667</v>
      </c>
      <c r="H23" s="5">
        <f>Area_SqKm!A157</f>
        <v>14839.02923583986</v>
      </c>
      <c r="I23" s="44">
        <f t="shared" si="5"/>
        <v>28.410486764595007</v>
      </c>
      <c r="J23" s="5">
        <f t="shared" si="0"/>
        <v>154278.8346441588</v>
      </c>
      <c r="K23" s="5">
        <f t="shared" si="6"/>
        <v>40404.027049062024</v>
      </c>
      <c r="L23" s="5">
        <f t="shared" si="7"/>
        <v>155012.56199936772</v>
      </c>
      <c r="M23" s="5">
        <f t="shared" si="8"/>
        <v>39670.2996938531</v>
      </c>
      <c r="N23" s="5">
        <f>L23*'National accounts'!$D$6</f>
        <v>42056019.06022171</v>
      </c>
      <c r="O23" s="5">
        <f>M23*'National accounts'!$D$8</f>
        <v>52562266.675142586</v>
      </c>
      <c r="P23" s="5">
        <f t="shared" si="9"/>
        <v>94618285.73536429</v>
      </c>
      <c r="Q23" s="5">
        <f t="shared" si="10"/>
        <v>224.43516814345384</v>
      </c>
    </row>
    <row r="24" spans="1:17" ht="12.75">
      <c r="A24" s="6" t="s">
        <v>25</v>
      </c>
      <c r="B24" s="6">
        <v>188691</v>
      </c>
      <c r="C24" s="5">
        <v>66523</v>
      </c>
      <c r="D24" s="5">
        <f t="shared" si="1"/>
        <v>255214</v>
      </c>
      <c r="E24" s="5">
        <f t="shared" si="2"/>
        <v>223835.4639091626</v>
      </c>
      <c r="F24" s="5">
        <f t="shared" si="3"/>
        <v>90057.26789031262</v>
      </c>
      <c r="G24" s="5">
        <f t="shared" si="4"/>
        <v>313892.7317994752</v>
      </c>
      <c r="H24" s="5">
        <f>Area_SqKm!A169</f>
        <v>22902.54309082033</v>
      </c>
      <c r="I24" s="44">
        <f t="shared" si="5"/>
        <v>13.705584159572565</v>
      </c>
      <c r="J24" s="5">
        <f t="shared" si="0"/>
        <v>103364.7485312177</v>
      </c>
      <c r="K24" s="5">
        <f t="shared" si="6"/>
        <v>41587.453061809574</v>
      </c>
      <c r="L24" s="5">
        <f t="shared" si="7"/>
        <v>109663.25490281977</v>
      </c>
      <c r="M24" s="5">
        <f t="shared" si="8"/>
        <v>35288.946690207515</v>
      </c>
      <c r="N24" s="5">
        <f>L24*'National accounts'!$D$6</f>
        <v>29752427.022125807</v>
      </c>
      <c r="O24" s="5">
        <f>M24*'National accounts'!$D$8</f>
        <v>46757071.1824743</v>
      </c>
      <c r="P24" s="5">
        <f t="shared" si="9"/>
        <v>76509498.20460011</v>
      </c>
      <c r="Q24" s="5">
        <f t="shared" si="10"/>
        <v>243.74408979140316</v>
      </c>
    </row>
    <row r="25" spans="1:17" ht="12.75">
      <c r="A25" s="6" t="s">
        <v>7</v>
      </c>
      <c r="B25" s="6">
        <v>91950</v>
      </c>
      <c r="C25" s="5">
        <v>9136</v>
      </c>
      <c r="D25" s="5">
        <f t="shared" si="1"/>
        <v>101086</v>
      </c>
      <c r="E25" s="5">
        <f t="shared" si="2"/>
        <v>109076.06036561097</v>
      </c>
      <c r="F25" s="5">
        <f t="shared" si="3"/>
        <v>12368.101249881938</v>
      </c>
      <c r="G25" s="5">
        <f t="shared" si="4"/>
        <v>121444.1616154929</v>
      </c>
      <c r="H25" s="5">
        <f>Area_SqKm!A177</f>
        <v>15148.649841308612</v>
      </c>
      <c r="I25" s="44">
        <f t="shared" si="5"/>
        <v>8.016830733279527</v>
      </c>
      <c r="J25" s="5">
        <f t="shared" si="0"/>
        <v>50370.12166688113</v>
      </c>
      <c r="K25" s="5">
        <f t="shared" si="6"/>
        <v>5711.452748262892</v>
      </c>
      <c r="L25" s="5">
        <f t="shared" si="7"/>
        <v>47617.69059949818</v>
      </c>
      <c r="M25" s="5">
        <f t="shared" si="8"/>
        <v>8463.883815645848</v>
      </c>
      <c r="N25" s="5">
        <f>L25*'National accounts'!$D$6</f>
        <v>12919020.740166876</v>
      </c>
      <c r="O25" s="5">
        <f>M25*'National accounts'!$D$8</f>
        <v>11214458.213289844</v>
      </c>
      <c r="P25" s="5">
        <f t="shared" si="9"/>
        <v>24133478.953456722</v>
      </c>
      <c r="Q25" s="5">
        <f t="shared" si="10"/>
        <v>198.72078354714387</v>
      </c>
    </row>
    <row r="26" spans="1:17" ht="12.75">
      <c r="A26" s="6" t="s">
        <v>47</v>
      </c>
      <c r="B26" s="6">
        <v>25777</v>
      </c>
      <c r="C26" s="5">
        <v>3964</v>
      </c>
      <c r="D26" s="5">
        <f t="shared" si="1"/>
        <v>29741</v>
      </c>
      <c r="E26" s="5">
        <f t="shared" si="2"/>
        <v>30578.07077807889</v>
      </c>
      <c r="F26" s="5">
        <f t="shared" si="3"/>
        <v>5366.369675408494</v>
      </c>
      <c r="G26" s="5">
        <f t="shared" si="4"/>
        <v>35944.44045348738</v>
      </c>
      <c r="H26" s="5">
        <f>Area_SqKm!A179</f>
        <v>147559</v>
      </c>
      <c r="I26" s="44">
        <f t="shared" si="5"/>
        <v>0.24359368424486058</v>
      </c>
      <c r="J26" s="5">
        <f t="shared" si="0"/>
        <v>14120.615836946112</v>
      </c>
      <c r="K26" s="5">
        <f t="shared" si="6"/>
        <v>2478.130329916167</v>
      </c>
      <c r="L26" s="5">
        <f t="shared" si="7"/>
        <v>13699.806385217968</v>
      </c>
      <c r="M26" s="5">
        <f t="shared" si="8"/>
        <v>2898.9397816443116</v>
      </c>
      <c r="N26" s="5">
        <f>L26*'National accounts'!$D$6</f>
        <v>3716855.66012659</v>
      </c>
      <c r="O26" s="5">
        <f>M26*'National accounts'!$D$8</f>
        <v>3841030.8733205353</v>
      </c>
      <c r="P26" s="5">
        <f t="shared" si="9"/>
        <v>7557886.533447126</v>
      </c>
      <c r="Q26" s="5">
        <f t="shared" si="10"/>
        <v>210.26580016531733</v>
      </c>
    </row>
    <row r="27" spans="1:17" ht="12.75">
      <c r="A27" s="6" t="s">
        <v>13</v>
      </c>
      <c r="B27" s="6">
        <v>204021</v>
      </c>
      <c r="C27" s="5">
        <v>35820</v>
      </c>
      <c r="D27" s="5">
        <f t="shared" si="1"/>
        <v>239841</v>
      </c>
      <c r="E27" s="5">
        <f t="shared" si="2"/>
        <v>242020.73857370653</v>
      </c>
      <c r="F27" s="5">
        <f t="shared" si="3"/>
        <v>48492.27088121399</v>
      </c>
      <c r="G27" s="5">
        <f t="shared" si="4"/>
        <v>290513.00945492054</v>
      </c>
      <c r="H27" s="5">
        <f>Area_SqKm!A191</f>
        <v>41156.51000976563</v>
      </c>
      <c r="I27" s="44">
        <f t="shared" si="5"/>
        <v>7.058737715758394</v>
      </c>
      <c r="J27" s="5">
        <f t="shared" si="0"/>
        <v>111762.5078042279</v>
      </c>
      <c r="K27" s="5">
        <f t="shared" si="6"/>
        <v>22393.19586720411</v>
      </c>
      <c r="L27" s="5">
        <f t="shared" si="7"/>
        <v>109543.53537068676</v>
      </c>
      <c r="M27" s="5">
        <f t="shared" si="8"/>
        <v>24612.16830074526</v>
      </c>
      <c r="N27" s="5">
        <f>L27*'National accounts'!$D$6</f>
        <v>29719946.255016834</v>
      </c>
      <c r="O27" s="5">
        <f>M27*'National accounts'!$D$8</f>
        <v>32610576.770553544</v>
      </c>
      <c r="P27" s="5">
        <f t="shared" si="9"/>
        <v>62330523.02557038</v>
      </c>
      <c r="Q27" s="5">
        <f t="shared" si="10"/>
        <v>214.5532936460194</v>
      </c>
    </row>
    <row r="28" spans="1:17" ht="12.75">
      <c r="A28" s="6" t="s">
        <v>19</v>
      </c>
      <c r="B28" s="6">
        <v>140336</v>
      </c>
      <c r="C28" s="5">
        <v>19936</v>
      </c>
      <c r="D28" s="5">
        <f t="shared" si="1"/>
        <v>160272</v>
      </c>
      <c r="E28" s="5">
        <f t="shared" si="2"/>
        <v>166474.14907524068</v>
      </c>
      <c r="F28" s="5">
        <f t="shared" si="3"/>
        <v>26988.886440197715</v>
      </c>
      <c r="G28" s="5">
        <f t="shared" si="4"/>
        <v>193463.0355154384</v>
      </c>
      <c r="H28" s="5">
        <f>Area_SqKm!A197</f>
        <v>11397.65002441407</v>
      </c>
      <c r="I28" s="44">
        <f t="shared" si="5"/>
        <v>16.97394068961895</v>
      </c>
      <c r="J28" s="5">
        <f t="shared" si="0"/>
        <v>76875.92598415911</v>
      </c>
      <c r="K28" s="5">
        <f t="shared" si="6"/>
        <v>12463.170095158604</v>
      </c>
      <c r="L28" s="5">
        <f t="shared" si="7"/>
        <v>74173.60142380664</v>
      </c>
      <c r="M28" s="5">
        <f t="shared" si="8"/>
        <v>15165.494655511073</v>
      </c>
      <c r="N28" s="5">
        <f>L28*'National accounts'!$D$6</f>
        <v>20123829.675543483</v>
      </c>
      <c r="O28" s="5">
        <f>M28*'National accounts'!$D$8</f>
        <v>20093943.84451646</v>
      </c>
      <c r="P28" s="5">
        <f t="shared" si="9"/>
        <v>40217773.52005994</v>
      </c>
      <c r="Q28" s="5">
        <f t="shared" si="10"/>
        <v>207.88350297982663</v>
      </c>
    </row>
    <row r="29" spans="1:17" ht="12.75">
      <c r="A29" s="6" t="s">
        <v>30</v>
      </c>
      <c r="B29" s="6">
        <v>199104</v>
      </c>
      <c r="C29" s="5">
        <v>12533</v>
      </c>
      <c r="D29" s="5">
        <f t="shared" si="1"/>
        <v>211637</v>
      </c>
      <c r="E29" s="5">
        <f t="shared" si="2"/>
        <v>236187.92738482443</v>
      </c>
      <c r="F29" s="5">
        <f t="shared" si="3"/>
        <v>16966.879702798855</v>
      </c>
      <c r="G29" s="5">
        <f t="shared" si="4"/>
        <v>253154.80708762328</v>
      </c>
      <c r="H29" s="5">
        <f>Area_SqKm!A213</f>
        <v>10931.962951660162</v>
      </c>
      <c r="I29" s="44">
        <f t="shared" si="5"/>
        <v>23.157305619040578</v>
      </c>
      <c r="J29" s="5">
        <f t="shared" si="0"/>
        <v>109068.97992781621</v>
      </c>
      <c r="K29" s="5">
        <f t="shared" si="6"/>
        <v>7835.117917467034</v>
      </c>
      <c r="L29" s="5">
        <f t="shared" si="7"/>
        <v>101296.1291020214</v>
      </c>
      <c r="M29" s="5">
        <f t="shared" si="8"/>
        <v>15607.968743261841</v>
      </c>
      <c r="N29" s="5">
        <f>L29*'National accounts'!$D$6</f>
        <v>27482365.824381817</v>
      </c>
      <c r="O29" s="5">
        <f>M29*'National accounts'!$D$8</f>
        <v>20680212.190777533</v>
      </c>
      <c r="P29" s="5">
        <f t="shared" si="9"/>
        <v>48162578.01515935</v>
      </c>
      <c r="Q29" s="5">
        <f t="shared" si="10"/>
        <v>190.24951004975017</v>
      </c>
    </row>
    <row r="30" spans="1:17" ht="12.75">
      <c r="A30" s="6" t="s">
        <v>17</v>
      </c>
      <c r="B30" s="6">
        <f>110574+24480</f>
        <v>135054</v>
      </c>
      <c r="C30" s="5">
        <f>32405+397703</f>
        <v>430108</v>
      </c>
      <c r="D30" s="5">
        <f t="shared" si="1"/>
        <v>565162</v>
      </c>
      <c r="E30" s="5">
        <f t="shared" si="2"/>
        <v>160208.35515625039</v>
      </c>
      <c r="F30" s="5">
        <f t="shared" si="3"/>
        <v>582270.0626515128</v>
      </c>
      <c r="G30" s="5">
        <f t="shared" si="4"/>
        <v>742478.4178077632</v>
      </c>
      <c r="H30" s="5">
        <f>Area_SqKm!A222</f>
        <v>6445.8669128418005</v>
      </c>
      <c r="I30" s="44">
        <f t="shared" si="5"/>
        <v>115.18674335775658</v>
      </c>
      <c r="J30" s="5">
        <f t="shared" si="0"/>
        <v>73982.45145839003</v>
      </c>
      <c r="K30" s="5">
        <f t="shared" si="6"/>
        <v>268885.89302209456</v>
      </c>
      <c r="L30" s="5">
        <f t="shared" si="7"/>
        <v>174138.56352138886</v>
      </c>
      <c r="M30" s="5">
        <f t="shared" si="8"/>
        <v>168729.78095909572</v>
      </c>
      <c r="N30" s="5">
        <f>L30*'National accounts'!$D$6</f>
        <v>47245040.35102027</v>
      </c>
      <c r="O30" s="5">
        <f>M30*'National accounts'!$D$8</f>
        <v>223563215.08164978</v>
      </c>
      <c r="P30" s="5">
        <f t="shared" si="9"/>
        <v>270808255.43267006</v>
      </c>
      <c r="Q30" s="4">
        <f t="shared" si="10"/>
        <v>364.7355248819982</v>
      </c>
    </row>
    <row r="31" spans="1:17" ht="12.75">
      <c r="A31" s="6" t="s">
        <v>5</v>
      </c>
      <c r="B31" s="6">
        <v>91987</v>
      </c>
      <c r="C31" s="5">
        <v>6800</v>
      </c>
      <c r="D31" s="5">
        <f t="shared" si="1"/>
        <v>98787</v>
      </c>
      <c r="E31" s="5">
        <f t="shared" si="2"/>
        <v>109119.95176564934</v>
      </c>
      <c r="F31" s="5">
        <f t="shared" si="3"/>
        <v>9205.679564272896</v>
      </c>
      <c r="G31" s="5">
        <f t="shared" si="4"/>
        <v>118325.63132992224</v>
      </c>
      <c r="H31" s="5">
        <f>Area_SqKm!A204</f>
        <v>7991.05017089844</v>
      </c>
      <c r="I31" s="44">
        <f t="shared" si="5"/>
        <v>14.8072692323766</v>
      </c>
      <c r="J31" s="5">
        <f t="shared" si="0"/>
        <v>50390.39023133654</v>
      </c>
      <c r="K31" s="5">
        <f t="shared" si="6"/>
        <v>4251.081292489893</v>
      </c>
      <c r="L31" s="5">
        <f t="shared" si="7"/>
        <v>47051.783725198846</v>
      </c>
      <c r="M31" s="5">
        <f t="shared" si="8"/>
        <v>7589.68779862759</v>
      </c>
      <c r="N31" s="5">
        <f>L31*'National accounts'!$D$6</f>
        <v>12765486.14926101</v>
      </c>
      <c r="O31" s="5">
        <f>M31*'National accounts'!$D$8</f>
        <v>10056167.892130988</v>
      </c>
      <c r="P31" s="5">
        <f t="shared" si="9"/>
        <v>22821654.041392</v>
      </c>
      <c r="Q31" s="5">
        <f t="shared" si="10"/>
        <v>192.87160173909714</v>
      </c>
    </row>
    <row r="32" spans="1:17" ht="12.75">
      <c r="A32" s="6" t="s">
        <v>11</v>
      </c>
      <c r="B32" s="6">
        <v>219954</v>
      </c>
      <c r="C32" s="5">
        <v>49739</v>
      </c>
      <c r="D32" s="5">
        <f t="shared" si="1"/>
        <v>269693</v>
      </c>
      <c r="E32" s="5">
        <f t="shared" si="2"/>
        <v>260921.32443347032</v>
      </c>
      <c r="F32" s="5">
        <f t="shared" si="3"/>
        <v>67335.4846834367</v>
      </c>
      <c r="G32" s="5">
        <f t="shared" si="4"/>
        <v>328256.809116907</v>
      </c>
      <c r="H32" s="5">
        <f>Area_SqKm!A230</f>
        <v>9047.65002441407</v>
      </c>
      <c r="I32" s="44">
        <f t="shared" si="5"/>
        <v>36.28089152776056</v>
      </c>
      <c r="J32" s="5">
        <f t="shared" si="0"/>
        <v>120490.5898979573</v>
      </c>
      <c r="K32" s="5">
        <f t="shared" si="6"/>
        <v>31094.784177522764</v>
      </c>
      <c r="L32" s="5">
        <f t="shared" si="7"/>
        <v>120879.44457917068</v>
      </c>
      <c r="M32" s="5">
        <f t="shared" si="8"/>
        <v>30705.929496309385</v>
      </c>
      <c r="N32" s="5">
        <f>L32*'National accounts'!$D$6</f>
        <v>32795459.668819305</v>
      </c>
      <c r="O32" s="5">
        <f>M32*'National accounts'!$D$8</f>
        <v>40684675.11333738</v>
      </c>
      <c r="P32" s="5">
        <f t="shared" si="9"/>
        <v>73480134.78215669</v>
      </c>
      <c r="Q32" s="5">
        <f t="shared" si="10"/>
        <v>223.84953713477154</v>
      </c>
    </row>
    <row r="33" spans="1:17" ht="12.75">
      <c r="A33" s="6" t="s">
        <v>24</v>
      </c>
      <c r="B33" s="6">
        <v>136233</v>
      </c>
      <c r="C33" s="5">
        <v>14017</v>
      </c>
      <c r="D33" s="5">
        <f t="shared" si="1"/>
        <v>150250</v>
      </c>
      <c r="E33" s="5">
        <f t="shared" si="2"/>
        <v>161606.9486872026</v>
      </c>
      <c r="F33" s="5">
        <f t="shared" si="3"/>
        <v>18975.883890060762</v>
      </c>
      <c r="G33" s="5">
        <f t="shared" si="4"/>
        <v>180582.83257726335</v>
      </c>
      <c r="H33" s="5">
        <f>Area_SqKm!A237</f>
        <v>6072.47894287109</v>
      </c>
      <c r="I33" s="44">
        <f t="shared" si="5"/>
        <v>29.737910048953275</v>
      </c>
      <c r="J33" s="5">
        <f t="shared" si="0"/>
        <v>74628.30652576635</v>
      </c>
      <c r="K33" s="5">
        <f t="shared" si="6"/>
        <v>8762.853893651592</v>
      </c>
      <c r="L33" s="5">
        <f t="shared" si="7"/>
        <v>70670.61743065035</v>
      </c>
      <c r="M33" s="5">
        <f t="shared" si="8"/>
        <v>12720.542988767591</v>
      </c>
      <c r="N33" s="5">
        <f>L33*'National accounts'!$D$6</f>
        <v>19173445.011980325</v>
      </c>
      <c r="O33" s="5">
        <f>M33*'National accounts'!$D$8</f>
        <v>16854437.147895306</v>
      </c>
      <c r="P33" s="5">
        <f t="shared" si="9"/>
        <v>36027882.15987563</v>
      </c>
      <c r="Q33" s="5">
        <f t="shared" si="10"/>
        <v>199.5088992994996</v>
      </c>
    </row>
    <row r="34" spans="1:17" ht="12.75">
      <c r="A34" s="6" t="s">
        <v>43</v>
      </c>
      <c r="B34" s="6">
        <v>41500</v>
      </c>
      <c r="C34" s="5">
        <v>8425</v>
      </c>
      <c r="D34" s="5">
        <f t="shared" si="1"/>
        <v>49925</v>
      </c>
      <c r="E34" s="5">
        <f t="shared" si="2"/>
        <v>49229.543286273576</v>
      </c>
      <c r="F34" s="5">
        <f t="shared" si="3"/>
        <v>11405.566224852817</v>
      </c>
      <c r="G34" s="5">
        <f t="shared" si="4"/>
        <v>60635.10951112639</v>
      </c>
      <c r="H34" s="5">
        <f>Area_SqKm!A239</f>
        <v>79602.796875</v>
      </c>
      <c r="I34" s="44">
        <f t="shared" si="5"/>
        <v>0.7617208426274455</v>
      </c>
      <c r="J34" s="5">
        <f t="shared" si="0"/>
        <v>22733.660132415083</v>
      </c>
      <c r="K34" s="5">
        <f t="shared" si="6"/>
        <v>5266.964689592258</v>
      </c>
      <c r="L34" s="5">
        <f t="shared" si="7"/>
        <v>22567.07999501048</v>
      </c>
      <c r="M34" s="5">
        <f t="shared" si="8"/>
        <v>5433.544826996863</v>
      </c>
      <c r="N34" s="5">
        <f>L34*'National accounts'!$D$6</f>
        <v>6122610.543057665</v>
      </c>
      <c r="O34" s="5">
        <f>M34*'National accounts'!$D$8</f>
        <v>7199326.306884547</v>
      </c>
      <c r="P34" s="5">
        <f t="shared" si="9"/>
        <v>13321936.849942211</v>
      </c>
      <c r="Q34" s="5">
        <f t="shared" si="10"/>
        <v>219.70665110281806</v>
      </c>
    </row>
    <row r="35" spans="1:17" ht="12.75">
      <c r="A35" s="6" t="s">
        <v>31</v>
      </c>
      <c r="B35" s="6">
        <v>155510</v>
      </c>
      <c r="C35" s="5">
        <v>64094</v>
      </c>
      <c r="D35" s="5">
        <f t="shared" si="1"/>
        <v>219604</v>
      </c>
      <c r="E35" s="5">
        <f t="shared" si="2"/>
        <v>184474.36810719044</v>
      </c>
      <c r="F35" s="5">
        <f t="shared" si="3"/>
        <v>86768.94499889809</v>
      </c>
      <c r="G35" s="5">
        <f t="shared" si="4"/>
        <v>271243.31310608855</v>
      </c>
      <c r="H35" s="5">
        <f>Area_SqKm!A250</f>
        <v>7585.661041259779</v>
      </c>
      <c r="I35" s="44">
        <f t="shared" si="5"/>
        <v>35.75737323757906</v>
      </c>
      <c r="J35" s="5">
        <f t="shared" si="0"/>
        <v>85188.228607033</v>
      </c>
      <c r="K35" s="5">
        <f t="shared" si="6"/>
        <v>40068.94181777165</v>
      </c>
      <c r="L35" s="5">
        <f t="shared" si="7"/>
        <v>92696.98247343837</v>
      </c>
      <c r="M35" s="5">
        <f t="shared" si="8"/>
        <v>32560.187951366286</v>
      </c>
      <c r="N35" s="5">
        <f>L35*'National accounts'!$D$6</f>
        <v>25149355.71314448</v>
      </c>
      <c r="O35" s="5">
        <f>M35*'National accounts'!$D$8</f>
        <v>43141526.41397025</v>
      </c>
      <c r="P35" s="5">
        <f t="shared" si="9"/>
        <v>68290882.12711473</v>
      </c>
      <c r="Q35" s="5">
        <f t="shared" si="10"/>
        <v>251.76982741102574</v>
      </c>
    </row>
    <row r="36" spans="1:17" ht="12.75">
      <c r="A36" s="6" t="s">
        <v>32</v>
      </c>
      <c r="B36" s="6">
        <v>142751</v>
      </c>
      <c r="C36" s="5">
        <v>17328</v>
      </c>
      <c r="D36" s="5">
        <f t="shared" si="1"/>
        <v>160079</v>
      </c>
      <c r="E36" s="5">
        <f t="shared" si="2"/>
        <v>169338.9526182853</v>
      </c>
      <c r="F36" s="5">
        <f t="shared" si="3"/>
        <v>23458.237572017755</v>
      </c>
      <c r="G36" s="5">
        <f t="shared" si="4"/>
        <v>192797.19019030305</v>
      </c>
      <c r="H36" s="5">
        <f>Area_SqKm!A259</f>
        <v>35662.8203125</v>
      </c>
      <c r="I36" s="44">
        <f t="shared" si="5"/>
        <v>5.40611170123095</v>
      </c>
      <c r="J36" s="5">
        <f t="shared" si="0"/>
        <v>78198.86066415388</v>
      </c>
      <c r="K36" s="5">
        <f t="shared" si="6"/>
        <v>10832.75538768601</v>
      </c>
      <c r="L36" s="5">
        <f t="shared" si="7"/>
        <v>74712.07675281289</v>
      </c>
      <c r="M36" s="5">
        <f t="shared" si="8"/>
        <v>14319.539299026994</v>
      </c>
      <c r="N36" s="5">
        <f>L36*'National accounts'!$D$6</f>
        <v>20269921.89160684</v>
      </c>
      <c r="O36" s="5">
        <f>M36*'National accounts'!$D$8</f>
        <v>18973071.771808844</v>
      </c>
      <c r="P36" s="5">
        <f t="shared" si="9"/>
        <v>39242993.663415685</v>
      </c>
      <c r="Q36" s="5">
        <f t="shared" si="10"/>
        <v>203.54546466512485</v>
      </c>
    </row>
    <row r="37" spans="1:17" ht="12.75">
      <c r="A37" s="6" t="s">
        <v>39</v>
      </c>
      <c r="B37" s="6">
        <v>112670</v>
      </c>
      <c r="C37" s="5">
        <v>14769</v>
      </c>
      <c r="D37" s="5">
        <f t="shared" si="1"/>
        <v>127439</v>
      </c>
      <c r="E37" s="5">
        <f t="shared" si="2"/>
        <v>133655.24438709504</v>
      </c>
      <c r="F37" s="5">
        <f t="shared" si="3"/>
        <v>19993.923747756824</v>
      </c>
      <c r="G37" s="5">
        <f t="shared" si="4"/>
        <v>153649.16813485185</v>
      </c>
      <c r="H37" s="5">
        <f>Area_SqKm!A268</f>
        <v>10073.564086914059</v>
      </c>
      <c r="I37" s="44">
        <f t="shared" si="5"/>
        <v>15.252711633060233</v>
      </c>
      <c r="J37" s="5">
        <f t="shared" si="0"/>
        <v>61720.51776190862</v>
      </c>
      <c r="K37" s="5">
        <f t="shared" si="6"/>
        <v>9232.973471879886</v>
      </c>
      <c r="L37" s="5">
        <f t="shared" si="7"/>
        <v>59241.65537446971</v>
      </c>
      <c r="M37" s="5">
        <f t="shared" si="8"/>
        <v>11711.835859318795</v>
      </c>
      <c r="N37" s="5">
        <f>L37*'National accounts'!$D$6</f>
        <v>16072685.693679111</v>
      </c>
      <c r="O37" s="5">
        <f>M37*'National accounts'!$D$8</f>
        <v>15517922.58802621</v>
      </c>
      <c r="P37" s="5">
        <f t="shared" si="9"/>
        <v>31590608.28170532</v>
      </c>
      <c r="Q37" s="5">
        <f t="shared" si="10"/>
        <v>205.60220836327264</v>
      </c>
    </row>
    <row r="38" spans="1:17" ht="12.75">
      <c r="A38" s="6" t="s">
        <v>27</v>
      </c>
      <c r="B38" s="6">
        <v>96710</v>
      </c>
      <c r="C38" s="5">
        <v>27955</v>
      </c>
      <c r="D38" s="5">
        <f t="shared" si="1"/>
        <v>124665</v>
      </c>
      <c r="E38" s="5">
        <f t="shared" si="2"/>
        <v>114722.6296678438</v>
      </c>
      <c r="F38" s="5">
        <f t="shared" si="3"/>
        <v>37844.819444007175</v>
      </c>
      <c r="G38" s="5">
        <f t="shared" si="4"/>
        <v>152567.44911185096</v>
      </c>
      <c r="H38" s="5">
        <f>Area_SqKm!A274</f>
        <v>16543.14923095703</v>
      </c>
      <c r="I38" s="44">
        <f t="shared" si="5"/>
        <v>9.222394538178559</v>
      </c>
      <c r="J38" s="5">
        <f t="shared" si="0"/>
        <v>52977.64509411718</v>
      </c>
      <c r="K38" s="5">
        <f t="shared" si="6"/>
        <v>17476.32022522867</v>
      </c>
      <c r="L38" s="5">
        <f t="shared" si="7"/>
        <v>54670.40867479693</v>
      </c>
      <c r="M38" s="5">
        <f t="shared" si="8"/>
        <v>15783.556644548918</v>
      </c>
      <c r="N38" s="5">
        <f>L38*'National accounts'!$D$6</f>
        <v>14832473.701497482</v>
      </c>
      <c r="O38" s="5">
        <f>M38*'National accounts'!$D$8</f>
        <v>20912862.26308868</v>
      </c>
      <c r="P38" s="5">
        <f t="shared" si="9"/>
        <v>35745335.96458616</v>
      </c>
      <c r="Q38" s="5">
        <f t="shared" si="10"/>
        <v>234.29202082536213</v>
      </c>
    </row>
    <row r="39" spans="1:17" ht="12.75">
      <c r="A39" s="6" t="s">
        <v>36</v>
      </c>
      <c r="B39" s="6">
        <v>127843</v>
      </c>
      <c r="C39" s="5">
        <v>31143</v>
      </c>
      <c r="D39" s="5">
        <f t="shared" si="1"/>
        <v>158986</v>
      </c>
      <c r="E39" s="5">
        <f t="shared" si="2"/>
        <v>151654.2771649897</v>
      </c>
      <c r="F39" s="5">
        <f t="shared" si="3"/>
        <v>42160.658627963356</v>
      </c>
      <c r="G39" s="5">
        <f t="shared" si="4"/>
        <v>193814.93579295307</v>
      </c>
      <c r="H39" s="5">
        <f>Area_SqKm!A282</f>
        <v>8952.4119873047</v>
      </c>
      <c r="I39" s="44">
        <f t="shared" si="5"/>
        <v>21.64946564878823</v>
      </c>
      <c r="J39" s="5">
        <f t="shared" si="0"/>
        <v>70032.27258574317</v>
      </c>
      <c r="K39" s="5">
        <f t="shared" si="6"/>
        <v>19469.32716059011</v>
      </c>
      <c r="L39" s="5">
        <f t="shared" si="7"/>
        <v>70816.7761914049</v>
      </c>
      <c r="M39" s="5">
        <f t="shared" si="8"/>
        <v>18684.82355492838</v>
      </c>
      <c r="N39" s="5">
        <f>L39*'National accounts'!$D$6</f>
        <v>19213098.93130679</v>
      </c>
      <c r="O39" s="5">
        <f>M39*'National accounts'!$D$8</f>
        <v>24756976.530336373</v>
      </c>
      <c r="P39" s="5">
        <f t="shared" si="9"/>
        <v>43970075.46164316</v>
      </c>
      <c r="Q39" s="5">
        <f t="shared" si="10"/>
        <v>226.86629016359777</v>
      </c>
    </row>
    <row r="40" spans="1:17" ht="12.75">
      <c r="A40" s="6" t="s">
        <v>15</v>
      </c>
      <c r="B40" s="6">
        <v>181851</v>
      </c>
      <c r="C40" s="5">
        <v>47588</v>
      </c>
      <c r="D40" s="5">
        <f t="shared" si="1"/>
        <v>229439</v>
      </c>
      <c r="E40" s="5">
        <f t="shared" si="2"/>
        <v>215721.48617234064</v>
      </c>
      <c r="F40" s="5">
        <f t="shared" si="3"/>
        <v>64423.51163303215</v>
      </c>
      <c r="G40" s="5">
        <f t="shared" si="4"/>
        <v>280144.9978053728</v>
      </c>
      <c r="H40" s="5">
        <f>Area_SqKm!A291</f>
        <v>6130.513000488299</v>
      </c>
      <c r="I40" s="44">
        <f t="shared" si="5"/>
        <v>45.69682794621903</v>
      </c>
      <c r="J40" s="5">
        <f t="shared" si="0"/>
        <v>99617.80310216424</v>
      </c>
      <c r="K40" s="5">
        <f t="shared" si="6"/>
        <v>29750.067139266033</v>
      </c>
      <c r="L40" s="5">
        <f t="shared" si="7"/>
        <v>101556.04964765423</v>
      </c>
      <c r="M40" s="5">
        <f t="shared" si="8"/>
        <v>27811.820593776043</v>
      </c>
      <c r="N40" s="5">
        <f>L40*'National accounts'!$D$6</f>
        <v>27552884.131287307</v>
      </c>
      <c r="O40" s="5">
        <f>M40*'National accounts'!$D$8</f>
        <v>36850045.0476252</v>
      </c>
      <c r="P40" s="5">
        <f t="shared" si="9"/>
        <v>64402929.178912506</v>
      </c>
      <c r="Q40" s="5">
        <f t="shared" si="10"/>
        <v>229.89141224522461</v>
      </c>
    </row>
    <row r="41" spans="1:17" ht="12.75">
      <c r="A41" s="6" t="s">
        <v>21</v>
      </c>
      <c r="B41" s="6">
        <v>301378</v>
      </c>
      <c r="C41" s="5">
        <v>131867</v>
      </c>
      <c r="D41" s="5">
        <f t="shared" si="1"/>
        <v>433245</v>
      </c>
      <c r="E41" s="5">
        <f t="shared" si="2"/>
        <v>357510.87461519416</v>
      </c>
      <c r="F41" s="5">
        <f t="shared" si="3"/>
        <v>178518.43339734912</v>
      </c>
      <c r="G41" s="5">
        <f t="shared" si="4"/>
        <v>536029.3080125432</v>
      </c>
      <c r="H41" s="5">
        <f>Area_SqKm!A301</f>
        <v>15248.91088867188</v>
      </c>
      <c r="I41" s="44">
        <f t="shared" si="5"/>
        <v>35.15197327376009</v>
      </c>
      <c r="J41" s="5">
        <f t="shared" si="0"/>
        <v>165094.578876795</v>
      </c>
      <c r="K41" s="5">
        <f t="shared" si="6"/>
        <v>82437.84364658305</v>
      </c>
      <c r="L41" s="5">
        <f t="shared" si="7"/>
        <v>181560.25844774875</v>
      </c>
      <c r="M41" s="5">
        <f t="shared" si="8"/>
        <v>65972.16407562933</v>
      </c>
      <c r="N41" s="5">
        <f>L41*'National accounts'!$D$6</f>
        <v>49258599.37653599</v>
      </c>
      <c r="O41" s="5">
        <f>M41*'National accounts'!$D$8</f>
        <v>87411653.25294484</v>
      </c>
      <c r="P41" s="5">
        <f t="shared" si="9"/>
        <v>136670252.62948084</v>
      </c>
      <c r="Q41" s="5">
        <f t="shared" si="10"/>
        <v>254.96787318629734</v>
      </c>
    </row>
    <row r="42" spans="1:17" ht="12.75">
      <c r="A42" s="6" t="s">
        <v>6</v>
      </c>
      <c r="B42" s="6">
        <v>284441</v>
      </c>
      <c r="C42" s="5">
        <v>74967</v>
      </c>
      <c r="D42" s="5">
        <f t="shared" si="1"/>
        <v>359408</v>
      </c>
      <c r="E42" s="5">
        <f t="shared" si="2"/>
        <v>337419.2896841191</v>
      </c>
      <c r="F42" s="5">
        <f t="shared" si="3"/>
        <v>101488.55586688915</v>
      </c>
      <c r="G42" s="5">
        <f t="shared" si="4"/>
        <v>438907.84555100824</v>
      </c>
      <c r="H42" s="5">
        <f>Area_SqKm!A314</f>
        <v>16780.75012207032</v>
      </c>
      <c r="I42" s="44">
        <f t="shared" si="5"/>
        <v>26.155436578115147</v>
      </c>
      <c r="J42" s="5">
        <f t="shared" si="0"/>
        <v>155816.506547573</v>
      </c>
      <c r="K42" s="5">
        <f t="shared" si="6"/>
        <v>46866.29577266026</v>
      </c>
      <c r="L42" s="5">
        <f t="shared" si="7"/>
        <v>158981.37420187978</v>
      </c>
      <c r="M42" s="5">
        <f t="shared" si="8"/>
        <v>43701.42811835346</v>
      </c>
      <c r="N42" s="5">
        <f>L42*'National accounts'!$D$6</f>
        <v>43132786.25561822</v>
      </c>
      <c r="O42" s="5">
        <f>M42*'National accounts'!$D$8</f>
        <v>57903422.373121016</v>
      </c>
      <c r="P42" s="5">
        <f t="shared" si="9"/>
        <v>101036208.62873924</v>
      </c>
      <c r="Q42" s="5">
        <f t="shared" si="10"/>
        <v>230.19914009943844</v>
      </c>
    </row>
    <row r="43" spans="1:17" ht="12.75">
      <c r="A43" s="6" t="s">
        <v>28</v>
      </c>
      <c r="B43" s="6">
        <v>91150</v>
      </c>
      <c r="C43" s="5">
        <v>18414</v>
      </c>
      <c r="D43" s="5">
        <f t="shared" si="1"/>
        <v>109564</v>
      </c>
      <c r="E43" s="5">
        <f t="shared" si="2"/>
        <v>108127.05712153822</v>
      </c>
      <c r="F43" s="5">
        <f t="shared" si="3"/>
        <v>24928.4387494884</v>
      </c>
      <c r="G43" s="5">
        <f t="shared" si="4"/>
        <v>133055.49587102662</v>
      </c>
      <c r="H43" s="5">
        <f>Area_SqKm!A322</f>
        <v>12866.53833007814</v>
      </c>
      <c r="I43" s="44">
        <f t="shared" si="5"/>
        <v>10.341203862112815</v>
      </c>
      <c r="J43" s="5">
        <f t="shared" si="0"/>
        <v>49931.88243541289</v>
      </c>
      <c r="K43" s="5">
        <f t="shared" si="6"/>
        <v>11511.67807645719</v>
      </c>
      <c r="L43" s="5">
        <f t="shared" si="7"/>
        <v>49543.36542245448</v>
      </c>
      <c r="M43" s="5">
        <f t="shared" si="8"/>
        <v>11900.195089415603</v>
      </c>
      <c r="N43" s="5">
        <f>L43*'National accounts'!$D$6</f>
        <v>13441470.121129755</v>
      </c>
      <c r="O43" s="5">
        <f>M43*'National accounts'!$D$8</f>
        <v>15767494.387570923</v>
      </c>
      <c r="P43" s="5">
        <f t="shared" si="9"/>
        <v>29208964.508700676</v>
      </c>
      <c r="Q43" s="5">
        <f t="shared" si="10"/>
        <v>219.52467515519626</v>
      </c>
    </row>
    <row r="44" spans="1:17" ht="12.75">
      <c r="A44" s="6" t="s">
        <v>45</v>
      </c>
      <c r="B44" s="6">
        <v>41268</v>
      </c>
      <c r="C44" s="5">
        <v>40923</v>
      </c>
      <c r="D44" s="5">
        <f t="shared" si="1"/>
        <v>82191</v>
      </c>
      <c r="E44" s="5">
        <f t="shared" si="2"/>
        <v>48954.33234549248</v>
      </c>
      <c r="F44" s="5">
        <f t="shared" si="3"/>
        <v>55400.5918836382</v>
      </c>
      <c r="G44" s="5">
        <f t="shared" si="4"/>
        <v>104354.92422913067</v>
      </c>
      <c r="H44" s="5">
        <f>Area_SqKm!A329</f>
        <v>335904.55180358887</v>
      </c>
      <c r="I44" s="44">
        <f t="shared" si="5"/>
        <v>0.3106683838275267</v>
      </c>
      <c r="J44" s="5">
        <f t="shared" si="0"/>
        <v>22606.570755289296</v>
      </c>
      <c r="K44" s="5">
        <f t="shared" si="6"/>
        <v>25583.382313612336</v>
      </c>
      <c r="L44" s="5">
        <f t="shared" si="7"/>
        <v>30579.266605205303</v>
      </c>
      <c r="M44" s="5">
        <f t="shared" si="8"/>
        <v>17610.68646369633</v>
      </c>
      <c r="N44" s="5">
        <f>L44*'National accounts'!$D$6</f>
        <v>8296374.194507933</v>
      </c>
      <c r="O44" s="5">
        <f>M44*'National accounts'!$D$8</f>
        <v>23333768.723218407</v>
      </c>
      <c r="P44" s="5">
        <f t="shared" si="9"/>
        <v>31630142.91772634</v>
      </c>
      <c r="Q44" s="5">
        <f t="shared" si="10"/>
        <v>303.101584821014</v>
      </c>
    </row>
    <row r="45" spans="1:17" ht="12.75">
      <c r="A45" s="6" t="s">
        <v>16</v>
      </c>
      <c r="B45" s="6">
        <v>126260</v>
      </c>
      <c r="C45" s="5">
        <v>9943</v>
      </c>
      <c r="D45" s="5">
        <f t="shared" si="1"/>
        <v>136203</v>
      </c>
      <c r="E45" s="5">
        <f t="shared" si="2"/>
        <v>149776.43699578076</v>
      </c>
      <c r="F45" s="5">
        <f t="shared" si="3"/>
        <v>13460.59880993609</v>
      </c>
      <c r="G45" s="5">
        <f t="shared" si="4"/>
        <v>163237.03580571685</v>
      </c>
      <c r="H45" s="5">
        <f>Area_SqKm!A337</f>
        <v>6411.8530883789</v>
      </c>
      <c r="I45" s="44">
        <f t="shared" si="5"/>
        <v>25.458636303064118</v>
      </c>
      <c r="J45" s="5">
        <f t="shared" si="0"/>
        <v>69165.10670647539</v>
      </c>
      <c r="K45" s="5">
        <f t="shared" si="6"/>
        <v>6215.956072239265</v>
      </c>
      <c r="L45" s="5">
        <f t="shared" si="7"/>
        <v>64734.97846472356</v>
      </c>
      <c r="M45" s="5">
        <f t="shared" si="8"/>
        <v>10646.084313991098</v>
      </c>
      <c r="N45" s="5">
        <f>L45*'National accounts'!$D$6</f>
        <v>17563063.61923468</v>
      </c>
      <c r="O45" s="5">
        <f>M45*'National accounts'!$D$8</f>
        <v>14105825.443127662</v>
      </c>
      <c r="P45" s="5">
        <f t="shared" si="9"/>
        <v>31668889.062362343</v>
      </c>
      <c r="Q45" s="5">
        <f t="shared" si="10"/>
        <v>194.00553866987852</v>
      </c>
    </row>
    <row r="46" spans="1:17" ht="12.75">
      <c r="A46" s="6" t="s">
        <v>4</v>
      </c>
      <c r="B46" s="6">
        <v>104526</v>
      </c>
      <c r="C46" s="5">
        <v>11199</v>
      </c>
      <c r="D46" s="5">
        <f t="shared" si="1"/>
        <v>115725</v>
      </c>
      <c r="E46" s="5">
        <f t="shared" si="2"/>
        <v>123994.3913624345</v>
      </c>
      <c r="F46" s="5">
        <f t="shared" si="3"/>
        <v>15160.941976513554</v>
      </c>
      <c r="G46" s="5">
        <f t="shared" si="4"/>
        <v>139155.33333894805</v>
      </c>
      <c r="H46" s="5">
        <f>Area_SqKm!A347</f>
        <v>9128.88189697267</v>
      </c>
      <c r="I46" s="44">
        <f t="shared" si="5"/>
        <v>15.243414791585254</v>
      </c>
      <c r="J46" s="5">
        <f t="shared" si="0"/>
        <v>57259.242385561905</v>
      </c>
      <c r="K46" s="5">
        <f t="shared" si="6"/>
        <v>7001.155793322693</v>
      </c>
      <c r="L46" s="5">
        <f t="shared" si="7"/>
        <v>54333.78046433479</v>
      </c>
      <c r="M46" s="5">
        <f t="shared" si="8"/>
        <v>9926.617714549808</v>
      </c>
      <c r="N46" s="5">
        <f>L46*'National accounts'!$D$6</f>
        <v>14741144.055352665</v>
      </c>
      <c r="O46" s="5">
        <f>M46*'National accounts'!$D$8</f>
        <v>13152548.166284936</v>
      </c>
      <c r="P46" s="5">
        <f t="shared" si="9"/>
        <v>27893692.2216376</v>
      </c>
      <c r="Q46" s="5">
        <f t="shared" si="10"/>
        <v>200.45004062974323</v>
      </c>
    </row>
    <row r="47" spans="1:17" ht="12.75">
      <c r="A47" s="6" t="s">
        <v>34</v>
      </c>
      <c r="B47" s="6">
        <v>82356</v>
      </c>
      <c r="C47" s="5">
        <v>8917</v>
      </c>
      <c r="D47" s="5">
        <f t="shared" si="1"/>
        <v>91273</v>
      </c>
      <c r="E47" s="5">
        <f t="shared" si="2"/>
        <v>97695.13896106859</v>
      </c>
      <c r="F47" s="5">
        <f t="shared" si="3"/>
        <v>12071.624216856091</v>
      </c>
      <c r="G47" s="5">
        <f t="shared" si="4"/>
        <v>109766.76317792467</v>
      </c>
      <c r="H47" s="5">
        <f>Area_SqKm!A353</f>
        <v>5593.0668334961</v>
      </c>
      <c r="I47" s="44">
        <f t="shared" si="5"/>
        <v>19.62550537042518</v>
      </c>
      <c r="J47" s="5">
        <f t="shared" si="0"/>
        <v>45114.53768349823</v>
      </c>
      <c r="K47" s="5">
        <f t="shared" si="6"/>
        <v>5574.542924284173</v>
      </c>
      <c r="L47" s="5">
        <f t="shared" si="7"/>
        <v>42832.90108486208</v>
      </c>
      <c r="M47" s="5">
        <f t="shared" si="8"/>
        <v>7856.179522920327</v>
      </c>
      <c r="N47" s="5">
        <f>L47*'National accounts'!$D$6</f>
        <v>11620873.051804012</v>
      </c>
      <c r="O47" s="5">
        <f>M47*'National accounts'!$D$8</f>
        <v>10409263.512458853</v>
      </c>
      <c r="P47" s="5">
        <f t="shared" si="9"/>
        <v>22030136.564262867</v>
      </c>
      <c r="Q47" s="5">
        <f t="shared" si="10"/>
        <v>200.69951892954583</v>
      </c>
    </row>
    <row r="48" spans="1:17" ht="12.75">
      <c r="A48" s="6" t="s">
        <v>12</v>
      </c>
      <c r="B48" s="6">
        <v>77374</v>
      </c>
      <c r="C48" s="5">
        <v>13514</v>
      </c>
      <c r="D48" s="5">
        <f t="shared" si="1"/>
        <v>90888</v>
      </c>
      <c r="E48" s="5">
        <f t="shared" si="2"/>
        <v>91785.22125860558</v>
      </c>
      <c r="F48" s="5">
        <f t="shared" si="3"/>
        <v>18294.93435758587</v>
      </c>
      <c r="G48" s="5">
        <f t="shared" si="4"/>
        <v>110080.15561619145</v>
      </c>
      <c r="H48" s="5">
        <f>Area_SqKm!A359</f>
        <v>4427.14994812012</v>
      </c>
      <c r="I48" s="44">
        <f t="shared" si="5"/>
        <v>24.86479041960941</v>
      </c>
      <c r="J48" s="5">
        <f t="shared" si="0"/>
        <v>42385.40286952975</v>
      </c>
      <c r="K48" s="5">
        <f t="shared" si="6"/>
        <v>8448.398909810061</v>
      </c>
      <c r="L48" s="5">
        <f t="shared" si="7"/>
        <v>41526.222146500804</v>
      </c>
      <c r="M48" s="5">
        <f t="shared" si="8"/>
        <v>9307.579632839012</v>
      </c>
      <c r="N48" s="5">
        <f>L48*'National accounts'!$D$6</f>
        <v>11266361.690734213</v>
      </c>
      <c r="O48" s="5">
        <f>M48*'National accounts'!$D$8</f>
        <v>12332336.446583878</v>
      </c>
      <c r="P48" s="5">
        <f t="shared" si="9"/>
        <v>23598698.13731809</v>
      </c>
      <c r="Q48" s="5">
        <f t="shared" si="10"/>
        <v>214.37740531179816</v>
      </c>
    </row>
    <row r="49" spans="1:17" ht="12.75">
      <c r="A49" s="6" t="s">
        <v>37</v>
      </c>
      <c r="B49" s="6">
        <v>69717</v>
      </c>
      <c r="C49" s="5">
        <v>5548</v>
      </c>
      <c r="D49" s="5">
        <f t="shared" si="1"/>
        <v>75265</v>
      </c>
      <c r="E49" s="5">
        <f t="shared" si="2"/>
        <v>82702.07395877433</v>
      </c>
      <c r="F49" s="5">
        <f t="shared" si="3"/>
        <v>7510.751503321475</v>
      </c>
      <c r="G49" s="5">
        <f t="shared" si="4"/>
        <v>90212.8254620958</v>
      </c>
      <c r="H49" s="5">
        <f>Area_SqKm!A367</f>
        <v>7965.43896484377</v>
      </c>
      <c r="I49" s="44">
        <f t="shared" si="5"/>
        <v>11.32553094189269</v>
      </c>
      <c r="J49" s="5">
        <f t="shared" si="0"/>
        <v>38190.905625339336</v>
      </c>
      <c r="K49" s="5">
        <f t="shared" si="6"/>
        <v>3468.3822074608715</v>
      </c>
      <c r="L49" s="5">
        <f t="shared" si="7"/>
        <v>35759.167945789755</v>
      </c>
      <c r="M49" s="5">
        <f t="shared" si="8"/>
        <v>5900.119887010456</v>
      </c>
      <c r="N49" s="5">
        <f>L49*'National accounts'!$D$6</f>
        <v>9701718.55305467</v>
      </c>
      <c r="O49" s="5">
        <f>M49*'National accounts'!$D$8</f>
        <v>7817527.90651111</v>
      </c>
      <c r="P49" s="5">
        <f t="shared" si="9"/>
        <v>17519246.45956578</v>
      </c>
      <c r="Q49" s="5">
        <f t="shared" si="10"/>
        <v>194.19906615081845</v>
      </c>
    </row>
    <row r="50" spans="1:17" ht="12.75">
      <c r="A50" s="5" t="s">
        <v>63</v>
      </c>
      <c r="B50" s="5">
        <f>SUM(B3:B49)</f>
        <v>5916945</v>
      </c>
      <c r="C50" s="5">
        <f>SUM(C3:C49)</f>
        <v>1619913</v>
      </c>
      <c r="D50" s="5">
        <f t="shared" si="1"/>
        <v>7536858</v>
      </c>
      <c r="E50" s="5">
        <v>7019000</v>
      </c>
      <c r="F50" s="5">
        <v>2193000</v>
      </c>
      <c r="G50" s="5">
        <f>E50+F50</f>
        <v>9212000</v>
      </c>
      <c r="H50" s="5">
        <f>SUM(H3:H49)</f>
        <v>1282610.5805664062</v>
      </c>
      <c r="I50" s="44">
        <f t="shared" si="5"/>
        <v>7.182226733177222</v>
      </c>
      <c r="J50" s="5">
        <f t="shared" si="0"/>
        <v>3241296.7867998257</v>
      </c>
      <c r="K50" s="5">
        <f t="shared" si="6"/>
        <v>1012703.2132001736</v>
      </c>
      <c r="L50" s="5">
        <f t="shared" si="7"/>
        <v>3322248.3933999124</v>
      </c>
      <c r="M50" s="5">
        <f t="shared" si="8"/>
        <v>931751.6066000867</v>
      </c>
      <c r="N50" s="5">
        <f>L50*'National accounts'!$D$6</f>
        <v>901349799.9999998</v>
      </c>
      <c r="O50" s="5">
        <f>M50*'National accounts'!$D$8</f>
        <v>1234550200.0000005</v>
      </c>
      <c r="P50" s="5">
        <f>N50+O50</f>
        <v>2135900000.0000002</v>
      </c>
      <c r="Q50" s="5">
        <f t="shared" si="10"/>
        <v>231.86061658706038</v>
      </c>
    </row>
    <row r="51" spans="4:17" ht="12.75">
      <c r="D51" s="5">
        <f>SUM(D3:D49)</f>
        <v>7536858</v>
      </c>
      <c r="E51" s="5">
        <f>SUM(E3:E49)</f>
        <v>7018999.999999999</v>
      </c>
      <c r="F51" s="5">
        <f>SUM(F3:F49)</f>
        <v>2193000.0000000005</v>
      </c>
      <c r="G51" s="5">
        <f>SUM(G3:G49)</f>
        <v>9212000.000000002</v>
      </c>
      <c r="I51" s="44"/>
      <c r="J51" s="5">
        <f aca="true" t="shared" si="11" ref="J51:P51">SUM(J3:J49)</f>
        <v>3241296.7867998253</v>
      </c>
      <c r="K51" s="5">
        <f t="shared" si="11"/>
        <v>1012703.2132001737</v>
      </c>
      <c r="L51" s="5">
        <f t="shared" si="11"/>
        <v>3322248.393399914</v>
      </c>
      <c r="M51" s="5">
        <f t="shared" si="11"/>
        <v>931751.6066000864</v>
      </c>
      <c r="N51" s="5">
        <f t="shared" si="11"/>
        <v>901349800.0000001</v>
      </c>
      <c r="O51" s="5">
        <f t="shared" si="11"/>
        <v>1234550200.0000007</v>
      </c>
      <c r="P51" s="5">
        <f t="shared" si="11"/>
        <v>2135900000.0000007</v>
      </c>
      <c r="Q51" s="5">
        <f t="shared" si="10"/>
        <v>231.86061658706038</v>
      </c>
    </row>
    <row r="52" ht="12.75">
      <c r="A52" s="5" t="s">
        <v>384</v>
      </c>
    </row>
    <row r="54" ht="12.75">
      <c r="A54" s="4" t="s">
        <v>395</v>
      </c>
    </row>
    <row r="56" spans="1:6" ht="12.75">
      <c r="A56" s="10" t="s">
        <v>77</v>
      </c>
      <c r="B56" s="11">
        <v>4254000</v>
      </c>
      <c r="C56" s="11" t="s">
        <v>78</v>
      </c>
      <c r="D56" s="11"/>
      <c r="E56" s="11"/>
      <c r="F56" s="11"/>
    </row>
    <row r="57" spans="1:6" ht="12.75">
      <c r="A57" s="10" t="s">
        <v>79</v>
      </c>
      <c r="B57" s="12">
        <f>G51</f>
        <v>9212000.000000002</v>
      </c>
      <c r="C57" s="11" t="s">
        <v>80</v>
      </c>
      <c r="D57" s="11"/>
      <c r="E57" s="11"/>
      <c r="F57" s="11"/>
    </row>
    <row r="58" spans="1:6" ht="12.75">
      <c r="A58" s="10" t="s">
        <v>81</v>
      </c>
      <c r="B58" s="12">
        <f>B56/B57</f>
        <v>0.46178897090751186</v>
      </c>
      <c r="C58" s="11"/>
      <c r="D58" s="11"/>
      <c r="E58" s="11"/>
      <c r="F58" s="11"/>
    </row>
    <row r="59" spans="1:6" ht="12.75">
      <c r="A59" s="10" t="s">
        <v>82</v>
      </c>
      <c r="B59" s="12">
        <f>B56/B57</f>
        <v>0.46178897090751186</v>
      </c>
      <c r="C59" s="11"/>
      <c r="D59" s="11"/>
      <c r="E59" s="11"/>
      <c r="F59" s="11"/>
    </row>
    <row r="60" spans="1:6" ht="12.75">
      <c r="A60" s="10" t="s">
        <v>83</v>
      </c>
      <c r="B60" s="12"/>
      <c r="C60" s="11"/>
      <c r="D60" s="11"/>
      <c r="E60" s="11"/>
      <c r="F60" s="11"/>
    </row>
    <row r="61" spans="1:6" ht="12.75">
      <c r="A61" s="10" t="s">
        <v>84</v>
      </c>
      <c r="B61" s="12"/>
      <c r="C61" s="11"/>
      <c r="D61" s="11"/>
      <c r="E61" s="11"/>
      <c r="F61" s="11"/>
    </row>
    <row r="62" spans="1:8" ht="12.75">
      <c r="A62" s="13" t="s">
        <v>396</v>
      </c>
      <c r="B62" s="14">
        <f>C62/100</f>
        <v>0.78</v>
      </c>
      <c r="C62" s="11">
        <v>78</v>
      </c>
      <c r="D62" s="11" t="s">
        <v>78</v>
      </c>
      <c r="E62" s="11"/>
      <c r="F62" s="11"/>
      <c r="H62" s="5" t="s">
        <v>385</v>
      </c>
    </row>
    <row r="63" spans="2:10" ht="12.75">
      <c r="B63" s="11"/>
      <c r="C63" s="11"/>
      <c r="D63" s="11"/>
      <c r="E63" s="11"/>
      <c r="F63" s="11"/>
      <c r="H63" s="5" t="s">
        <v>386</v>
      </c>
      <c r="I63" s="5" t="s">
        <v>387</v>
      </c>
      <c r="J63" s="5" t="s">
        <v>63</v>
      </c>
    </row>
    <row r="64" spans="1:11" ht="12.75">
      <c r="A64" s="15"/>
      <c r="B64" s="15" t="s">
        <v>85</v>
      </c>
      <c r="C64" s="15" t="s">
        <v>86</v>
      </c>
      <c r="D64" s="15" t="s">
        <v>87</v>
      </c>
      <c r="E64" s="11"/>
      <c r="F64" s="11"/>
      <c r="H64" s="5">
        <v>3667403</v>
      </c>
      <c r="I64" s="5">
        <v>473235</v>
      </c>
      <c r="J64" s="5">
        <f>H64+I64</f>
        <v>4140638</v>
      </c>
      <c r="K64" s="44"/>
    </row>
    <row r="65" spans="1:6" ht="12.75">
      <c r="A65" s="15" t="s">
        <v>61</v>
      </c>
      <c r="B65" s="16">
        <v>0.9</v>
      </c>
      <c r="C65" s="16">
        <v>0.1</v>
      </c>
      <c r="D65" s="15">
        <f>+B65+C65</f>
        <v>1</v>
      </c>
      <c r="E65" s="11"/>
      <c r="F65" s="11"/>
    </row>
    <row r="66" spans="1:8" ht="12.75">
      <c r="A66" s="15" t="s">
        <v>62</v>
      </c>
      <c r="B66" s="17">
        <v>0.4</v>
      </c>
      <c r="C66" s="17">
        <f>1-B66</f>
        <v>0.6</v>
      </c>
      <c r="D66" s="15">
        <f>+B66+C66</f>
        <v>1</v>
      </c>
      <c r="E66" s="11"/>
      <c r="F66" s="11"/>
      <c r="H66" s="11" t="s">
        <v>392</v>
      </c>
    </row>
    <row r="67" spans="1:9" ht="12.75">
      <c r="A67" s="15" t="s">
        <v>63</v>
      </c>
      <c r="B67" s="15">
        <f>B62*B56</f>
        <v>3318120</v>
      </c>
      <c r="C67" s="15">
        <f>B56-B67</f>
        <v>935880</v>
      </c>
      <c r="D67" s="15">
        <f>B67+C67</f>
        <v>4254000</v>
      </c>
      <c r="E67" s="11"/>
      <c r="F67" s="11"/>
      <c r="H67" s="5" t="s">
        <v>388</v>
      </c>
      <c r="I67" s="49">
        <f>I68/J64</f>
        <v>0.16809535148931154</v>
      </c>
    </row>
    <row r="68" spans="1:9" ht="12.75">
      <c r="A68" s="11"/>
      <c r="B68" s="11"/>
      <c r="C68" s="11"/>
      <c r="D68" s="11"/>
      <c r="E68" s="11"/>
      <c r="F68" s="11"/>
      <c r="G68" s="5" t="s">
        <v>389</v>
      </c>
      <c r="H68" s="5">
        <v>3837</v>
      </c>
      <c r="I68" s="5">
        <f>H68+I71</f>
        <v>696022</v>
      </c>
    </row>
    <row r="69" spans="1:9" ht="12.75">
      <c r="A69" s="10"/>
      <c r="B69" s="15" t="s">
        <v>88</v>
      </c>
      <c r="C69" s="15"/>
      <c r="D69" s="15"/>
      <c r="E69" s="15"/>
      <c r="F69" s="18"/>
      <c r="G69" s="5" t="s">
        <v>390</v>
      </c>
      <c r="H69" s="50">
        <v>0.146</v>
      </c>
      <c r="I69" s="5">
        <f>H69*F50</f>
        <v>320178</v>
      </c>
    </row>
    <row r="70" spans="1:9" ht="12.75">
      <c r="A70" s="15"/>
      <c r="B70" s="15" t="s">
        <v>85</v>
      </c>
      <c r="C70" s="15" t="s">
        <v>86</v>
      </c>
      <c r="D70" s="15" t="s">
        <v>87</v>
      </c>
      <c r="E70" s="15" t="s">
        <v>89</v>
      </c>
      <c r="F70" s="18"/>
      <c r="G70" s="5" t="s">
        <v>391</v>
      </c>
      <c r="H70" s="50">
        <v>0.053</v>
      </c>
      <c r="I70" s="5">
        <f>H70*E50</f>
        <v>372007</v>
      </c>
    </row>
    <row r="71" spans="1:9" ht="12.75">
      <c r="A71" s="15" t="s">
        <v>61</v>
      </c>
      <c r="B71" s="19">
        <f>B73-B72</f>
        <v>2913038.7147199307</v>
      </c>
      <c r="C71" s="19">
        <f>C73-C72</f>
        <v>328258.07207989576</v>
      </c>
      <c r="D71" s="19">
        <f>B59*E50</f>
        <v>3241296.7867998257</v>
      </c>
      <c r="E71" s="17">
        <f>D71/D73</f>
        <v>0.7619409465914025</v>
      </c>
      <c r="F71" s="20"/>
      <c r="H71" s="50"/>
      <c r="I71" s="5">
        <f>SUM(I69:I70)</f>
        <v>692185</v>
      </c>
    </row>
    <row r="72" spans="1:6" ht="12.75">
      <c r="A72" s="15" t="s">
        <v>62</v>
      </c>
      <c r="B72" s="17">
        <f>B66*D72</f>
        <v>405081.2852800695</v>
      </c>
      <c r="C72" s="17">
        <f>D72-B72</f>
        <v>607621.9279201042</v>
      </c>
      <c r="D72" s="17">
        <f>B58*F51</f>
        <v>1012703.2132001737</v>
      </c>
      <c r="E72" s="17">
        <f>D72/D73</f>
        <v>0.23805905340859754</v>
      </c>
      <c r="F72" s="20"/>
    </row>
    <row r="73" spans="1:6" ht="12.75">
      <c r="A73" s="15" t="s">
        <v>63</v>
      </c>
      <c r="B73" s="21">
        <f>B62*B56</f>
        <v>3318120</v>
      </c>
      <c r="C73" s="21">
        <f>B56-B73</f>
        <v>935880</v>
      </c>
      <c r="D73" s="21">
        <f>+D71+D72</f>
        <v>4253999.999999999</v>
      </c>
      <c r="E73" s="15">
        <f>SUM(E71:E72)</f>
        <v>1</v>
      </c>
      <c r="F73" s="18"/>
    </row>
    <row r="74" ht="12.75">
      <c r="B74" s="51">
        <f>+B73/D73</f>
        <v>0.7800000000000001</v>
      </c>
    </row>
    <row r="78" ht="12.75">
      <c r="A78" s="5" t="s">
        <v>393</v>
      </c>
    </row>
    <row r="79" ht="12.75">
      <c r="A79" s="5" t="s">
        <v>394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6"/>
  <sheetViews>
    <sheetView tabSelected="1" workbookViewId="0" topLeftCell="A1">
      <selection activeCell="H14" sqref="H14"/>
    </sheetView>
  </sheetViews>
  <sheetFormatPr defaultColWidth="9.140625" defaultRowHeight="12.75"/>
  <cols>
    <col min="1" max="2" width="9.140625" style="52" customWidth="1"/>
    <col min="3" max="3" width="16.00390625" style="52" customWidth="1"/>
    <col min="4" max="4" width="14.00390625" style="52" bestFit="1" customWidth="1"/>
    <col min="5" max="5" width="10.28125" style="52" bestFit="1" customWidth="1"/>
    <col min="6" max="6" width="16.28125" style="52" bestFit="1" customWidth="1"/>
    <col min="7" max="7" width="13.140625" style="52" bestFit="1" customWidth="1"/>
    <col min="8" max="8" width="18.7109375" style="52" bestFit="1" customWidth="1"/>
    <col min="9" max="9" width="16.8515625" style="52" bestFit="1" customWidth="1"/>
    <col min="10" max="10" width="15.28125" style="52" bestFit="1" customWidth="1"/>
    <col min="11" max="16384" width="9.140625" style="52" customWidth="1"/>
  </cols>
  <sheetData>
    <row r="1" spans="1:10" ht="54.75">
      <c r="A1" s="58" t="s">
        <v>0</v>
      </c>
      <c r="B1" s="58" t="s">
        <v>1</v>
      </c>
      <c r="C1" s="58" t="s">
        <v>397</v>
      </c>
      <c r="D1" s="59" t="s">
        <v>398</v>
      </c>
      <c r="E1" s="59" t="s">
        <v>399</v>
      </c>
      <c r="F1" s="58" t="s">
        <v>402</v>
      </c>
      <c r="G1" s="58" t="s">
        <v>400</v>
      </c>
      <c r="H1" s="60" t="s">
        <v>416</v>
      </c>
      <c r="I1" s="61" t="s">
        <v>403</v>
      </c>
      <c r="J1" s="61" t="s">
        <v>417</v>
      </c>
    </row>
    <row r="2" spans="1:10" ht="13.5">
      <c r="A2" s="62" t="s">
        <v>0</v>
      </c>
      <c r="B2" s="62" t="s">
        <v>1</v>
      </c>
      <c r="C2" s="62" t="s">
        <v>406</v>
      </c>
      <c r="D2" s="62" t="s">
        <v>404</v>
      </c>
      <c r="E2" s="62" t="s">
        <v>405</v>
      </c>
      <c r="F2" s="62" t="s">
        <v>407</v>
      </c>
      <c r="G2" s="62" t="s">
        <v>408</v>
      </c>
      <c r="H2" s="62" t="s">
        <v>409</v>
      </c>
      <c r="I2" s="62" t="s">
        <v>410</v>
      </c>
      <c r="J2" s="62" t="s">
        <v>411</v>
      </c>
    </row>
    <row r="3" spans="1:16" ht="12.75">
      <c r="A3" s="63">
        <f>GPW!B2</f>
        <v>-13</v>
      </c>
      <c r="B3" s="63">
        <f>GPW!C2</f>
        <v>14</v>
      </c>
      <c r="C3" s="63">
        <f>GPW!M2</f>
        <v>0.0842330489</v>
      </c>
      <c r="D3" s="63">
        <v>84</v>
      </c>
      <c r="E3" s="63" t="s">
        <v>59</v>
      </c>
      <c r="F3" s="64">
        <f>GPW!I2</f>
        <v>1008.3091654923817</v>
      </c>
      <c r="G3" s="63">
        <f>GPW!I2</f>
        <v>1008.3091654923817</v>
      </c>
      <c r="H3" s="65">
        <f>GPW!J2</f>
        <v>1219900492.6664472</v>
      </c>
      <c r="I3" s="63">
        <f>GPW!K2</f>
        <v>4032153.2002164437</v>
      </c>
      <c r="J3" s="63">
        <f>GPW!L2</f>
        <v>10102942.217144214</v>
      </c>
      <c r="K3" s="63"/>
      <c r="L3" s="63"/>
      <c r="M3" s="63"/>
      <c r="N3" s="63"/>
      <c r="O3" s="63"/>
      <c r="P3" s="63"/>
    </row>
    <row r="4" spans="1:16" ht="12.75">
      <c r="A4" s="63">
        <f>GPW!B3</f>
        <v>-13</v>
      </c>
      <c r="B4" s="63">
        <f>GPW!C3</f>
        <v>13</v>
      </c>
      <c r="C4" s="63">
        <f>GPW!M3</f>
        <v>0.008339482700000001</v>
      </c>
      <c r="D4" s="63">
        <v>84</v>
      </c>
      <c r="E4" s="63" t="s">
        <v>59</v>
      </c>
      <c r="F4" s="64">
        <f>GPW!I3</f>
        <v>100.26285864697789</v>
      </c>
      <c r="G4" s="63">
        <f>GPW!I3</f>
        <v>100.26285864697789</v>
      </c>
      <c r="H4" s="65">
        <f>GPW!J3</f>
        <v>24380818.25071625</v>
      </c>
      <c r="I4" s="63">
        <f>GPW!K3</f>
        <v>80586.2403732964</v>
      </c>
      <c r="J4" s="63">
        <f>GPW!L3</f>
        <v>201916.46734667823</v>
      </c>
      <c r="K4" s="63"/>
      <c r="L4" s="63"/>
      <c r="M4" s="63"/>
      <c r="N4" s="63"/>
      <c r="O4" s="63"/>
      <c r="P4" s="63"/>
    </row>
    <row r="5" spans="1:16" ht="12.75">
      <c r="A5" s="63">
        <f>GPW!B4</f>
        <v>-12</v>
      </c>
      <c r="B5" s="63">
        <f>GPW!C4</f>
        <v>15</v>
      </c>
      <c r="C5" s="63">
        <f>GPW!M4</f>
        <v>0.38168394520000004</v>
      </c>
      <c r="D5" s="63">
        <v>84</v>
      </c>
      <c r="E5" s="63" t="s">
        <v>59</v>
      </c>
      <c r="F5" s="64">
        <f>GPW!I4</f>
        <v>4547.618789291718</v>
      </c>
      <c r="G5" s="63">
        <f>GPW!I4</f>
        <v>4547.618789291718</v>
      </c>
      <c r="H5" s="65">
        <f>GPW!J4</f>
        <v>2580371174.0006404</v>
      </c>
      <c r="I5" s="63">
        <f>GPW!K4</f>
        <v>8528934.900461422</v>
      </c>
      <c r="J5" s="63">
        <f>GPW!L4</f>
        <v>21370055.202396814</v>
      </c>
      <c r="K5" s="63"/>
      <c r="L5" s="63"/>
      <c r="M5" s="63"/>
      <c r="N5" s="63"/>
      <c r="O5" s="63"/>
      <c r="P5" s="63"/>
    </row>
    <row r="6" spans="1:16" ht="12.75">
      <c r="A6" s="63">
        <f>GPW!B5</f>
        <v>-12</v>
      </c>
      <c r="B6" s="63">
        <f>GPW!C5</f>
        <v>14</v>
      </c>
      <c r="C6" s="63">
        <f>GPW!M5</f>
        <v>0.9651633521</v>
      </c>
      <c r="D6" s="63">
        <v>84</v>
      </c>
      <c r="E6" s="63" t="s">
        <v>59</v>
      </c>
      <c r="F6" s="64">
        <f>GPW!I5</f>
        <v>11553.458729424916</v>
      </c>
      <c r="G6" s="63">
        <f>GPW!I5</f>
        <v>11553.458729424916</v>
      </c>
      <c r="H6" s="65">
        <f>GPW!J5</f>
        <v>14927859266.83518</v>
      </c>
      <c r="I6" s="63">
        <f>GPW!K5</f>
        <v>49341250.271638416</v>
      </c>
      <c r="J6" s="63">
        <f>GPW!L5</f>
        <v>123629181.6464849</v>
      </c>
      <c r="K6" s="63"/>
      <c r="L6" s="63"/>
      <c r="M6" s="63"/>
      <c r="N6" s="63"/>
      <c r="O6" s="63"/>
      <c r="P6" s="63"/>
    </row>
    <row r="7" spans="1:16" ht="12.75">
      <c r="A7" s="63">
        <f>GPW!B6</f>
        <v>-12</v>
      </c>
      <c r="B7" s="63">
        <f>GPW!C6</f>
        <v>13</v>
      </c>
      <c r="C7" s="63">
        <f>GPW!M6</f>
        <v>0.7983032502999999</v>
      </c>
      <c r="D7" s="63">
        <v>84</v>
      </c>
      <c r="E7" s="63" t="s">
        <v>59</v>
      </c>
      <c r="F7" s="64">
        <f>GPW!I6</f>
        <v>9597.737512214264</v>
      </c>
      <c r="G7" s="63">
        <f>GPW!I6</f>
        <v>9597.737512214264</v>
      </c>
      <c r="H7" s="65">
        <f>GPW!J6</f>
        <v>4303174339.447705</v>
      </c>
      <c r="I7" s="63">
        <f>GPW!K6</f>
        <v>14223338.94297195</v>
      </c>
      <c r="J7" s="63">
        <f>GPW!L6</f>
        <v>35637924.538182</v>
      </c>
      <c r="K7" s="63"/>
      <c r="L7" s="63"/>
      <c r="M7" s="63"/>
      <c r="N7" s="63"/>
      <c r="O7" s="63"/>
      <c r="P7" s="63"/>
    </row>
    <row r="8" spans="1:16" ht="12.75">
      <c r="A8" s="63">
        <f>GPW!B7</f>
        <v>-12</v>
      </c>
      <c r="B8" s="63">
        <f>GPW!C7</f>
        <v>12</v>
      </c>
      <c r="C8" s="63">
        <f>GPW!M7</f>
        <v>0.3866035894</v>
      </c>
      <c r="D8" s="63">
        <v>84</v>
      </c>
      <c r="E8" s="63" t="s">
        <v>59</v>
      </c>
      <c r="F8" s="64">
        <f>GPW!I7</f>
        <v>4666.777278121832</v>
      </c>
      <c r="G8" s="63">
        <f>GPW!I7</f>
        <v>4666.777278121832</v>
      </c>
      <c r="H8" s="65">
        <f>GPW!J7</f>
        <v>3175845236.753849</v>
      </c>
      <c r="I8" s="63">
        <f>GPW!K7</f>
        <v>10497163.179907447</v>
      </c>
      <c r="J8" s="63">
        <f>GPW!L7</f>
        <v>26301637.806035224</v>
      </c>
      <c r="K8" s="63"/>
      <c r="L8" s="63"/>
      <c r="M8" s="63"/>
      <c r="N8" s="63"/>
      <c r="O8" s="63"/>
      <c r="P8" s="63"/>
    </row>
    <row r="9" spans="1:16" ht="12.75">
      <c r="A9" s="63">
        <f>GPW!B8</f>
        <v>-12</v>
      </c>
      <c r="B9" s="63">
        <f>GPW!C8</f>
        <v>11</v>
      </c>
      <c r="C9" s="63">
        <f>GPW!M8</f>
        <v>0.0001907178</v>
      </c>
      <c r="D9" s="63">
        <v>84</v>
      </c>
      <c r="E9" s="63" t="s">
        <v>59</v>
      </c>
      <c r="F9" s="64">
        <f>GPW!I8</f>
        <v>0</v>
      </c>
      <c r="G9" s="63">
        <f>GPW!I8</f>
        <v>0</v>
      </c>
      <c r="H9" s="65">
        <f>GPW!J8</f>
        <v>891930.2957843466</v>
      </c>
      <c r="I9" s="63">
        <f>GPW!K8</f>
        <v>2948.108979492152</v>
      </c>
      <c r="J9" s="63">
        <f>GPW!L8</f>
        <v>7386.766620884937</v>
      </c>
      <c r="K9" s="63"/>
      <c r="L9" s="63"/>
      <c r="M9" s="63"/>
      <c r="N9" s="63"/>
      <c r="O9" s="63"/>
      <c r="P9" s="63"/>
    </row>
    <row r="10" spans="1:16" ht="12.75">
      <c r="A10" s="63">
        <f>GPW!B9</f>
        <v>-11</v>
      </c>
      <c r="B10" s="63">
        <f>GPW!C9</f>
        <v>15</v>
      </c>
      <c r="C10" s="63">
        <f>GPW!M9</f>
        <v>0.35928376510000004</v>
      </c>
      <c r="D10" s="63">
        <v>84</v>
      </c>
      <c r="E10" s="63" t="s">
        <v>59</v>
      </c>
      <c r="F10" s="64">
        <f>GPW!I9</f>
        <v>4280.729177644835</v>
      </c>
      <c r="G10" s="63">
        <f>GPW!I9</f>
        <v>4280.729177644835</v>
      </c>
      <c r="H10" s="65">
        <f>GPW!J9</f>
        <v>5181598457.249136</v>
      </c>
      <c r="I10" s="63">
        <f>GPW!K9</f>
        <v>17126805.77410537</v>
      </c>
      <c r="J10" s="63">
        <f>GPW!L9</f>
        <v>42912836.02288479</v>
      </c>
      <c r="K10" s="63"/>
      <c r="L10" s="63"/>
      <c r="M10" s="63"/>
      <c r="N10" s="63"/>
      <c r="O10" s="63"/>
      <c r="P10" s="63"/>
    </row>
    <row r="11" spans="1:16" ht="12.75">
      <c r="A11" s="63">
        <f>GPW!B10</f>
        <v>-11</v>
      </c>
      <c r="B11" s="63">
        <f>GPW!C10</f>
        <v>14</v>
      </c>
      <c r="C11" s="63">
        <f>GPW!M10</f>
        <v>1.0000000018000001</v>
      </c>
      <c r="D11" s="63">
        <v>84</v>
      </c>
      <c r="E11" s="63" t="s">
        <v>59</v>
      </c>
      <c r="F11" s="64">
        <f>GPW!I10</f>
        <v>11970.469791546848</v>
      </c>
      <c r="G11" s="63">
        <f>GPW!I10</f>
        <v>11970.469791546848</v>
      </c>
      <c r="H11" s="65">
        <f>GPW!J10</f>
        <v>9469200599.418842</v>
      </c>
      <c r="I11" s="63">
        <f>GPW!K10</f>
        <v>31298673.727872588</v>
      </c>
      <c r="J11" s="63">
        <f>GPW!L10</f>
        <v>78421795.1165577</v>
      </c>
      <c r="K11" s="63"/>
      <c r="L11" s="63"/>
      <c r="M11" s="63"/>
      <c r="N11" s="63"/>
      <c r="O11" s="63"/>
      <c r="P11" s="63"/>
    </row>
    <row r="12" spans="1:16" ht="12.75">
      <c r="A12" s="63">
        <f>GPW!B11</f>
        <v>-11</v>
      </c>
      <c r="B12" s="63">
        <f>GPW!C11</f>
        <v>13</v>
      </c>
      <c r="C12" s="63">
        <f>GPW!M11</f>
        <v>1.0000000018</v>
      </c>
      <c r="D12" s="63">
        <v>84</v>
      </c>
      <c r="E12" s="63" t="s">
        <v>59</v>
      </c>
      <c r="F12" s="64">
        <f>GPW!I11</f>
        <v>12022.671241640806</v>
      </c>
      <c r="G12" s="63">
        <f>GPW!I11</f>
        <v>12022.671241640806</v>
      </c>
      <c r="H12" s="65">
        <f>GPW!J11</f>
        <v>4899285987.219672</v>
      </c>
      <c r="I12" s="63">
        <f>GPW!K11</f>
        <v>16193674.640596138</v>
      </c>
      <c r="J12" s="63">
        <f>GPW!L11</f>
        <v>40574787.47791483</v>
      </c>
      <c r="K12" s="63"/>
      <c r="L12" s="63"/>
      <c r="M12" s="63"/>
      <c r="N12" s="63"/>
      <c r="O12" s="63"/>
      <c r="P12" s="63"/>
    </row>
    <row r="13" spans="1:16" ht="12.75">
      <c r="A13" s="63">
        <f>GPW!B12</f>
        <v>-11</v>
      </c>
      <c r="B13" s="63">
        <f>GPW!C12</f>
        <v>12</v>
      </c>
      <c r="C13" s="63">
        <f>GPW!M12</f>
        <v>0.8729323432000001</v>
      </c>
      <c r="D13" s="63">
        <v>84</v>
      </c>
      <c r="E13" s="63" t="s">
        <v>59</v>
      </c>
      <c r="F13" s="64">
        <f>GPW!I12</f>
        <v>10537.35903204061</v>
      </c>
      <c r="G13" s="63">
        <f>GPW!I12</f>
        <v>10537.35903204061</v>
      </c>
      <c r="H13" s="65">
        <f>GPW!J12</f>
        <v>3839111290.452522</v>
      </c>
      <c r="I13" s="63">
        <f>GPW!K12</f>
        <v>12689465.221830864</v>
      </c>
      <c r="J13" s="63">
        <f>GPW!L12</f>
        <v>31794658.470748715</v>
      </c>
      <c r="K13" s="63"/>
      <c r="L13" s="63"/>
      <c r="M13" s="63"/>
      <c r="N13" s="63"/>
      <c r="O13" s="63"/>
      <c r="P13" s="63"/>
    </row>
    <row r="14" spans="1:16" ht="12.75">
      <c r="A14" s="63">
        <f>GPW!B13</f>
        <v>-11</v>
      </c>
      <c r="B14" s="63">
        <f>GPW!C13</f>
        <v>11</v>
      </c>
      <c r="C14" s="63">
        <f>GPW!M13</f>
        <v>0.0122944189</v>
      </c>
      <c r="D14" s="63">
        <v>84</v>
      </c>
      <c r="E14" s="63" t="s">
        <v>59</v>
      </c>
      <c r="F14" s="64">
        <f>GPW!I13</f>
        <v>148.96015765931188</v>
      </c>
      <c r="G14" s="63">
        <f>GPW!I13</f>
        <v>148.96015765931188</v>
      </c>
      <c r="H14" s="65">
        <f>GPW!J13</f>
        <v>30644176.59087648</v>
      </c>
      <c r="I14" s="63">
        <f>GPW!K13</f>
        <v>101288.6013668375</v>
      </c>
      <c r="J14" s="63">
        <f>GPW!L13</f>
        <v>253788.19604611816</v>
      </c>
      <c r="K14" s="63"/>
      <c r="L14" s="63"/>
      <c r="M14" s="63"/>
      <c r="N14" s="63"/>
      <c r="O14" s="63"/>
      <c r="P14" s="63"/>
    </row>
    <row r="15" spans="1:16" ht="12.75">
      <c r="A15" s="63">
        <f>GPW!B14</f>
        <v>-10</v>
      </c>
      <c r="B15" s="63">
        <f>GPW!C14</f>
        <v>15</v>
      </c>
      <c r="C15" s="63">
        <f>GPW!M14</f>
        <v>0.45766861109999996</v>
      </c>
      <c r="D15" s="63">
        <v>84</v>
      </c>
      <c r="E15" s="63" t="s">
        <v>59</v>
      </c>
      <c r="F15" s="64">
        <f>GPW!I14</f>
        <v>5452.947134092356</v>
      </c>
      <c r="G15" s="63">
        <f>GPW!I14</f>
        <v>5452.947134092356</v>
      </c>
      <c r="H15" s="65">
        <f>GPW!J14</f>
        <v>8772068510.460144</v>
      </c>
      <c r="I15" s="63">
        <f>GPW!K14</f>
        <v>28994433.832596984</v>
      </c>
      <c r="J15" s="63">
        <f>GPW!L14</f>
        <v>72648303.54506725</v>
      </c>
      <c r="K15" s="63"/>
      <c r="L15" s="63"/>
      <c r="M15" s="63"/>
      <c r="N15" s="63"/>
      <c r="O15" s="63"/>
      <c r="P15" s="63"/>
    </row>
    <row r="16" spans="1:16" ht="12.75">
      <c r="A16" s="63">
        <f>GPW!B15</f>
        <v>-10</v>
      </c>
      <c r="B16" s="63">
        <f>GPW!C15</f>
        <v>14</v>
      </c>
      <c r="C16" s="63">
        <f>GPW!M15</f>
        <v>1.0000000018000001</v>
      </c>
      <c r="D16" s="63">
        <v>84</v>
      </c>
      <c r="E16" s="63" t="s">
        <v>59</v>
      </c>
      <c r="F16" s="64">
        <f>GPW!I15</f>
        <v>11970.469791546848</v>
      </c>
      <c r="G16" s="63">
        <f>GPW!I15</f>
        <v>11970.469791546848</v>
      </c>
      <c r="H16" s="65">
        <f>GPW!J15</f>
        <v>8942594627.027575</v>
      </c>
      <c r="I16" s="63">
        <f>GPW!K15</f>
        <v>29558076.056508973</v>
      </c>
      <c r="J16" s="63">
        <f>GPW!L15</f>
        <v>74060562.58795774</v>
      </c>
      <c r="K16" s="63"/>
      <c r="L16" s="63"/>
      <c r="M16" s="63"/>
      <c r="N16" s="63"/>
      <c r="O16" s="63"/>
      <c r="P16" s="63"/>
    </row>
    <row r="17" spans="1:16" ht="12.75">
      <c r="A17" s="63">
        <f>GPW!B16</f>
        <v>-10</v>
      </c>
      <c r="B17" s="63">
        <f>GPW!C16</f>
        <v>13</v>
      </c>
      <c r="C17" s="63">
        <f>GPW!M16</f>
        <v>1.0000000018</v>
      </c>
      <c r="D17" s="63">
        <v>84</v>
      </c>
      <c r="E17" s="63" t="s">
        <v>59</v>
      </c>
      <c r="F17" s="64">
        <f>GPW!I16</f>
        <v>12022.671241640806</v>
      </c>
      <c r="G17" s="63">
        <f>GPW!I16</f>
        <v>12022.671241640806</v>
      </c>
      <c r="H17" s="65">
        <f>GPW!J16</f>
        <v>7505100112.393885</v>
      </c>
      <c r="I17" s="63">
        <f>GPW!K16</f>
        <v>24806706.463400163</v>
      </c>
      <c r="J17" s="63">
        <f>GPW!L16</f>
        <v>62155555.49425466</v>
      </c>
      <c r="K17" s="63"/>
      <c r="L17" s="63"/>
      <c r="M17" s="63"/>
      <c r="N17" s="63"/>
      <c r="O17" s="63"/>
      <c r="P17" s="63"/>
    </row>
    <row r="18" spans="1:16" ht="12.75">
      <c r="A18" s="63">
        <f>GPW!B17</f>
        <v>-10</v>
      </c>
      <c r="B18" s="63">
        <f>GPW!C17</f>
        <v>12</v>
      </c>
      <c r="C18" s="63">
        <f>GPW!M17</f>
        <v>0.7485249962</v>
      </c>
      <c r="D18" s="63">
        <v>84</v>
      </c>
      <c r="E18" s="63" t="s">
        <v>59</v>
      </c>
      <c r="F18" s="64">
        <f>GPW!I17</f>
        <v>9035.610480993611</v>
      </c>
      <c r="G18" s="63">
        <f>GPW!I17</f>
        <v>9035.610480993611</v>
      </c>
      <c r="H18" s="65">
        <f>GPW!J17</f>
        <v>5840571133.881901</v>
      </c>
      <c r="I18" s="63">
        <f>GPW!K17</f>
        <v>19304916.860143363</v>
      </c>
      <c r="J18" s="63">
        <f>GPW!L17</f>
        <v>48370299.90188172</v>
      </c>
      <c r="K18" s="63"/>
      <c r="L18" s="63"/>
      <c r="M18" s="63"/>
      <c r="N18" s="63"/>
      <c r="O18" s="63"/>
      <c r="P18" s="63"/>
    </row>
    <row r="19" spans="1:16" ht="12.75">
      <c r="A19" s="63">
        <f>GPW!B18</f>
        <v>-9</v>
      </c>
      <c r="B19" s="63">
        <f>GPW!C18</f>
        <v>15</v>
      </c>
      <c r="C19" s="63">
        <f>GPW!M18</f>
        <v>0.4975307677</v>
      </c>
      <c r="D19" s="63">
        <v>84</v>
      </c>
      <c r="E19" s="63" t="s">
        <v>59</v>
      </c>
      <c r="F19" s="64">
        <f>GPW!I18</f>
        <v>5927.889542898313</v>
      </c>
      <c r="G19" s="63">
        <f>GPW!I18</f>
        <v>5927.889542898313</v>
      </c>
      <c r="H19" s="65">
        <f>GPW!J18</f>
        <v>3445349837.8644934</v>
      </c>
      <c r="I19" s="63">
        <f>GPW!K18</f>
        <v>11387960.295224678</v>
      </c>
      <c r="J19" s="63">
        <f>GPW!L18</f>
        <v>28533614.453838598</v>
      </c>
      <c r="K19" s="63"/>
      <c r="L19" s="63"/>
      <c r="M19" s="63"/>
      <c r="N19" s="63"/>
      <c r="O19" s="63"/>
      <c r="P19" s="63"/>
    </row>
    <row r="20" spans="1:16" ht="12.75">
      <c r="A20" s="63">
        <f>GPW!B19</f>
        <v>-9</v>
      </c>
      <c r="B20" s="63">
        <f>GPW!C19</f>
        <v>14</v>
      </c>
      <c r="C20" s="63">
        <f>GPW!M19</f>
        <v>1.0000000018000001</v>
      </c>
      <c r="D20" s="63">
        <v>84</v>
      </c>
      <c r="E20" s="63" t="s">
        <v>59</v>
      </c>
      <c r="F20" s="64">
        <f>GPW!I19</f>
        <v>11970.469791546848</v>
      </c>
      <c r="G20" s="63">
        <f>GPW!I19</f>
        <v>11970.469791546848</v>
      </c>
      <c r="H20" s="65">
        <f>GPW!J19</f>
        <v>4937926432.154764</v>
      </c>
      <c r="I20" s="63">
        <f>GPW!K19</f>
        <v>16321393.413266083</v>
      </c>
      <c r="J20" s="63">
        <f>GPW!L19</f>
        <v>40894798.974566236</v>
      </c>
      <c r="K20" s="63"/>
      <c r="L20" s="63"/>
      <c r="M20" s="63"/>
      <c r="N20" s="63"/>
      <c r="O20" s="63"/>
      <c r="P20" s="63"/>
    </row>
    <row r="21" spans="1:16" ht="12.75">
      <c r="A21" s="63">
        <f>GPW!B20</f>
        <v>-9</v>
      </c>
      <c r="B21" s="63">
        <f>GPW!C20</f>
        <v>13</v>
      </c>
      <c r="C21" s="63">
        <f>GPW!M20</f>
        <v>1.0000000019</v>
      </c>
      <c r="D21" s="63">
        <v>84</v>
      </c>
      <c r="E21" s="63" t="s">
        <v>59</v>
      </c>
      <c r="F21" s="64">
        <f>GPW!I20</f>
        <v>12022.671242843073</v>
      </c>
      <c r="G21" s="63">
        <f>GPW!I20</f>
        <v>12022.671242843073</v>
      </c>
      <c r="H21" s="65">
        <f>GPW!J20</f>
        <v>12768550110.84211</v>
      </c>
      <c r="I21" s="63">
        <f>GPW!K20</f>
        <v>42204057.217012145</v>
      </c>
      <c r="J21" s="63">
        <f>GPW!L20</f>
        <v>105746267.61940339</v>
      </c>
      <c r="K21" s="63"/>
      <c r="L21" s="63"/>
      <c r="M21" s="63"/>
      <c r="N21" s="63"/>
      <c r="O21" s="63"/>
      <c r="P21" s="63"/>
    </row>
    <row r="22" spans="1:16" ht="12.75">
      <c r="A22" s="63">
        <f>GPW!B21</f>
        <v>-9</v>
      </c>
      <c r="B22" s="63">
        <f>GPW!C21</f>
        <v>12</v>
      </c>
      <c r="C22" s="63">
        <f>GPW!M21</f>
        <v>0.9755392194</v>
      </c>
      <c r="D22" s="63">
        <v>84</v>
      </c>
      <c r="E22" s="63" t="s">
        <v>59</v>
      </c>
      <c r="F22" s="64">
        <f>GPW!I21</f>
        <v>11775.949287170866</v>
      </c>
      <c r="G22" s="63">
        <f>GPW!I21</f>
        <v>11775.949287170866</v>
      </c>
      <c r="H22" s="65">
        <f>GPW!J21</f>
        <v>57888867542.51056</v>
      </c>
      <c r="I22" s="63">
        <f>GPW!K21</f>
        <v>191340837.97953025</v>
      </c>
      <c r="J22" s="63">
        <f>GPW!L21</f>
        <v>479422614.6425634</v>
      </c>
      <c r="K22" s="63"/>
      <c r="L22" s="63"/>
      <c r="M22" s="63"/>
      <c r="N22" s="63"/>
      <c r="O22" s="63"/>
      <c r="P22" s="63"/>
    </row>
    <row r="23" spans="1:16" ht="12.75">
      <c r="A23" s="63">
        <f>GPW!B22</f>
        <v>-9</v>
      </c>
      <c r="B23" s="63">
        <f>GPW!C22</f>
        <v>11</v>
      </c>
      <c r="C23" s="63">
        <f>GPW!M22</f>
        <v>0.6477742351</v>
      </c>
      <c r="D23" s="63">
        <v>84</v>
      </c>
      <c r="E23" s="63" t="s">
        <v>59</v>
      </c>
      <c r="F23" s="64">
        <f>GPW!I22</f>
        <v>7848.484175867487</v>
      </c>
      <c r="G23" s="63">
        <f>GPW!I22</f>
        <v>7848.484175867487</v>
      </c>
      <c r="H23" s="65">
        <f>GPW!J22</f>
        <v>10516399462.026266</v>
      </c>
      <c r="I23" s="63">
        <f>GPW!K22</f>
        <v>34759993.950718075</v>
      </c>
      <c r="J23" s="63">
        <f>GPW!L22</f>
        <v>87094461.17611207</v>
      </c>
      <c r="K23" s="63"/>
      <c r="L23" s="63"/>
      <c r="M23" s="63"/>
      <c r="N23" s="63"/>
      <c r="O23" s="63"/>
      <c r="P23" s="63"/>
    </row>
    <row r="24" spans="1:16" ht="12.75">
      <c r="A24" s="63">
        <f>GPW!B23</f>
        <v>-9</v>
      </c>
      <c r="B24" s="63">
        <f>GPW!C23</f>
        <v>10</v>
      </c>
      <c r="C24" s="63">
        <f>GPW!M23</f>
        <v>0.1809322604</v>
      </c>
      <c r="D24" s="63">
        <v>84</v>
      </c>
      <c r="E24" s="63" t="s">
        <v>59</v>
      </c>
      <c r="F24" s="64">
        <f>GPW!I23</f>
        <v>2199.640635201892</v>
      </c>
      <c r="G24" s="63">
        <f>GPW!I23</f>
        <v>2199.640635201892</v>
      </c>
      <c r="H24" s="65">
        <f>GPW!J23</f>
        <v>1746430355.957183</v>
      </c>
      <c r="I24" s="63">
        <f>GPW!K23</f>
        <v>5772499.307165484</v>
      </c>
      <c r="J24" s="63">
        <f>GPW!L23</f>
        <v>14463544.427247293</v>
      </c>
      <c r="K24" s="63"/>
      <c r="L24" s="63"/>
      <c r="M24" s="63"/>
      <c r="N24" s="63"/>
      <c r="O24" s="63"/>
      <c r="P24" s="63"/>
    </row>
    <row r="25" spans="1:16" ht="12.75">
      <c r="A25" s="63">
        <f>GPW!B24</f>
        <v>-8</v>
      </c>
      <c r="B25" s="63">
        <f>GPW!C24</f>
        <v>15</v>
      </c>
      <c r="C25" s="63">
        <f>GPW!M24</f>
        <v>0.49840460769999995</v>
      </c>
      <c r="D25" s="63">
        <v>84</v>
      </c>
      <c r="E25" s="63" t="s">
        <v>59</v>
      </c>
      <c r="F25" s="64">
        <f>GPW!I24</f>
        <v>5938.301013574011</v>
      </c>
      <c r="G25" s="63">
        <f>GPW!I24</f>
        <v>5938.301013574011</v>
      </c>
      <c r="H25" s="65">
        <f>GPW!J24</f>
        <v>2275610217.5596967</v>
      </c>
      <c r="I25" s="63">
        <f>GPW!K24</f>
        <v>7521604.488512509</v>
      </c>
      <c r="J25" s="63">
        <f>GPW!L24</f>
        <v>18846093.328888226</v>
      </c>
      <c r="K25" s="63"/>
      <c r="L25" s="63"/>
      <c r="M25" s="63"/>
      <c r="N25" s="63"/>
      <c r="O25" s="63"/>
      <c r="P25" s="63"/>
    </row>
    <row r="26" spans="1:16" ht="12.75">
      <c r="A26" s="63">
        <f>GPW!B25</f>
        <v>-8</v>
      </c>
      <c r="B26" s="63">
        <f>GPW!C25</f>
        <v>14</v>
      </c>
      <c r="C26" s="63">
        <f>GPW!M25</f>
        <v>1.0000000019</v>
      </c>
      <c r="D26" s="63">
        <v>84</v>
      </c>
      <c r="E26" s="63" t="s">
        <v>59</v>
      </c>
      <c r="F26" s="64">
        <f>GPW!I25</f>
        <v>11970.469792743892</v>
      </c>
      <c r="G26" s="63">
        <f>GPW!I25</f>
        <v>11970.469792743892</v>
      </c>
      <c r="H26" s="65">
        <f>GPW!J25</f>
        <v>4945436279.496976</v>
      </c>
      <c r="I26" s="63">
        <f>GPW!K25</f>
        <v>16346215.81081086</v>
      </c>
      <c r="J26" s="63">
        <f>GPW!L25</f>
        <v>40956993.845552884</v>
      </c>
      <c r="K26" s="63"/>
      <c r="L26" s="63"/>
      <c r="M26" s="63"/>
      <c r="N26" s="63"/>
      <c r="O26" s="63"/>
      <c r="P26" s="63"/>
    </row>
    <row r="27" spans="1:16" ht="12.75">
      <c r="A27" s="63">
        <f>GPW!B26</f>
        <v>-8</v>
      </c>
      <c r="B27" s="63">
        <f>GPW!C26</f>
        <v>13</v>
      </c>
      <c r="C27" s="63">
        <f>GPW!M26</f>
        <v>1.000000002</v>
      </c>
      <c r="D27" s="63">
        <v>84</v>
      </c>
      <c r="E27" s="63" t="s">
        <v>59</v>
      </c>
      <c r="F27" s="64">
        <f>GPW!I26</f>
        <v>12022.67124404534</v>
      </c>
      <c r="G27" s="63">
        <f>GPW!I26</f>
        <v>12022.67124404534</v>
      </c>
      <c r="H27" s="65">
        <f>GPW!J26</f>
        <v>27860421594.396564</v>
      </c>
      <c r="I27" s="63">
        <f>GPW!K26</f>
        <v>92087419.23341566</v>
      </c>
      <c r="J27" s="63">
        <f>GPW!L26</f>
        <v>230733761.65151468</v>
      </c>
      <c r="K27" s="63"/>
      <c r="L27" s="63"/>
      <c r="M27" s="63"/>
      <c r="N27" s="63"/>
      <c r="O27" s="63"/>
      <c r="P27" s="63"/>
    </row>
    <row r="28" spans="1:16" ht="12.75">
      <c r="A28" s="63">
        <f>GPW!B27</f>
        <v>-8</v>
      </c>
      <c r="B28" s="63">
        <f>GPW!C27</f>
        <v>12</v>
      </c>
      <c r="C28" s="63">
        <f>GPW!M27</f>
        <v>1.000000002</v>
      </c>
      <c r="D28" s="63">
        <v>84</v>
      </c>
      <c r="E28" s="63" t="s">
        <v>59</v>
      </c>
      <c r="F28" s="64">
        <f>GPW!I27</f>
        <v>12071.22079414244</v>
      </c>
      <c r="G28" s="63">
        <f>GPW!I27</f>
        <v>12071.22079414244</v>
      </c>
      <c r="H28" s="65">
        <f>GPW!J27</f>
        <v>40441474776.061554</v>
      </c>
      <c r="I28" s="63">
        <f>GPW!K27</f>
        <v>133671740.37559454</v>
      </c>
      <c r="J28" s="63">
        <f>GPW!L27</f>
        <v>334927221.76509607</v>
      </c>
      <c r="K28" s="63"/>
      <c r="L28" s="63"/>
      <c r="M28" s="63"/>
      <c r="N28" s="63"/>
      <c r="O28" s="63"/>
      <c r="P28" s="63"/>
    </row>
    <row r="29" spans="1:16" ht="12.75">
      <c r="A29" s="63">
        <f>GPW!B28</f>
        <v>-8</v>
      </c>
      <c r="B29" s="63">
        <f>GPW!C28</f>
        <v>11</v>
      </c>
      <c r="C29" s="63">
        <f>GPW!M28</f>
        <v>1.0000000018</v>
      </c>
      <c r="D29" s="63">
        <v>84</v>
      </c>
      <c r="E29" s="63" t="s">
        <v>59</v>
      </c>
      <c r="F29" s="64">
        <f>GPW!I28</f>
        <v>12116.079591808942</v>
      </c>
      <c r="G29" s="63">
        <f>GPW!I28</f>
        <v>12116.079591808942</v>
      </c>
      <c r="H29" s="65">
        <f>GPW!J28</f>
        <v>12319746588.122131</v>
      </c>
      <c r="I29" s="63">
        <f>GPW!K28</f>
        <v>40720621.009483226</v>
      </c>
      <c r="J29" s="63">
        <f>GPW!L28</f>
        <v>102029377.52537628</v>
      </c>
      <c r="K29" s="63"/>
      <c r="L29" s="63"/>
      <c r="M29" s="63"/>
      <c r="N29" s="63"/>
      <c r="O29" s="63"/>
      <c r="P29" s="63"/>
    </row>
    <row r="30" spans="1:16" ht="12.75">
      <c r="A30" s="63">
        <f>GPW!B29</f>
        <v>-8</v>
      </c>
      <c r="B30" s="63">
        <f>GPW!C29</f>
        <v>10</v>
      </c>
      <c r="C30" s="63">
        <f>GPW!M29</f>
        <v>0.6842697151</v>
      </c>
      <c r="D30" s="63">
        <v>84</v>
      </c>
      <c r="E30" s="63" t="s">
        <v>59</v>
      </c>
      <c r="F30" s="64">
        <f>GPW!I29</f>
        <v>8318.845226630363</v>
      </c>
      <c r="G30" s="63">
        <f>GPW!I29</f>
        <v>8318.845226630363</v>
      </c>
      <c r="H30" s="65">
        <f>GPW!J29</f>
        <v>4153431738.084106</v>
      </c>
      <c r="I30" s="63">
        <f>GPW!K29</f>
        <v>13728392.746190585</v>
      </c>
      <c r="J30" s="63">
        <f>GPW!L29</f>
        <v>34397789.90579526</v>
      </c>
      <c r="K30" s="63"/>
      <c r="L30" s="63"/>
      <c r="M30" s="63"/>
      <c r="N30" s="63"/>
      <c r="O30" s="63"/>
      <c r="P30" s="63"/>
    </row>
    <row r="31" spans="1:16" ht="12.75">
      <c r="A31" s="63">
        <f>GPW!B30</f>
        <v>-7</v>
      </c>
      <c r="B31" s="63">
        <f>GPW!C30</f>
        <v>24</v>
      </c>
      <c r="C31" s="63">
        <f>GPW!M30</f>
        <v>0.5080686201</v>
      </c>
      <c r="D31" s="63">
        <v>84</v>
      </c>
      <c r="E31" s="63" t="s">
        <v>59</v>
      </c>
      <c r="F31" s="64">
        <f>GPW!I30</f>
        <v>5716.295251238898</v>
      </c>
      <c r="G31" s="63">
        <f>GPW!I30</f>
        <v>5716.295251238898</v>
      </c>
      <c r="H31" s="65">
        <f>GPW!J30</f>
        <v>0</v>
      </c>
      <c r="I31" s="63">
        <f>GPW!K30</f>
        <v>0</v>
      </c>
      <c r="J31" s="63">
        <f>GPW!L30</f>
        <v>0</v>
      </c>
      <c r="K31" s="63"/>
      <c r="L31" s="63"/>
      <c r="M31" s="63"/>
      <c r="N31" s="63"/>
      <c r="O31" s="63"/>
      <c r="P31" s="63"/>
    </row>
    <row r="32" spans="1:16" ht="12.75">
      <c r="A32" s="63">
        <f>GPW!B31</f>
        <v>-7</v>
      </c>
      <c r="B32" s="63">
        <f>GPW!C31</f>
        <v>23</v>
      </c>
      <c r="C32" s="63">
        <f>GPW!M31</f>
        <v>0.39646973069999997</v>
      </c>
      <c r="D32" s="63">
        <v>84</v>
      </c>
      <c r="E32" s="63" t="s">
        <v>59</v>
      </c>
      <c r="F32" s="64">
        <f>GPW!I31</f>
        <v>4495.49503041711</v>
      </c>
      <c r="G32" s="63">
        <f>GPW!I31</f>
        <v>4495.49503041711</v>
      </c>
      <c r="H32" s="65">
        <f>GPW!J31</f>
        <v>20182259.00086513</v>
      </c>
      <c r="I32" s="63">
        <f>GPW!K31</f>
        <v>66708.68706681172</v>
      </c>
      <c r="J32" s="63">
        <f>GPW!L31</f>
        <v>167144.94151198838</v>
      </c>
      <c r="K32" s="63"/>
      <c r="L32" s="63"/>
      <c r="M32" s="63"/>
      <c r="N32" s="63"/>
      <c r="O32" s="63"/>
      <c r="P32" s="63"/>
    </row>
    <row r="33" spans="1:16" ht="12.75">
      <c r="A33" s="63">
        <f>GPW!B32</f>
        <v>-7</v>
      </c>
      <c r="B33" s="63">
        <f>GPW!C32</f>
        <v>22</v>
      </c>
      <c r="C33" s="63">
        <f>GPW!M32</f>
        <v>0.2795864626</v>
      </c>
      <c r="D33" s="63">
        <v>84</v>
      </c>
      <c r="E33" s="63" t="s">
        <v>59</v>
      </c>
      <c r="F33" s="64">
        <f>GPW!I32</f>
        <v>3193.7496819008</v>
      </c>
      <c r="G33" s="63">
        <f>GPW!I32</f>
        <v>3193.7496819008</v>
      </c>
      <c r="H33" s="65">
        <f>GPW!J32</f>
        <v>86656191.28635436</v>
      </c>
      <c r="I33" s="63">
        <f>GPW!K32</f>
        <v>286425.85285796766</v>
      </c>
      <c r="J33" s="63">
        <f>GPW!L32</f>
        <v>717667.1364483283</v>
      </c>
      <c r="K33" s="63"/>
      <c r="L33" s="63"/>
      <c r="M33" s="63"/>
      <c r="N33" s="63"/>
      <c r="O33" s="63"/>
      <c r="P33" s="63"/>
    </row>
    <row r="34" spans="1:16" ht="12.75">
      <c r="A34" s="63">
        <f>GPW!B33</f>
        <v>-7</v>
      </c>
      <c r="B34" s="63">
        <f>GPW!C33</f>
        <v>21</v>
      </c>
      <c r="C34" s="63">
        <f>GPW!M33</f>
        <v>0.164068146</v>
      </c>
      <c r="D34" s="63">
        <v>84</v>
      </c>
      <c r="E34" s="63" t="s">
        <v>59</v>
      </c>
      <c r="F34" s="64">
        <f>GPW!I33</f>
        <v>1887.4332198679695</v>
      </c>
      <c r="G34" s="63">
        <f>GPW!I33</f>
        <v>1887.4332198679695</v>
      </c>
      <c r="H34" s="65">
        <f>GPW!J33</f>
        <v>42398482.51583914</v>
      </c>
      <c r="I34" s="63">
        <f>GPW!K33</f>
        <v>140140.26388897107</v>
      </c>
      <c r="J34" s="63">
        <f>GPW!L33</f>
        <v>351134.7208458288</v>
      </c>
      <c r="K34" s="63"/>
      <c r="L34" s="63"/>
      <c r="M34" s="63"/>
      <c r="N34" s="63"/>
      <c r="O34" s="63"/>
      <c r="P34" s="63"/>
    </row>
    <row r="35" spans="1:16" ht="12.75">
      <c r="A35" s="63">
        <f>GPW!B34</f>
        <v>-7</v>
      </c>
      <c r="B35" s="63">
        <f>GPW!C34</f>
        <v>20</v>
      </c>
      <c r="C35" s="63">
        <f>GPW!M34</f>
        <v>0.047824821899999995</v>
      </c>
      <c r="D35" s="63">
        <v>84</v>
      </c>
      <c r="E35" s="63" t="s">
        <v>59</v>
      </c>
      <c r="F35" s="64">
        <f>GPW!I34</f>
        <v>553.873560132655</v>
      </c>
      <c r="G35" s="63">
        <f>GPW!I34</f>
        <v>553.873560132655</v>
      </c>
      <c r="H35" s="65">
        <f>GPW!J34</f>
        <v>12391105.805685382</v>
      </c>
      <c r="I35" s="63">
        <f>GPW!K34</f>
        <v>40956.48557318521</v>
      </c>
      <c r="J35" s="63">
        <f>GPW!L34</f>
        <v>102620.35855705562</v>
      </c>
      <c r="K35" s="63"/>
      <c r="L35" s="63"/>
      <c r="M35" s="63"/>
      <c r="N35" s="63"/>
      <c r="O35" s="63"/>
      <c r="P35" s="63"/>
    </row>
    <row r="36" spans="1:16" ht="12.75">
      <c r="A36" s="63">
        <f>GPW!B35</f>
        <v>-7</v>
      </c>
      <c r="B36" s="63">
        <f>GPW!C35</f>
        <v>15</v>
      </c>
      <c r="C36" s="63">
        <f>GPW!M35</f>
        <v>0.49670684919999997</v>
      </c>
      <c r="D36" s="63">
        <v>84</v>
      </c>
      <c r="E36" s="63" t="s">
        <v>59</v>
      </c>
      <c r="F36" s="64">
        <f>GPW!I35</f>
        <v>5918.072867875522</v>
      </c>
      <c r="G36" s="63">
        <f>GPW!I35</f>
        <v>5918.072867875522</v>
      </c>
      <c r="H36" s="65">
        <f>GPW!J35</f>
        <v>2371496980.0793667</v>
      </c>
      <c r="I36" s="63">
        <f>GPW!K35</f>
        <v>7838540.270304832</v>
      </c>
      <c r="J36" s="63">
        <f>GPW!L35</f>
        <v>19640205.985575322</v>
      </c>
      <c r="K36" s="63"/>
      <c r="L36" s="63"/>
      <c r="M36" s="63"/>
      <c r="N36" s="63"/>
      <c r="O36" s="63"/>
      <c r="P36" s="63"/>
    </row>
    <row r="37" spans="1:16" ht="12.75">
      <c r="A37" s="63">
        <f>GPW!B36</f>
        <v>-7</v>
      </c>
      <c r="B37" s="63">
        <f>GPW!C36</f>
        <v>14</v>
      </c>
      <c r="C37" s="63">
        <f>GPW!M36</f>
        <v>1.0000000019</v>
      </c>
      <c r="D37" s="63">
        <v>84</v>
      </c>
      <c r="E37" s="63" t="s">
        <v>59</v>
      </c>
      <c r="F37" s="64">
        <f>GPW!I36</f>
        <v>11970.469792743892</v>
      </c>
      <c r="G37" s="63">
        <f>GPW!I36</f>
        <v>11970.469792743892</v>
      </c>
      <c r="H37" s="65">
        <f>GPW!J36</f>
        <v>6589683421.803068</v>
      </c>
      <c r="I37" s="63">
        <f>GPW!K36</f>
        <v>21780967.593150724</v>
      </c>
      <c r="J37" s="63">
        <f>GPW!L36</f>
        <v>54574279.8203402</v>
      </c>
      <c r="K37" s="63"/>
      <c r="L37" s="63"/>
      <c r="M37" s="63"/>
      <c r="N37" s="63"/>
      <c r="O37" s="63"/>
      <c r="P37" s="63"/>
    </row>
    <row r="38" spans="1:16" ht="12.75">
      <c r="A38" s="63">
        <f>GPW!B37</f>
        <v>-7</v>
      </c>
      <c r="B38" s="63">
        <f>GPW!C37</f>
        <v>13</v>
      </c>
      <c r="C38" s="63">
        <f>GPW!M37</f>
        <v>1.0000000018</v>
      </c>
      <c r="D38" s="63">
        <v>84</v>
      </c>
      <c r="E38" s="63" t="s">
        <v>59</v>
      </c>
      <c r="F38" s="64">
        <f>GPW!I37</f>
        <v>12022.671241640806</v>
      </c>
      <c r="G38" s="63">
        <f>GPW!I37</f>
        <v>12022.671241640806</v>
      </c>
      <c r="H38" s="65">
        <f>GPW!J37</f>
        <v>35964668051.763824</v>
      </c>
      <c r="I38" s="63">
        <f>GPW!K37</f>
        <v>118874492.01915565</v>
      </c>
      <c r="J38" s="63">
        <f>GPW!L37</f>
        <v>297851312.7669436</v>
      </c>
      <c r="K38" s="63"/>
      <c r="L38" s="63"/>
      <c r="M38" s="63"/>
      <c r="N38" s="63"/>
      <c r="O38" s="63"/>
      <c r="P38" s="63"/>
    </row>
    <row r="39" spans="1:16" ht="12.75">
      <c r="A39" s="63">
        <f>GPW!B38</f>
        <v>-7</v>
      </c>
      <c r="B39" s="63">
        <f>GPW!C38</f>
        <v>12</v>
      </c>
      <c r="C39" s="63">
        <f>GPW!M38</f>
        <v>1.0000000016</v>
      </c>
      <c r="D39" s="63">
        <v>84</v>
      </c>
      <c r="E39" s="63" t="s">
        <v>59</v>
      </c>
      <c r="F39" s="64">
        <f>GPW!I38</f>
        <v>12071.220789313951</v>
      </c>
      <c r="G39" s="63">
        <f>GPW!I38</f>
        <v>12071.220789313951</v>
      </c>
      <c r="H39" s="65">
        <f>GPW!J38</f>
        <v>17095059013.082306</v>
      </c>
      <c r="I39" s="63">
        <f>GPW!K38</f>
        <v>56504524.198381506</v>
      </c>
      <c r="J39" s="63">
        <f>GPW!L38</f>
        <v>141577443.77193597</v>
      </c>
      <c r="K39" s="63"/>
      <c r="L39" s="63"/>
      <c r="M39" s="63"/>
      <c r="N39" s="63"/>
      <c r="O39" s="63"/>
      <c r="P39" s="63"/>
    </row>
    <row r="40" spans="1:16" ht="12.75">
      <c r="A40" s="63">
        <f>GPW!B39</f>
        <v>-7</v>
      </c>
      <c r="B40" s="63">
        <f>GPW!C39</f>
        <v>11</v>
      </c>
      <c r="C40" s="63">
        <f>GPW!M39</f>
        <v>1.0000000017</v>
      </c>
      <c r="D40" s="63">
        <v>84</v>
      </c>
      <c r="E40" s="63" t="s">
        <v>59</v>
      </c>
      <c r="F40" s="64">
        <f>GPW!I39</f>
        <v>12116.079590597334</v>
      </c>
      <c r="G40" s="63">
        <f>GPW!I39</f>
        <v>12116.079590597334</v>
      </c>
      <c r="H40" s="65">
        <f>GPW!J39</f>
        <v>18799442938.049362</v>
      </c>
      <c r="I40" s="63">
        <f>GPW!K39</f>
        <v>62138046.88221278</v>
      </c>
      <c r="J40" s="63">
        <f>GPW!L39</f>
        <v>155692769.09009686</v>
      </c>
      <c r="K40" s="63"/>
      <c r="L40" s="63"/>
      <c r="M40" s="63"/>
      <c r="N40" s="63"/>
      <c r="O40" s="63"/>
      <c r="P40" s="63"/>
    </row>
    <row r="41" spans="1:16" ht="12.75">
      <c r="A41" s="63">
        <f>GPW!B40</f>
        <v>-7</v>
      </c>
      <c r="B41" s="63">
        <f>GPW!C40</f>
        <v>10</v>
      </c>
      <c r="C41" s="63">
        <f>GPW!M40</f>
        <v>0.5355728117</v>
      </c>
      <c r="D41" s="63">
        <v>84</v>
      </c>
      <c r="E41" s="63" t="s">
        <v>59</v>
      </c>
      <c r="F41" s="64">
        <f>GPW!I40</f>
        <v>6511.098226044444</v>
      </c>
      <c r="G41" s="63">
        <f>GPW!I40</f>
        <v>6511.098226044444</v>
      </c>
      <c r="H41" s="65">
        <f>GPW!J40</f>
        <v>5225877258.398208</v>
      </c>
      <c r="I41" s="63">
        <f>GPW!K40</f>
        <v>17273161.079991613</v>
      </c>
      <c r="J41" s="63">
        <f>GPW!L40</f>
        <v>43279543.1208348</v>
      </c>
      <c r="K41" s="63"/>
      <c r="L41" s="63"/>
      <c r="M41" s="63"/>
      <c r="N41" s="63"/>
      <c r="O41" s="63"/>
      <c r="P41" s="63"/>
    </row>
    <row r="42" spans="1:16" ht="12.75">
      <c r="A42" s="63">
        <f>GPW!B41</f>
        <v>-6</v>
      </c>
      <c r="B42" s="63">
        <f>GPW!C41</f>
        <v>24</v>
      </c>
      <c r="C42" s="63">
        <f>GPW!M41</f>
        <v>1.0000000019</v>
      </c>
      <c r="D42" s="63">
        <v>84</v>
      </c>
      <c r="E42" s="63" t="s">
        <v>59</v>
      </c>
      <c r="F42" s="64">
        <f>GPW!I41</f>
        <v>11251.029951376955</v>
      </c>
      <c r="G42" s="63">
        <f>GPW!I41</f>
        <v>11251.029951376955</v>
      </c>
      <c r="H42" s="65">
        <f>GPW!J41</f>
        <v>0</v>
      </c>
      <c r="I42" s="63">
        <f>GPW!K41</f>
        <v>0</v>
      </c>
      <c r="J42" s="63">
        <f>GPW!L41</f>
        <v>0</v>
      </c>
      <c r="K42" s="63"/>
      <c r="L42" s="63"/>
      <c r="M42" s="63"/>
      <c r="N42" s="63"/>
      <c r="O42" s="63"/>
      <c r="P42" s="63"/>
    </row>
    <row r="43" spans="1:16" ht="12.75">
      <c r="A43" s="63">
        <f>GPW!B42</f>
        <v>-6</v>
      </c>
      <c r="B43" s="63">
        <f>GPW!C42</f>
        <v>23</v>
      </c>
      <c r="C43" s="63">
        <f>GPW!M42</f>
        <v>1.0000000019</v>
      </c>
      <c r="D43" s="63">
        <v>84</v>
      </c>
      <c r="E43" s="63" t="s">
        <v>59</v>
      </c>
      <c r="F43" s="64">
        <f>GPW!I42</f>
        <v>11338.810231543739</v>
      </c>
      <c r="G43" s="63">
        <f>GPW!I42</f>
        <v>11338.810231543739</v>
      </c>
      <c r="H43" s="65">
        <f>GPW!J42</f>
        <v>0</v>
      </c>
      <c r="I43" s="63">
        <f>GPW!K42</f>
        <v>0</v>
      </c>
      <c r="J43" s="63">
        <f>GPW!L42</f>
        <v>0</v>
      </c>
      <c r="K43" s="63"/>
      <c r="L43" s="63"/>
      <c r="M43" s="63"/>
      <c r="N43" s="63"/>
      <c r="O43" s="63"/>
      <c r="P43" s="63"/>
    </row>
    <row r="44" spans="1:16" ht="12.75">
      <c r="A44" s="63">
        <f>GPW!B43</f>
        <v>-6</v>
      </c>
      <c r="B44" s="63">
        <f>GPW!C43</f>
        <v>22</v>
      </c>
      <c r="C44" s="63">
        <f>GPW!M43</f>
        <v>1.0000000018</v>
      </c>
      <c r="D44" s="63">
        <v>84</v>
      </c>
      <c r="E44" s="63" t="s">
        <v>59</v>
      </c>
      <c r="F44" s="64">
        <f>GPW!I43</f>
        <v>11423.119910561612</v>
      </c>
      <c r="G44" s="63">
        <f>GPW!I43</f>
        <v>11423.119910561612</v>
      </c>
      <c r="H44" s="65">
        <f>GPW!J43</f>
        <v>142630620.54278484</v>
      </c>
      <c r="I44" s="63">
        <f>GPW!K43</f>
        <v>471438.8727013138</v>
      </c>
      <c r="J44" s="63">
        <f>GPW!L43</f>
        <v>1181234.802675977</v>
      </c>
      <c r="K44" s="63"/>
      <c r="L44" s="63"/>
      <c r="M44" s="63"/>
      <c r="N44" s="63"/>
      <c r="O44" s="63"/>
      <c r="P44" s="63"/>
    </row>
    <row r="45" spans="1:16" ht="12.75">
      <c r="A45" s="63">
        <f>GPW!B44</f>
        <v>-6</v>
      </c>
      <c r="B45" s="63">
        <f>GPW!C44</f>
        <v>21</v>
      </c>
      <c r="C45" s="63">
        <f>GPW!M44</f>
        <v>1.0000000018</v>
      </c>
      <c r="D45" s="63">
        <v>84</v>
      </c>
      <c r="E45" s="63" t="s">
        <v>59</v>
      </c>
      <c r="F45" s="64">
        <f>GPW!I44</f>
        <v>11503.958990707126</v>
      </c>
      <c r="G45" s="63">
        <f>GPW!I44</f>
        <v>11503.958990707126</v>
      </c>
      <c r="H45" s="65">
        <f>GPW!J44</f>
        <v>457975007.2586698</v>
      </c>
      <c r="I45" s="63">
        <f>GPW!K44</f>
        <v>1513750.8364316323</v>
      </c>
      <c r="J45" s="63">
        <f>GPW!L44</f>
        <v>3792846.2715160633</v>
      </c>
      <c r="K45" s="63"/>
      <c r="L45" s="63"/>
      <c r="M45" s="63"/>
      <c r="N45" s="63"/>
      <c r="O45" s="63"/>
      <c r="P45" s="63"/>
    </row>
    <row r="46" spans="1:16" ht="12.75">
      <c r="A46" s="63">
        <f>GPW!B45</f>
        <v>-6</v>
      </c>
      <c r="B46" s="63">
        <f>GPW!C45</f>
        <v>20</v>
      </c>
      <c r="C46" s="63">
        <f>GPW!M45</f>
        <v>0.9997216655000001</v>
      </c>
      <c r="D46" s="63">
        <v>84</v>
      </c>
      <c r="E46" s="63" t="s">
        <v>59</v>
      </c>
      <c r="F46" s="64">
        <f>GPW!I45</f>
        <v>11578.075484944617</v>
      </c>
      <c r="G46" s="63">
        <f>GPW!I45</f>
        <v>11578.075484944617</v>
      </c>
      <c r="H46" s="65">
        <f>GPW!J45</f>
        <v>368137815.73493886</v>
      </c>
      <c r="I46" s="63">
        <f>GPW!K45</f>
        <v>1216810.7815021565</v>
      </c>
      <c r="J46" s="63">
        <f>GPW!L45</f>
        <v>3048834.804702976</v>
      </c>
      <c r="K46" s="63"/>
      <c r="L46" s="63"/>
      <c r="M46" s="63"/>
      <c r="N46" s="63"/>
      <c r="O46" s="63"/>
      <c r="P46" s="63"/>
    </row>
    <row r="47" spans="1:16" ht="12.75">
      <c r="A47" s="63">
        <f>GPW!B46</f>
        <v>-6</v>
      </c>
      <c r="B47" s="63">
        <f>GPW!C46</f>
        <v>19</v>
      </c>
      <c r="C47" s="63">
        <f>GPW!M46</f>
        <v>0.9347941477</v>
      </c>
      <c r="D47" s="63">
        <v>84</v>
      </c>
      <c r="E47" s="63" t="s">
        <v>59</v>
      </c>
      <c r="F47" s="64">
        <f>GPW!I46</f>
        <v>10895.120215000357</v>
      </c>
      <c r="G47" s="63">
        <f>GPW!I46</f>
        <v>10895.120215000357</v>
      </c>
      <c r="H47" s="65">
        <f>GPW!J46</f>
        <v>241327982.3480773</v>
      </c>
      <c r="I47" s="63">
        <f>GPW!K46</f>
        <v>797664.5654102877</v>
      </c>
      <c r="J47" s="63">
        <f>GPW!L46</f>
        <v>1998624.212138318</v>
      </c>
      <c r="K47" s="63"/>
      <c r="L47" s="63"/>
      <c r="M47" s="63"/>
      <c r="N47" s="63"/>
      <c r="O47" s="63"/>
      <c r="P47" s="63"/>
    </row>
    <row r="48" spans="1:16" ht="12.75">
      <c r="A48" s="63">
        <f>GPW!B47</f>
        <v>-6</v>
      </c>
      <c r="B48" s="63">
        <f>GPW!C47</f>
        <v>18</v>
      </c>
      <c r="C48" s="63">
        <f>GPW!M47</f>
        <v>0.8224044763</v>
      </c>
      <c r="D48" s="63">
        <v>84</v>
      </c>
      <c r="E48" s="63" t="s">
        <v>59</v>
      </c>
      <c r="F48" s="64">
        <f>GPW!I47</f>
        <v>9642.9885008847</v>
      </c>
      <c r="G48" s="63">
        <f>GPW!I47</f>
        <v>9642.9885008847</v>
      </c>
      <c r="H48" s="65">
        <f>GPW!J47</f>
        <v>226249648.77730358</v>
      </c>
      <c r="I48" s="63">
        <f>GPW!K47</f>
        <v>747825.950435689</v>
      </c>
      <c r="J48" s="63">
        <f>GPW!L47</f>
        <v>1873748.8360628649</v>
      </c>
      <c r="K48" s="63"/>
      <c r="L48" s="63"/>
      <c r="M48" s="63"/>
      <c r="N48" s="63"/>
      <c r="O48" s="63"/>
      <c r="P48" s="63"/>
    </row>
    <row r="49" spans="1:16" ht="12.75">
      <c r="A49" s="63">
        <f>GPW!B48</f>
        <v>-6</v>
      </c>
      <c r="B49" s="63">
        <f>GPW!C48</f>
        <v>17</v>
      </c>
      <c r="C49" s="63">
        <f>GPW!M48</f>
        <v>0.7122669335</v>
      </c>
      <c r="D49" s="63">
        <v>84</v>
      </c>
      <c r="E49" s="63" t="s">
        <v>59</v>
      </c>
      <c r="F49" s="64">
        <f>GPW!I48</f>
        <v>8399.079807253203</v>
      </c>
      <c r="G49" s="63">
        <f>GPW!I48</f>
        <v>8399.079807253203</v>
      </c>
      <c r="H49" s="65">
        <f>GPW!J48</f>
        <v>211843122.14780182</v>
      </c>
      <c r="I49" s="63">
        <f>GPW!K48</f>
        <v>700207.8678114433</v>
      </c>
      <c r="J49" s="63">
        <f>GPW!L48</f>
        <v>1754437.2143670106</v>
      </c>
      <c r="K49" s="63"/>
      <c r="L49" s="63"/>
      <c r="M49" s="63"/>
      <c r="N49" s="63"/>
      <c r="O49" s="63"/>
      <c r="P49" s="63"/>
    </row>
    <row r="50" spans="1:16" ht="12.75">
      <c r="A50" s="63">
        <f>GPW!B49</f>
        <v>-6</v>
      </c>
      <c r="B50" s="63">
        <f>GPW!C49</f>
        <v>16</v>
      </c>
      <c r="C50" s="63">
        <f>GPW!M49</f>
        <v>0.5133440887</v>
      </c>
      <c r="D50" s="63">
        <v>84</v>
      </c>
      <c r="E50" s="63" t="s">
        <v>59</v>
      </c>
      <c r="F50" s="64">
        <f>GPW!I49</f>
        <v>6085.760546929169</v>
      </c>
      <c r="G50" s="63">
        <f>GPW!I49</f>
        <v>6085.760546929169</v>
      </c>
      <c r="H50" s="65">
        <f>GPW!J49</f>
        <v>114057889.584863</v>
      </c>
      <c r="I50" s="63">
        <f>GPW!K49</f>
        <v>376997.0479266686</v>
      </c>
      <c r="J50" s="63">
        <f>GPW!L49</f>
        <v>944601.8546697649</v>
      </c>
      <c r="K50" s="63"/>
      <c r="L50" s="63"/>
      <c r="M50" s="63"/>
      <c r="N50" s="63"/>
      <c r="O50" s="63"/>
      <c r="P50" s="63"/>
    </row>
    <row r="51" spans="1:16" ht="12.75">
      <c r="A51" s="63">
        <f>GPW!B50</f>
        <v>-6</v>
      </c>
      <c r="B51" s="63">
        <f>GPW!C50</f>
        <v>15</v>
      </c>
      <c r="C51" s="63">
        <f>GPW!M50</f>
        <v>0.7253642643</v>
      </c>
      <c r="D51" s="63">
        <v>84</v>
      </c>
      <c r="E51" s="63" t="s">
        <v>59</v>
      </c>
      <c r="F51" s="64">
        <f>GPW!I50</f>
        <v>8642.438852603444</v>
      </c>
      <c r="G51" s="63">
        <f>GPW!I50</f>
        <v>8642.438852603444</v>
      </c>
      <c r="H51" s="65">
        <f>GPW!J50</f>
        <v>1159134099.714614</v>
      </c>
      <c r="I51" s="63">
        <f>GPW!K50</f>
        <v>3831301.239520221</v>
      </c>
      <c r="J51" s="63">
        <f>GPW!L50</f>
        <v>9599688.582583617</v>
      </c>
      <c r="K51" s="63"/>
      <c r="L51" s="63"/>
      <c r="M51" s="63"/>
      <c r="N51" s="63"/>
      <c r="O51" s="63"/>
      <c r="P51" s="63"/>
    </row>
    <row r="52" spans="1:16" ht="12.75">
      <c r="A52" s="63">
        <f>GPW!B51</f>
        <v>-6</v>
      </c>
      <c r="B52" s="63">
        <f>GPW!C51</f>
        <v>14</v>
      </c>
      <c r="C52" s="63">
        <f>GPW!M51</f>
        <v>1.0000000019000002</v>
      </c>
      <c r="D52" s="63">
        <v>84</v>
      </c>
      <c r="E52" s="63" t="s">
        <v>59</v>
      </c>
      <c r="F52" s="64">
        <f>GPW!I51</f>
        <v>11970.469792743894</v>
      </c>
      <c r="G52" s="63">
        <f>GPW!I51</f>
        <v>11970.469792743894</v>
      </c>
      <c r="H52" s="65">
        <f>GPW!J51</f>
        <v>10442085223.866896</v>
      </c>
      <c r="I52" s="63">
        <f>GPW!K51</f>
        <v>34514362.1184356</v>
      </c>
      <c r="J52" s="63">
        <f>GPW!L51</f>
        <v>86479007.32676232</v>
      </c>
      <c r="K52" s="63"/>
      <c r="L52" s="63"/>
      <c r="M52" s="63"/>
      <c r="N52" s="63"/>
      <c r="O52" s="63"/>
      <c r="P52" s="63"/>
    </row>
    <row r="53" spans="1:16" ht="12.75">
      <c r="A53" s="63">
        <f>GPW!B52</f>
        <v>-6</v>
      </c>
      <c r="B53" s="63">
        <f>GPW!C52</f>
        <v>13</v>
      </c>
      <c r="C53" s="63">
        <f>GPW!M52</f>
        <v>1.000000002</v>
      </c>
      <c r="D53" s="63">
        <v>84</v>
      </c>
      <c r="E53" s="63" t="s">
        <v>59</v>
      </c>
      <c r="F53" s="64">
        <f>GPW!I52</f>
        <v>12022.67124404534</v>
      </c>
      <c r="G53" s="63">
        <f>GPW!I52</f>
        <v>12022.67124404534</v>
      </c>
      <c r="H53" s="65">
        <f>GPW!J52</f>
        <v>32482684118.92004</v>
      </c>
      <c r="I53" s="63">
        <f>GPW!K52</f>
        <v>107365444.5662523</v>
      </c>
      <c r="J53" s="63">
        <f>GPW!L52</f>
        <v>269014302.95669836</v>
      </c>
      <c r="K53" s="63"/>
      <c r="L53" s="63"/>
      <c r="M53" s="63"/>
      <c r="N53" s="63"/>
      <c r="O53" s="63"/>
      <c r="P53" s="63"/>
    </row>
    <row r="54" spans="1:16" ht="12.75">
      <c r="A54" s="63">
        <f>GPW!B53</f>
        <v>-6</v>
      </c>
      <c r="B54" s="63">
        <f>GPW!C53</f>
        <v>12</v>
      </c>
      <c r="C54" s="63">
        <f>GPW!M53</f>
        <v>1.0000000018</v>
      </c>
      <c r="D54" s="63">
        <v>84</v>
      </c>
      <c r="E54" s="63" t="s">
        <v>59</v>
      </c>
      <c r="F54" s="64">
        <f>GPW!I53</f>
        <v>12071.220791728196</v>
      </c>
      <c r="G54" s="63">
        <f>GPW!I53</f>
        <v>12071.220791728196</v>
      </c>
      <c r="H54" s="65">
        <f>GPW!J53</f>
        <v>32458101402.06188</v>
      </c>
      <c r="I54" s="63">
        <f>GPW!K53</f>
        <v>107284190.9877469</v>
      </c>
      <c r="J54" s="63">
        <f>GPW!L53</f>
        <v>268810714.41037714</v>
      </c>
      <c r="K54" s="63"/>
      <c r="L54" s="63"/>
      <c r="M54" s="63"/>
      <c r="N54" s="63"/>
      <c r="O54" s="63"/>
      <c r="P54" s="63"/>
    </row>
    <row r="55" spans="1:16" ht="12.75">
      <c r="A55" s="63">
        <f>GPW!B54</f>
        <v>-6</v>
      </c>
      <c r="B55" s="63">
        <f>GPW!C54</f>
        <v>11</v>
      </c>
      <c r="C55" s="63">
        <f>GPW!M54</f>
        <v>0.7234104987</v>
      </c>
      <c r="D55" s="63">
        <v>84</v>
      </c>
      <c r="E55" s="63" t="s">
        <v>59</v>
      </c>
      <c r="F55" s="64">
        <f>GPW!I54</f>
        <v>8764.899164022581</v>
      </c>
      <c r="G55" s="63">
        <f>GPW!I54</f>
        <v>8764.899164022581</v>
      </c>
      <c r="H55" s="65">
        <f>GPW!J54</f>
        <v>21169776787.57651</v>
      </c>
      <c r="I55" s="63">
        <f>GPW!K54</f>
        <v>69972742.64175089</v>
      </c>
      <c r="J55" s="63">
        <f>GPW!L54</f>
        <v>175323342.2893665</v>
      </c>
      <c r="K55" s="63"/>
      <c r="L55" s="63"/>
      <c r="M55" s="63"/>
      <c r="N55" s="63"/>
      <c r="O55" s="63"/>
      <c r="P55" s="63"/>
    </row>
    <row r="56" spans="1:16" ht="12.75">
      <c r="A56" s="63">
        <f>GPW!B55</f>
        <v>-6</v>
      </c>
      <c r="B56" s="63">
        <f>GPW!C55</f>
        <v>10</v>
      </c>
      <c r="C56" s="63">
        <f>GPW!M55</f>
        <v>0.31651572769999997</v>
      </c>
      <c r="D56" s="63">
        <v>84</v>
      </c>
      <c r="E56" s="63" t="s">
        <v>59</v>
      </c>
      <c r="F56" s="64">
        <f>GPW!I55</f>
        <v>3847.964176152066</v>
      </c>
      <c r="G56" s="63">
        <f>GPW!I55</f>
        <v>3847.964176152066</v>
      </c>
      <c r="H56" s="65">
        <f>GPW!J55</f>
        <v>6078290770.544227</v>
      </c>
      <c r="I56" s="63">
        <f>GPW!K55</f>
        <v>20090654.712930977</v>
      </c>
      <c r="J56" s="63">
        <f>GPW!L55</f>
        <v>50339040.60451923</v>
      </c>
      <c r="K56" s="63"/>
      <c r="L56" s="63"/>
      <c r="M56" s="63"/>
      <c r="N56" s="63"/>
      <c r="O56" s="63"/>
      <c r="P56" s="63"/>
    </row>
    <row r="57" spans="1:16" ht="12.75">
      <c r="A57" s="63">
        <f>GPW!B56</f>
        <v>-5</v>
      </c>
      <c r="B57" s="63">
        <f>GPW!C56</f>
        <v>24</v>
      </c>
      <c r="C57" s="63">
        <f>GPW!M56</f>
        <v>0.7789789092</v>
      </c>
      <c r="D57" s="63">
        <v>84</v>
      </c>
      <c r="E57" s="63" t="s">
        <v>59</v>
      </c>
      <c r="F57" s="64">
        <f>GPW!I56</f>
        <v>8764.31502224795</v>
      </c>
      <c r="G57" s="63">
        <f>GPW!I56</f>
        <v>8764.31502224795</v>
      </c>
      <c r="H57" s="65">
        <f>GPW!J56</f>
        <v>0</v>
      </c>
      <c r="I57" s="63">
        <f>GPW!K56</f>
        <v>0</v>
      </c>
      <c r="J57" s="63">
        <f>GPW!L56</f>
        <v>0</v>
      </c>
      <c r="K57" s="63"/>
      <c r="L57" s="63"/>
      <c r="M57" s="63"/>
      <c r="N57" s="63"/>
      <c r="O57" s="63"/>
      <c r="P57" s="63"/>
    </row>
    <row r="58" spans="1:16" ht="12.75">
      <c r="A58" s="63">
        <f>GPW!B57</f>
        <v>-5</v>
      </c>
      <c r="B58" s="63">
        <f>GPW!C57</f>
        <v>23</v>
      </c>
      <c r="C58" s="63">
        <f>GPW!M57</f>
        <v>1.0000000019</v>
      </c>
      <c r="D58" s="63">
        <v>84</v>
      </c>
      <c r="E58" s="63" t="s">
        <v>59</v>
      </c>
      <c r="F58" s="64">
        <f>GPW!I57</f>
        <v>11338.810231543739</v>
      </c>
      <c r="G58" s="63">
        <f>GPW!I57</f>
        <v>11338.810231543739</v>
      </c>
      <c r="H58" s="65">
        <f>GPW!J57</f>
        <v>0</v>
      </c>
      <c r="I58" s="63">
        <f>GPW!K57</f>
        <v>0</v>
      </c>
      <c r="J58" s="63">
        <f>GPW!L57</f>
        <v>0</v>
      </c>
      <c r="K58" s="63"/>
      <c r="L58" s="63"/>
      <c r="M58" s="63"/>
      <c r="N58" s="63"/>
      <c r="O58" s="63"/>
      <c r="P58" s="63"/>
    </row>
    <row r="59" spans="1:16" ht="12.75">
      <c r="A59" s="63">
        <f>GPW!B58</f>
        <v>-5</v>
      </c>
      <c r="B59" s="63">
        <f>GPW!C58</f>
        <v>22</v>
      </c>
      <c r="C59" s="63">
        <f>GPW!M58</f>
        <v>1.0000000019</v>
      </c>
      <c r="D59" s="63">
        <v>84</v>
      </c>
      <c r="E59" s="63" t="s">
        <v>59</v>
      </c>
      <c r="F59" s="64">
        <f>GPW!I58</f>
        <v>11423.119911703925</v>
      </c>
      <c r="G59" s="63">
        <f>GPW!I58</f>
        <v>11423.119911703925</v>
      </c>
      <c r="H59" s="65">
        <f>GPW!J58</f>
        <v>0</v>
      </c>
      <c r="I59" s="63">
        <f>GPW!K58</f>
        <v>0</v>
      </c>
      <c r="J59" s="63">
        <f>GPW!L58</f>
        <v>0</v>
      </c>
      <c r="K59" s="63"/>
      <c r="L59" s="63"/>
      <c r="M59" s="63"/>
      <c r="N59" s="63"/>
      <c r="O59" s="63"/>
      <c r="P59" s="63"/>
    </row>
    <row r="60" spans="1:16" ht="12.75">
      <c r="A60" s="63">
        <f>GPW!B59</f>
        <v>-5</v>
      </c>
      <c r="B60" s="63">
        <f>GPW!C59</f>
        <v>21</v>
      </c>
      <c r="C60" s="63">
        <f>GPW!M59</f>
        <v>1.0000000019</v>
      </c>
      <c r="D60" s="63">
        <v>84</v>
      </c>
      <c r="E60" s="63" t="s">
        <v>59</v>
      </c>
      <c r="F60" s="64">
        <f>GPW!I59</f>
        <v>11503.95899185752</v>
      </c>
      <c r="G60" s="63">
        <f>GPW!I59</f>
        <v>11503.95899185752</v>
      </c>
      <c r="H60" s="65">
        <f>GPW!J59</f>
        <v>0</v>
      </c>
      <c r="I60" s="63">
        <f>GPW!K59</f>
        <v>0</v>
      </c>
      <c r="J60" s="63">
        <f>GPW!L59</f>
        <v>0</v>
      </c>
      <c r="K60" s="63"/>
      <c r="L60" s="63"/>
      <c r="M60" s="63"/>
      <c r="N60" s="63"/>
      <c r="O60" s="63"/>
      <c r="P60" s="63"/>
    </row>
    <row r="61" spans="1:16" ht="12.75">
      <c r="A61" s="63">
        <f>GPW!B60</f>
        <v>-5</v>
      </c>
      <c r="B61" s="63">
        <f>GPW!C60</f>
        <v>20</v>
      </c>
      <c r="C61" s="63">
        <f>GPW!M60</f>
        <v>1.0000000018</v>
      </c>
      <c r="D61" s="63">
        <v>84</v>
      </c>
      <c r="E61" s="63" t="s">
        <v>59</v>
      </c>
      <c r="F61" s="64">
        <f>GPW!I60</f>
        <v>11581.298980846335</v>
      </c>
      <c r="G61" s="63">
        <f>GPW!I60</f>
        <v>11581.298980846335</v>
      </c>
      <c r="H61" s="65">
        <f>GPW!J60</f>
        <v>452538077.0319729</v>
      </c>
      <c r="I61" s="63">
        <f>GPW!K60</f>
        <v>1495780.079189776</v>
      </c>
      <c r="J61" s="63">
        <f>GPW!L60</f>
        <v>3747818.8350577825</v>
      </c>
      <c r="K61" s="63"/>
      <c r="L61" s="63"/>
      <c r="M61" s="63"/>
      <c r="N61" s="63"/>
      <c r="O61" s="63"/>
      <c r="P61" s="63"/>
    </row>
    <row r="62" spans="1:16" ht="12.75">
      <c r="A62" s="63">
        <f>GPW!B61</f>
        <v>-5</v>
      </c>
      <c r="B62" s="63">
        <f>GPW!C61</f>
        <v>19</v>
      </c>
      <c r="C62" s="63">
        <f>GPW!M61</f>
        <v>1.000000002</v>
      </c>
      <c r="D62" s="63">
        <v>84</v>
      </c>
      <c r="E62" s="63" t="s">
        <v>59</v>
      </c>
      <c r="F62" s="64">
        <f>GPW!I61</f>
        <v>11655.1010333102</v>
      </c>
      <c r="G62" s="63">
        <f>GPW!I61</f>
        <v>11655.1010333102</v>
      </c>
      <c r="H62" s="65">
        <f>GPW!J61</f>
        <v>866174205.310442</v>
      </c>
      <c r="I62" s="63">
        <f>GPW!K61</f>
        <v>2862977.03368695</v>
      </c>
      <c r="J62" s="63">
        <f>GPW!L61</f>
        <v>7173460.457503833</v>
      </c>
      <c r="K62" s="63"/>
      <c r="L62" s="63"/>
      <c r="M62" s="63"/>
      <c r="N62" s="63"/>
      <c r="O62" s="63"/>
      <c r="P62" s="63"/>
    </row>
    <row r="63" spans="1:16" ht="12.75">
      <c r="A63" s="63">
        <f>GPW!B62</f>
        <v>-5</v>
      </c>
      <c r="B63" s="63">
        <f>GPW!C62</f>
        <v>18</v>
      </c>
      <c r="C63" s="63">
        <f>GPW!M62</f>
        <v>1.0000000019</v>
      </c>
      <c r="D63" s="63">
        <v>84</v>
      </c>
      <c r="E63" s="63" t="s">
        <v>59</v>
      </c>
      <c r="F63" s="64">
        <f>GPW!I62</f>
        <v>11725.359962278184</v>
      </c>
      <c r="G63" s="63">
        <f>GPW!I62</f>
        <v>11725.359962278184</v>
      </c>
      <c r="H63" s="65">
        <f>GPW!J62</f>
        <v>593058944.7579899</v>
      </c>
      <c r="I63" s="63">
        <f>GPW!K62</f>
        <v>1960245.5580586125</v>
      </c>
      <c r="J63" s="63">
        <f>GPW!L62</f>
        <v>4911581.138191052</v>
      </c>
      <c r="K63" s="63"/>
      <c r="L63" s="63"/>
      <c r="M63" s="63"/>
      <c r="N63" s="63"/>
      <c r="O63" s="63"/>
      <c r="P63" s="63"/>
    </row>
    <row r="64" spans="1:16" ht="12.75">
      <c r="A64" s="63">
        <f>GPW!B63</f>
        <v>-5</v>
      </c>
      <c r="B64" s="63">
        <f>GPW!C63</f>
        <v>17</v>
      </c>
      <c r="C64" s="63">
        <f>GPW!M63</f>
        <v>1.0000000019000002</v>
      </c>
      <c r="D64" s="63">
        <v>84</v>
      </c>
      <c r="E64" s="63" t="s">
        <v>59</v>
      </c>
      <c r="F64" s="64">
        <f>GPW!I63</f>
        <v>11792.039512404875</v>
      </c>
      <c r="G64" s="63">
        <f>GPW!I63</f>
        <v>11792.039512404875</v>
      </c>
      <c r="H64" s="65">
        <f>GPW!J63</f>
        <v>275739426.78434813</v>
      </c>
      <c r="I64" s="63">
        <f>GPW!K63</f>
        <v>911405.1669117236</v>
      </c>
      <c r="J64" s="63">
        <f>GPW!L63</f>
        <v>2283612.07536002</v>
      </c>
      <c r="K64" s="63"/>
      <c r="L64" s="63"/>
      <c r="M64" s="63"/>
      <c r="N64" s="63"/>
      <c r="O64" s="63"/>
      <c r="P64" s="63"/>
    </row>
    <row r="65" spans="1:16" ht="12.75">
      <c r="A65" s="63">
        <f>GPW!B64</f>
        <v>-5</v>
      </c>
      <c r="B65" s="63">
        <f>GPW!C64</f>
        <v>16</v>
      </c>
      <c r="C65" s="63">
        <f>GPW!M64</f>
        <v>1.0000000020000002</v>
      </c>
      <c r="D65" s="63">
        <v>84</v>
      </c>
      <c r="E65" s="63" t="s">
        <v>59</v>
      </c>
      <c r="F65" s="64">
        <f>GPW!I64</f>
        <v>11855.129323710262</v>
      </c>
      <c r="G65" s="63">
        <f>GPW!I64</f>
        <v>11855.129323710262</v>
      </c>
      <c r="H65" s="65">
        <f>GPW!J64</f>
        <v>1274413147.0436876</v>
      </c>
      <c r="I65" s="63">
        <f>GPW!K64</f>
        <v>4212334.59625723</v>
      </c>
      <c r="J65" s="63">
        <f>GPW!L64</f>
        <v>10554403.791745774</v>
      </c>
      <c r="K65" s="63"/>
      <c r="L65" s="63"/>
      <c r="M65" s="63"/>
      <c r="N65" s="63"/>
      <c r="O65" s="63"/>
      <c r="P65" s="63"/>
    </row>
    <row r="66" spans="1:16" ht="12.75">
      <c r="A66" s="63">
        <f>GPW!B65</f>
        <v>-5</v>
      </c>
      <c r="B66" s="63">
        <f>GPW!C65</f>
        <v>15</v>
      </c>
      <c r="C66" s="63">
        <f>GPW!M65</f>
        <v>1.0000000019</v>
      </c>
      <c r="D66" s="63">
        <v>84</v>
      </c>
      <c r="E66" s="63" t="s">
        <v>59</v>
      </c>
      <c r="F66" s="64">
        <f>GPW!I65</f>
        <v>11914.619032637775</v>
      </c>
      <c r="G66" s="63">
        <f>GPW!I65</f>
        <v>11914.619032637775</v>
      </c>
      <c r="H66" s="65">
        <f>GPW!J65</f>
        <v>7484043422.050117</v>
      </c>
      <c r="I66" s="63">
        <f>GPW!K65</f>
        <v>24737107.50687379</v>
      </c>
      <c r="J66" s="63">
        <f>GPW!L65</f>
        <v>61981168.708523974</v>
      </c>
      <c r="K66" s="63"/>
      <c r="L66" s="63"/>
      <c r="M66" s="63"/>
      <c r="N66" s="63"/>
      <c r="O66" s="63"/>
      <c r="P66" s="63"/>
    </row>
    <row r="67" spans="1:16" ht="12.75">
      <c r="A67" s="63">
        <f>GPW!B66</f>
        <v>-5</v>
      </c>
      <c r="B67" s="63">
        <f>GPW!C66</f>
        <v>14</v>
      </c>
      <c r="C67" s="63">
        <f>GPW!M66</f>
        <v>1.0000000017</v>
      </c>
      <c r="D67" s="63">
        <v>84</v>
      </c>
      <c r="E67" s="63" t="s">
        <v>59</v>
      </c>
      <c r="F67" s="64">
        <f>GPW!I66</f>
        <v>11970.469790349798</v>
      </c>
      <c r="G67" s="63">
        <f>GPW!I66</f>
        <v>11970.469790349798</v>
      </c>
      <c r="H67" s="65">
        <f>GPW!J66</f>
        <v>24997386364.517067</v>
      </c>
      <c r="I67" s="63">
        <f>GPW!K66</f>
        <v>82624191.09809633</v>
      </c>
      <c r="J67" s="63">
        <f>GPW!L66</f>
        <v>207022746.14901528</v>
      </c>
      <c r="K67" s="63"/>
      <c r="L67" s="63"/>
      <c r="M67" s="63"/>
      <c r="N67" s="63"/>
      <c r="O67" s="63"/>
      <c r="P67" s="63"/>
    </row>
    <row r="68" spans="1:16" ht="12.75">
      <c r="A68" s="63">
        <f>GPW!B67</f>
        <v>-5</v>
      </c>
      <c r="B68" s="63">
        <f>GPW!C67</f>
        <v>13</v>
      </c>
      <c r="C68" s="63">
        <f>GPW!M67</f>
        <v>0.9030477911000002</v>
      </c>
      <c r="D68" s="63">
        <v>84</v>
      </c>
      <c r="E68" s="63" t="s">
        <v>59</v>
      </c>
      <c r="F68" s="64">
        <f>GPW!I67</f>
        <v>10857.046688342543</v>
      </c>
      <c r="G68" s="63">
        <f>GPW!I67</f>
        <v>10857.046688342543</v>
      </c>
      <c r="H68" s="65">
        <f>GPW!J67</f>
        <v>22406285662.829514</v>
      </c>
      <c r="I68" s="63">
        <f>GPW!K67</f>
        <v>74059791.74814934</v>
      </c>
      <c r="J68" s="63">
        <f>GPW!L67</f>
        <v>185563831.4052954</v>
      </c>
      <c r="K68" s="63"/>
      <c r="L68" s="63"/>
      <c r="M68" s="63"/>
      <c r="N68" s="63"/>
      <c r="O68" s="63"/>
      <c r="P68" s="63"/>
    </row>
    <row r="69" spans="1:16" ht="12.75">
      <c r="A69" s="63">
        <f>GPW!B68</f>
        <v>-5</v>
      </c>
      <c r="B69" s="63">
        <f>GPW!C68</f>
        <v>12</v>
      </c>
      <c r="C69" s="63">
        <f>GPW!M68</f>
        <v>0.5658753577</v>
      </c>
      <c r="D69" s="63">
        <v>84</v>
      </c>
      <c r="E69" s="63" t="s">
        <v>59</v>
      </c>
      <c r="F69" s="64">
        <f>GPW!I68</f>
        <v>6830.806371099419</v>
      </c>
      <c r="G69" s="63">
        <f>GPW!I68</f>
        <v>6830.806371099419</v>
      </c>
      <c r="H69" s="65">
        <f>GPW!J68</f>
        <v>13333396251.794346</v>
      </c>
      <c r="I69" s="63">
        <f>GPW!K68</f>
        <v>44071050.622262955</v>
      </c>
      <c r="J69" s="63">
        <f>GPW!L68</f>
        <v>110424196.6455192</v>
      </c>
      <c r="K69" s="63"/>
      <c r="L69" s="63"/>
      <c r="M69" s="63"/>
      <c r="N69" s="63"/>
      <c r="O69" s="63"/>
      <c r="P69" s="63"/>
    </row>
    <row r="70" spans="1:16" ht="12.75">
      <c r="A70" s="63">
        <f>GPW!B69</f>
        <v>-5</v>
      </c>
      <c r="B70" s="63">
        <f>GPW!C69</f>
        <v>11</v>
      </c>
      <c r="C70" s="63">
        <f>GPW!M69</f>
        <v>0.00047231240000000004</v>
      </c>
      <c r="D70" s="63">
        <v>84</v>
      </c>
      <c r="E70" s="63" t="s">
        <v>59</v>
      </c>
      <c r="F70" s="64">
        <f>GPW!I69</f>
        <v>0.002361562</v>
      </c>
      <c r="G70" s="63">
        <f>GPW!I69</f>
        <v>0.002361562</v>
      </c>
      <c r="H70" s="65">
        <f>GPW!J69</f>
        <v>17319651.14111819</v>
      </c>
      <c r="I70" s="63">
        <f>GPW!K69</f>
        <v>57246.87152363251</v>
      </c>
      <c r="J70" s="63">
        <f>GPW!L69</f>
        <v>143437.46539305392</v>
      </c>
      <c r="K70" s="63"/>
      <c r="L70" s="63"/>
      <c r="M70" s="63"/>
      <c r="N70" s="63"/>
      <c r="O70" s="63"/>
      <c r="P70" s="63"/>
    </row>
    <row r="71" spans="1:16" ht="12.75">
      <c r="A71" s="63">
        <f>GPW!B70</f>
        <v>-4</v>
      </c>
      <c r="B71" s="63">
        <f>GPW!C70</f>
        <v>24</v>
      </c>
      <c r="C71" s="63">
        <f>GPW!M70</f>
        <v>0.1780033162</v>
      </c>
      <c r="D71" s="63">
        <v>84</v>
      </c>
      <c r="E71" s="63" t="s">
        <v>59</v>
      </c>
      <c r="F71" s="64">
        <f>GPW!I70</f>
        <v>2002.7206382054537</v>
      </c>
      <c r="G71" s="63">
        <f>GPW!I70</f>
        <v>2002.7206382054537</v>
      </c>
      <c r="H71" s="65">
        <f>GPW!J70</f>
        <v>0</v>
      </c>
      <c r="I71" s="63">
        <f>GPW!K70</f>
        <v>0</v>
      </c>
      <c r="J71" s="63">
        <f>GPW!L70</f>
        <v>0</v>
      </c>
      <c r="K71" s="63"/>
      <c r="L71" s="63"/>
      <c r="M71" s="63"/>
      <c r="N71" s="63"/>
      <c r="O71" s="63"/>
      <c r="P71" s="63"/>
    </row>
    <row r="72" spans="1:16" ht="12.75">
      <c r="A72" s="63">
        <f>GPW!B71</f>
        <v>-4</v>
      </c>
      <c r="B72" s="63">
        <f>GPW!C71</f>
        <v>23</v>
      </c>
      <c r="C72" s="63">
        <f>GPW!M71</f>
        <v>0.9809626525</v>
      </c>
      <c r="D72" s="63">
        <v>84</v>
      </c>
      <c r="E72" s="63" t="s">
        <v>59</v>
      </c>
      <c r="F72" s="64">
        <f>GPW!I71</f>
        <v>11122.949339795681</v>
      </c>
      <c r="G72" s="63">
        <f>GPW!I71</f>
        <v>11122.949339795681</v>
      </c>
      <c r="H72" s="65">
        <f>GPW!J71</f>
        <v>0</v>
      </c>
      <c r="I72" s="63">
        <f>GPW!K71</f>
        <v>0</v>
      </c>
      <c r="J72" s="63">
        <f>GPW!L71</f>
        <v>0</v>
      </c>
      <c r="K72" s="63"/>
      <c r="L72" s="63"/>
      <c r="M72" s="63"/>
      <c r="N72" s="63"/>
      <c r="O72" s="63"/>
      <c r="P72" s="63"/>
    </row>
    <row r="73" spans="1:16" ht="12.75">
      <c r="A73" s="63">
        <f>GPW!B72</f>
        <v>-4</v>
      </c>
      <c r="B73" s="63">
        <f>GPW!C72</f>
        <v>22</v>
      </c>
      <c r="C73" s="63">
        <f>GPW!M72</f>
        <v>1.0000000019</v>
      </c>
      <c r="D73" s="63">
        <v>84</v>
      </c>
      <c r="E73" s="63" t="s">
        <v>59</v>
      </c>
      <c r="F73" s="64">
        <f>GPW!I72</f>
        <v>11423.119911703925</v>
      </c>
      <c r="G73" s="63">
        <f>GPW!I72</f>
        <v>11423.119911703925</v>
      </c>
      <c r="H73" s="65">
        <f>GPW!J72</f>
        <v>0</v>
      </c>
      <c r="I73" s="63">
        <f>GPW!K72</f>
        <v>0</v>
      </c>
      <c r="J73" s="63">
        <f>GPW!L72</f>
        <v>0</v>
      </c>
      <c r="K73" s="63"/>
      <c r="L73" s="63"/>
      <c r="M73" s="63"/>
      <c r="N73" s="63"/>
      <c r="O73" s="63"/>
      <c r="P73" s="63"/>
    </row>
    <row r="74" spans="1:16" ht="12.75">
      <c r="A74" s="63">
        <f>GPW!B73</f>
        <v>-4</v>
      </c>
      <c r="B74" s="63">
        <f>GPW!C73</f>
        <v>21</v>
      </c>
      <c r="C74" s="63">
        <f>GPW!M73</f>
        <v>1.0000000019</v>
      </c>
      <c r="D74" s="63">
        <v>84</v>
      </c>
      <c r="E74" s="63" t="s">
        <v>59</v>
      </c>
      <c r="F74" s="64">
        <f>GPW!I73</f>
        <v>11503.95899185752</v>
      </c>
      <c r="G74" s="63">
        <f>GPW!I73</f>
        <v>11503.95899185752</v>
      </c>
      <c r="H74" s="65">
        <f>GPW!J73</f>
        <v>0</v>
      </c>
      <c r="I74" s="63">
        <f>GPW!K73</f>
        <v>0</v>
      </c>
      <c r="J74" s="63">
        <f>GPW!L73</f>
        <v>0</v>
      </c>
      <c r="K74" s="63"/>
      <c r="L74" s="63"/>
      <c r="M74" s="63"/>
      <c r="N74" s="63"/>
      <c r="O74" s="63"/>
      <c r="P74" s="63"/>
    </row>
    <row r="75" spans="1:16" ht="12.75">
      <c r="A75" s="63">
        <f>GPW!B74</f>
        <v>-4</v>
      </c>
      <c r="B75" s="63">
        <f>GPW!C74</f>
        <v>20</v>
      </c>
      <c r="C75" s="63">
        <f>GPW!M74</f>
        <v>1.0000000019</v>
      </c>
      <c r="D75" s="63">
        <v>84</v>
      </c>
      <c r="E75" s="63" t="s">
        <v>59</v>
      </c>
      <c r="F75" s="64">
        <f>GPW!I74</f>
        <v>11581.298982004466</v>
      </c>
      <c r="G75" s="63">
        <f>GPW!I74</f>
        <v>11581.298982004466</v>
      </c>
      <c r="H75" s="65">
        <f>GPW!J74</f>
        <v>0</v>
      </c>
      <c r="I75" s="63">
        <f>GPW!K74</f>
        <v>0</v>
      </c>
      <c r="J75" s="63">
        <f>GPW!L74</f>
        <v>0</v>
      </c>
      <c r="K75" s="63"/>
      <c r="L75" s="63"/>
      <c r="M75" s="63"/>
      <c r="N75" s="63"/>
      <c r="O75" s="63"/>
      <c r="P75" s="63"/>
    </row>
    <row r="76" spans="1:16" ht="12.75">
      <c r="A76" s="63">
        <f>GPW!B75</f>
        <v>-4</v>
      </c>
      <c r="B76" s="63">
        <f>GPW!C75</f>
        <v>19</v>
      </c>
      <c r="C76" s="63">
        <f>GPW!M75</f>
        <v>1.0000000019</v>
      </c>
      <c r="D76" s="63">
        <v>84</v>
      </c>
      <c r="E76" s="63" t="s">
        <v>59</v>
      </c>
      <c r="F76" s="64">
        <f>GPW!I75</f>
        <v>11655.10103214469</v>
      </c>
      <c r="G76" s="63">
        <f>GPW!I75</f>
        <v>11655.10103214469</v>
      </c>
      <c r="H76" s="65">
        <f>GPW!J75</f>
        <v>1846296.2907599772</v>
      </c>
      <c r="I76" s="63">
        <f>GPW!K75</f>
        <v>6102.587499627421</v>
      </c>
      <c r="J76" s="63">
        <f>GPW!L75</f>
        <v>15290.611696126241</v>
      </c>
      <c r="K76" s="63"/>
      <c r="L76" s="63"/>
      <c r="M76" s="63"/>
      <c r="N76" s="63"/>
      <c r="O76" s="63"/>
      <c r="P76" s="63"/>
    </row>
    <row r="77" spans="1:16" ht="12.75">
      <c r="A77" s="63">
        <f>GPW!B76</f>
        <v>-4</v>
      </c>
      <c r="B77" s="63">
        <f>GPW!C76</f>
        <v>18</v>
      </c>
      <c r="C77" s="63">
        <f>GPW!M76</f>
        <v>1.0000000018</v>
      </c>
      <c r="D77" s="63">
        <v>84</v>
      </c>
      <c r="E77" s="63" t="s">
        <v>59</v>
      </c>
      <c r="F77" s="64">
        <f>GPW!I76</f>
        <v>11725.359961105647</v>
      </c>
      <c r="G77" s="63">
        <f>GPW!I76</f>
        <v>11725.359961105647</v>
      </c>
      <c r="H77" s="65">
        <f>GPW!J76</f>
        <v>869295540.3907776</v>
      </c>
      <c r="I77" s="63">
        <f>GPW!K76</f>
        <v>2873294.0237273537</v>
      </c>
      <c r="J77" s="63">
        <f>GPW!L76</f>
        <v>7199310.654422804</v>
      </c>
      <c r="K77" s="63"/>
      <c r="L77" s="63"/>
      <c r="M77" s="63"/>
      <c r="N77" s="63"/>
      <c r="O77" s="63"/>
      <c r="P77" s="63"/>
    </row>
    <row r="78" spans="1:16" ht="12.75">
      <c r="A78" s="63">
        <f>GPW!B77</f>
        <v>-4</v>
      </c>
      <c r="B78" s="63">
        <f>GPW!C77</f>
        <v>17</v>
      </c>
      <c r="C78" s="63">
        <f>GPW!M77</f>
        <v>1.0000000019</v>
      </c>
      <c r="D78" s="63">
        <v>84</v>
      </c>
      <c r="E78" s="63" t="s">
        <v>59</v>
      </c>
      <c r="F78" s="64">
        <f>GPW!I77</f>
        <v>11792.039512404874</v>
      </c>
      <c r="G78" s="63">
        <f>GPW!I77</f>
        <v>11792.039512404874</v>
      </c>
      <c r="H78" s="65">
        <f>GPW!J77</f>
        <v>1581267468.0151944</v>
      </c>
      <c r="I78" s="63">
        <f>GPW!K77</f>
        <v>5226584.233619915</v>
      </c>
      <c r="J78" s="63">
        <f>GPW!L77</f>
        <v>13095702.440687148</v>
      </c>
      <c r="K78" s="63"/>
      <c r="L78" s="63"/>
      <c r="M78" s="63"/>
      <c r="N78" s="63"/>
      <c r="O78" s="63"/>
      <c r="P78" s="63"/>
    </row>
    <row r="79" spans="1:16" ht="12.75">
      <c r="A79" s="63">
        <f>GPW!B78</f>
        <v>-4</v>
      </c>
      <c r="B79" s="63">
        <f>GPW!C78</f>
        <v>16</v>
      </c>
      <c r="C79" s="63">
        <f>GPW!M78</f>
        <v>1.0000000017999997</v>
      </c>
      <c r="D79" s="63">
        <v>84</v>
      </c>
      <c r="E79" s="63" t="s">
        <v>59</v>
      </c>
      <c r="F79" s="64">
        <f>GPW!I78</f>
        <v>11855.12932133923</v>
      </c>
      <c r="G79" s="63">
        <f>GPW!I78</f>
        <v>11855.12932133923</v>
      </c>
      <c r="H79" s="65">
        <f>GPW!J78</f>
        <v>13773567806.006674</v>
      </c>
      <c r="I79" s="63">
        <f>GPW!K78</f>
        <v>45525955.470347784</v>
      </c>
      <c r="J79" s="63">
        <f>GPW!L78</f>
        <v>114069598.71279556</v>
      </c>
      <c r="K79" s="63"/>
      <c r="L79" s="63"/>
      <c r="M79" s="63"/>
      <c r="N79" s="63"/>
      <c r="O79" s="63"/>
      <c r="P79" s="63"/>
    </row>
    <row r="80" spans="1:16" ht="12.75">
      <c r="A80" s="63">
        <f>GPW!B79</f>
        <v>-4</v>
      </c>
      <c r="B80" s="63">
        <f>GPW!C79</f>
        <v>15</v>
      </c>
      <c r="C80" s="63">
        <f>GPW!M79</f>
        <v>1.0000000019</v>
      </c>
      <c r="D80" s="63">
        <v>84</v>
      </c>
      <c r="E80" s="63" t="s">
        <v>59</v>
      </c>
      <c r="F80" s="64">
        <f>GPW!I79</f>
        <v>11914.619032637775</v>
      </c>
      <c r="G80" s="63">
        <f>GPW!I79</f>
        <v>11914.619032637775</v>
      </c>
      <c r="H80" s="65">
        <f>GPW!J79</f>
        <v>11468066959.157736</v>
      </c>
      <c r="I80" s="63">
        <f>GPW!K79</f>
        <v>37905553.09031081</v>
      </c>
      <c r="J80" s="63">
        <f>GPW!L79</f>
        <v>94975957.89756833</v>
      </c>
      <c r="K80" s="63"/>
      <c r="L80" s="63"/>
      <c r="M80" s="63"/>
      <c r="N80" s="63"/>
      <c r="O80" s="63"/>
      <c r="P80" s="63"/>
    </row>
    <row r="81" spans="1:16" ht="12.75">
      <c r="A81" s="63">
        <f>GPW!B80</f>
        <v>-4</v>
      </c>
      <c r="B81" s="63">
        <f>GPW!C80</f>
        <v>14</v>
      </c>
      <c r="C81" s="63">
        <f>GPW!M80</f>
        <v>1.0000000018</v>
      </c>
      <c r="D81" s="63">
        <v>84</v>
      </c>
      <c r="E81" s="63" t="s">
        <v>59</v>
      </c>
      <c r="F81" s="64">
        <f>GPW!I80</f>
        <v>11970.469791546844</v>
      </c>
      <c r="G81" s="63">
        <f>GPW!I80</f>
        <v>11970.469791546844</v>
      </c>
      <c r="H81" s="65">
        <f>GPW!J80</f>
        <v>24420426143.374214</v>
      </c>
      <c r="I81" s="63">
        <f>GPW!K80</f>
        <v>80717156.86369437</v>
      </c>
      <c r="J81" s="63">
        <f>GPW!L80</f>
        <v>202244491.02834067</v>
      </c>
      <c r="K81" s="63"/>
      <c r="L81" s="63"/>
      <c r="M81" s="63"/>
      <c r="N81" s="63"/>
      <c r="O81" s="63"/>
      <c r="P81" s="63"/>
    </row>
    <row r="82" spans="1:16" ht="12.75">
      <c r="A82" s="63">
        <f>GPW!B81</f>
        <v>-4</v>
      </c>
      <c r="B82" s="63">
        <f>GPW!C81</f>
        <v>13</v>
      </c>
      <c r="C82" s="63">
        <f>GPW!M81</f>
        <v>0.6105453354</v>
      </c>
      <c r="D82" s="63">
        <v>84</v>
      </c>
      <c r="E82" s="63" t="s">
        <v>59</v>
      </c>
      <c r="F82" s="64">
        <f>GPW!I81</f>
        <v>7340.385832418826</v>
      </c>
      <c r="G82" s="63">
        <f>GPW!I81</f>
        <v>7340.385832418826</v>
      </c>
      <c r="H82" s="65">
        <f>GPW!J81</f>
        <v>11978590692.871223</v>
      </c>
      <c r="I82" s="63">
        <f>GPW!K81</f>
        <v>39592993.92589881</v>
      </c>
      <c r="J82" s="63">
        <f>GPW!L81</f>
        <v>99204000.93320498</v>
      </c>
      <c r="K82" s="63"/>
      <c r="L82" s="63"/>
      <c r="M82" s="63"/>
      <c r="N82" s="63"/>
      <c r="O82" s="63"/>
      <c r="P82" s="63"/>
    </row>
    <row r="83" spans="1:16" ht="12.75">
      <c r="A83" s="63">
        <f>GPW!B82</f>
        <v>-3</v>
      </c>
      <c r="B83" s="63">
        <f>GPW!C82</f>
        <v>23</v>
      </c>
      <c r="C83" s="63">
        <f>GPW!M82</f>
        <v>0.5278818012</v>
      </c>
      <c r="D83" s="63">
        <v>84</v>
      </c>
      <c r="E83" s="63" t="s">
        <v>59</v>
      </c>
      <c r="F83" s="64">
        <f>GPW!I82</f>
        <v>5985.551557119749</v>
      </c>
      <c r="G83" s="63">
        <f>GPW!I82</f>
        <v>5985.551557119749</v>
      </c>
      <c r="H83" s="65">
        <f>GPW!J82</f>
        <v>0</v>
      </c>
      <c r="I83" s="63">
        <f>GPW!K82</f>
        <v>0</v>
      </c>
      <c r="J83" s="63">
        <f>GPW!L82</f>
        <v>0</v>
      </c>
      <c r="K83" s="63"/>
      <c r="L83" s="63"/>
      <c r="M83" s="63"/>
      <c r="N83" s="63"/>
      <c r="O83" s="63"/>
      <c r="P83" s="63"/>
    </row>
    <row r="84" spans="1:16" ht="12.75">
      <c r="A84" s="63">
        <f>GPW!B83</f>
        <v>-3</v>
      </c>
      <c r="B84" s="63">
        <f>GPW!C83</f>
        <v>22</v>
      </c>
      <c r="C84" s="63">
        <f>GPW!M83</f>
        <v>1.0000000019</v>
      </c>
      <c r="D84" s="63">
        <v>84</v>
      </c>
      <c r="E84" s="63" t="s">
        <v>59</v>
      </c>
      <c r="F84" s="64">
        <f>GPW!I83</f>
        <v>11423.119911703925</v>
      </c>
      <c r="G84" s="63">
        <f>GPW!I83</f>
        <v>11423.119911703925</v>
      </c>
      <c r="H84" s="65">
        <f>GPW!J83</f>
        <v>0</v>
      </c>
      <c r="I84" s="63">
        <f>GPW!K83</f>
        <v>0</v>
      </c>
      <c r="J84" s="63">
        <f>GPW!L83</f>
        <v>0</v>
      </c>
      <c r="K84" s="63"/>
      <c r="L84" s="63"/>
      <c r="M84" s="63"/>
      <c r="N84" s="63"/>
      <c r="O84" s="63"/>
      <c r="P84" s="63"/>
    </row>
    <row r="85" spans="1:16" ht="12.75">
      <c r="A85" s="63">
        <f>GPW!B84</f>
        <v>-3</v>
      </c>
      <c r="B85" s="63">
        <f>GPW!C84</f>
        <v>21</v>
      </c>
      <c r="C85" s="63">
        <f>GPW!M84</f>
        <v>1.0000000019</v>
      </c>
      <c r="D85" s="63">
        <v>84</v>
      </c>
      <c r="E85" s="63" t="s">
        <v>59</v>
      </c>
      <c r="F85" s="64">
        <f>GPW!I84</f>
        <v>11503.95899185752</v>
      </c>
      <c r="G85" s="63">
        <f>GPW!I84</f>
        <v>11503.95899185752</v>
      </c>
      <c r="H85" s="65">
        <f>GPW!J84</f>
        <v>0</v>
      </c>
      <c r="I85" s="63">
        <f>GPW!K84</f>
        <v>0</v>
      </c>
      <c r="J85" s="63">
        <f>GPW!L84</f>
        <v>0</v>
      </c>
      <c r="K85" s="63"/>
      <c r="L85" s="63"/>
      <c r="M85" s="63"/>
      <c r="N85" s="63"/>
      <c r="O85" s="63"/>
      <c r="P85" s="63"/>
    </row>
    <row r="86" spans="1:16" ht="12.75">
      <c r="A86" s="63">
        <f>GPW!B85</f>
        <v>-3</v>
      </c>
      <c r="B86" s="63">
        <f>GPW!C85</f>
        <v>20</v>
      </c>
      <c r="C86" s="63">
        <f>GPW!M85</f>
        <v>1.0000000019</v>
      </c>
      <c r="D86" s="63">
        <v>84</v>
      </c>
      <c r="E86" s="63" t="s">
        <v>59</v>
      </c>
      <c r="F86" s="64">
        <f>GPW!I85</f>
        <v>11581.298982004466</v>
      </c>
      <c r="G86" s="63">
        <f>GPW!I85</f>
        <v>11581.298982004466</v>
      </c>
      <c r="H86" s="65">
        <f>GPW!J85</f>
        <v>0</v>
      </c>
      <c r="I86" s="63">
        <f>GPW!K85</f>
        <v>0</v>
      </c>
      <c r="J86" s="63">
        <f>GPW!L85</f>
        <v>0</v>
      </c>
      <c r="K86" s="63"/>
      <c r="L86" s="63"/>
      <c r="M86" s="63"/>
      <c r="N86" s="63"/>
      <c r="O86" s="63"/>
      <c r="P86" s="63"/>
    </row>
    <row r="87" spans="1:16" ht="12.75">
      <c r="A87" s="63">
        <f>GPW!B86</f>
        <v>-3</v>
      </c>
      <c r="B87" s="63">
        <f>GPW!C86</f>
        <v>19</v>
      </c>
      <c r="C87" s="63">
        <f>GPW!M86</f>
        <v>1.0000000019</v>
      </c>
      <c r="D87" s="63">
        <v>84</v>
      </c>
      <c r="E87" s="63" t="s">
        <v>59</v>
      </c>
      <c r="F87" s="64">
        <f>GPW!I86</f>
        <v>11655.10103214469</v>
      </c>
      <c r="G87" s="63">
        <f>GPW!I86</f>
        <v>11655.10103214469</v>
      </c>
      <c r="H87" s="65">
        <f>GPW!J86</f>
        <v>11657350.56228452</v>
      </c>
      <c r="I87" s="63">
        <f>GPW!K86</f>
        <v>38531.194682132715</v>
      </c>
      <c r="J87" s="63">
        <f>GPW!L86</f>
        <v>96543.56223623273</v>
      </c>
      <c r="K87" s="63"/>
      <c r="L87" s="63"/>
      <c r="M87" s="63"/>
      <c r="N87" s="63"/>
      <c r="O87" s="63"/>
      <c r="P87" s="63"/>
    </row>
    <row r="88" spans="1:16" ht="12.75">
      <c r="A88" s="63">
        <f>GPW!B87</f>
        <v>-3</v>
      </c>
      <c r="B88" s="63">
        <f>GPW!C87</f>
        <v>18</v>
      </c>
      <c r="C88" s="63">
        <f>GPW!M87</f>
        <v>1.0000000019</v>
      </c>
      <c r="D88" s="63">
        <v>84</v>
      </c>
      <c r="E88" s="63" t="s">
        <v>59</v>
      </c>
      <c r="F88" s="64">
        <f>GPW!I87</f>
        <v>11725.359962278184</v>
      </c>
      <c r="G88" s="63">
        <f>GPW!I87</f>
        <v>11725.359962278184</v>
      </c>
      <c r="H88" s="65">
        <f>GPW!J87</f>
        <v>27694444.36139966</v>
      </c>
      <c r="I88" s="63">
        <f>GPW!K87</f>
        <v>91538.81249441132</v>
      </c>
      <c r="J88" s="63">
        <f>GPW!L87</f>
        <v>229359.17544189366</v>
      </c>
      <c r="K88" s="63"/>
      <c r="L88" s="63"/>
      <c r="M88" s="63"/>
      <c r="N88" s="63"/>
      <c r="O88" s="63"/>
      <c r="P88" s="63"/>
    </row>
    <row r="89" spans="1:16" ht="12.75">
      <c r="A89" s="63">
        <f>GPW!B88</f>
        <v>-3</v>
      </c>
      <c r="B89" s="63">
        <f>GPW!C88</f>
        <v>17</v>
      </c>
      <c r="C89" s="63">
        <f>GPW!M88</f>
        <v>1.0000000019000002</v>
      </c>
      <c r="D89" s="63">
        <v>84</v>
      </c>
      <c r="E89" s="63" t="s">
        <v>59</v>
      </c>
      <c r="F89" s="64">
        <f>GPW!I88</f>
        <v>11792.039512404875</v>
      </c>
      <c r="G89" s="63">
        <f>GPW!I88</f>
        <v>11792.039512404875</v>
      </c>
      <c r="H89" s="65">
        <f>GPW!J88</f>
        <v>243030895.95740545</v>
      </c>
      <c r="I89" s="63">
        <f>GPW!K88</f>
        <v>803293.2282404306</v>
      </c>
      <c r="J89" s="63">
        <f>GPW!L88</f>
        <v>2012727.3606321968</v>
      </c>
      <c r="K89" s="63"/>
      <c r="L89" s="63"/>
      <c r="M89" s="63"/>
      <c r="N89" s="63"/>
      <c r="O89" s="63"/>
      <c r="P89" s="63"/>
    </row>
    <row r="90" spans="1:16" ht="12.75">
      <c r="A90" s="63">
        <f>GPW!B89</f>
        <v>-3</v>
      </c>
      <c r="B90" s="63">
        <f>GPW!C89</f>
        <v>16</v>
      </c>
      <c r="C90" s="63">
        <f>GPW!M89</f>
        <v>1.0000000018000001</v>
      </c>
      <c r="D90" s="63">
        <v>84</v>
      </c>
      <c r="E90" s="63" t="s">
        <v>59</v>
      </c>
      <c r="F90" s="64">
        <f>GPW!I89</f>
        <v>11855.129321339235</v>
      </c>
      <c r="G90" s="63">
        <f>GPW!I89</f>
        <v>11855.129321339235</v>
      </c>
      <c r="H90" s="65">
        <f>GPW!J89</f>
        <v>2637100551.859152</v>
      </c>
      <c r="I90" s="63">
        <f>GPW!K89</f>
        <v>8716443.261884004</v>
      </c>
      <c r="J90" s="63">
        <f>GPW!L89</f>
        <v>21839875.18358752</v>
      </c>
      <c r="K90" s="63"/>
      <c r="L90" s="63"/>
      <c r="M90" s="63"/>
      <c r="N90" s="63"/>
      <c r="O90" s="63"/>
      <c r="P90" s="63"/>
    </row>
    <row r="91" spans="1:16" ht="12.75">
      <c r="A91" s="63">
        <f>GPW!B90</f>
        <v>-3</v>
      </c>
      <c r="B91" s="63">
        <f>GPW!C90</f>
        <v>15</v>
      </c>
      <c r="C91" s="63">
        <f>GPW!M90</f>
        <v>1.0000000019000002</v>
      </c>
      <c r="D91" s="63">
        <v>84</v>
      </c>
      <c r="E91" s="63" t="s">
        <v>59</v>
      </c>
      <c r="F91" s="64">
        <f>GPW!I90</f>
        <v>11914.619032637776</v>
      </c>
      <c r="G91" s="63">
        <f>GPW!I90</f>
        <v>11914.619032637776</v>
      </c>
      <c r="H91" s="65">
        <f>GPW!J90</f>
        <v>4453436740.65764</v>
      </c>
      <c r="I91" s="63">
        <f>GPW!K90</f>
        <v>14720003.241046395</v>
      </c>
      <c r="J91" s="63">
        <f>GPW!L90</f>
        <v>36882364.03628818</v>
      </c>
      <c r="K91" s="63"/>
      <c r="L91" s="63"/>
      <c r="M91" s="63"/>
      <c r="N91" s="63"/>
      <c r="O91" s="63"/>
      <c r="P91" s="63"/>
    </row>
    <row r="92" spans="1:16" ht="12.75">
      <c r="A92" s="63">
        <f>GPW!B91</f>
        <v>-3</v>
      </c>
      <c r="B92" s="63">
        <f>GPW!C91</f>
        <v>14</v>
      </c>
      <c r="C92" s="63">
        <f>GPW!M91</f>
        <v>0.8444947683999999</v>
      </c>
      <c r="D92" s="63">
        <v>84</v>
      </c>
      <c r="E92" s="63" t="s">
        <v>59</v>
      </c>
      <c r="F92" s="64">
        <f>GPW!I91</f>
        <v>10108.99909605535</v>
      </c>
      <c r="G92" s="63">
        <f>GPW!I91</f>
        <v>10108.99909605535</v>
      </c>
      <c r="H92" s="65">
        <f>GPW!J91</f>
        <v>7316182802.575129</v>
      </c>
      <c r="I92" s="63">
        <f>GPW!K91</f>
        <v>24182275.585684087</v>
      </c>
      <c r="J92" s="63">
        <f>GPW!L91</f>
        <v>60590984.71459592</v>
      </c>
      <c r="K92" s="63"/>
      <c r="L92" s="63"/>
      <c r="M92" s="63"/>
      <c r="N92" s="63"/>
      <c r="O92" s="63"/>
      <c r="P92" s="63"/>
    </row>
    <row r="93" spans="1:16" ht="12.75">
      <c r="A93" s="63">
        <f>GPW!B92</f>
        <v>-3</v>
      </c>
      <c r="B93" s="63">
        <f>GPW!C92</f>
        <v>13</v>
      </c>
      <c r="C93" s="63">
        <f>GPW!M92</f>
        <v>0.0337013408</v>
      </c>
      <c r="D93" s="63">
        <v>84</v>
      </c>
      <c r="E93" s="63" t="s">
        <v>59</v>
      </c>
      <c r="F93" s="64">
        <f>GPW!I92</f>
        <v>405.18014011157175</v>
      </c>
      <c r="G93" s="63">
        <f>GPW!I92</f>
        <v>405.18014011157175</v>
      </c>
      <c r="H93" s="65">
        <f>GPW!J92</f>
        <v>770042194.2446401</v>
      </c>
      <c r="I93" s="63">
        <f>GPW!K92</f>
        <v>2545230.628637993</v>
      </c>
      <c r="J93" s="63">
        <f>GPW!L92</f>
        <v>6377316.707374847</v>
      </c>
      <c r="K93" s="63"/>
      <c r="L93" s="63"/>
      <c r="M93" s="63"/>
      <c r="N93" s="63"/>
      <c r="O93" s="63"/>
      <c r="P93" s="63"/>
    </row>
    <row r="94" spans="1:16" ht="12.75">
      <c r="A94" s="63">
        <f>GPW!B93</f>
        <v>-2</v>
      </c>
      <c r="B94" s="63">
        <f>GPW!C93</f>
        <v>23</v>
      </c>
      <c r="C94" s="63">
        <f>GPW!M93</f>
        <v>0.0339145928</v>
      </c>
      <c r="D94" s="63">
        <v>84</v>
      </c>
      <c r="E94" s="63" t="s">
        <v>59</v>
      </c>
      <c r="F94" s="64">
        <f>GPW!I93</f>
        <v>384.55113110863243</v>
      </c>
      <c r="G94" s="63">
        <f>GPW!I93</f>
        <v>384.55113110863243</v>
      </c>
      <c r="H94" s="65">
        <f>GPW!J93</f>
        <v>0</v>
      </c>
      <c r="I94" s="63">
        <f>GPW!K93</f>
        <v>0</v>
      </c>
      <c r="J94" s="63">
        <f>GPW!L93</f>
        <v>0</v>
      </c>
      <c r="K94" s="63"/>
      <c r="L94" s="63"/>
      <c r="M94" s="63"/>
      <c r="N94" s="63"/>
      <c r="O94" s="63"/>
      <c r="P94" s="63"/>
    </row>
    <row r="95" spans="1:16" ht="12.75">
      <c r="A95" s="63">
        <f>GPW!B94</f>
        <v>-2</v>
      </c>
      <c r="B95" s="63">
        <f>GPW!C94</f>
        <v>22</v>
      </c>
      <c r="C95" s="63">
        <f>GPW!M94</f>
        <v>0.8500561708</v>
      </c>
      <c r="D95" s="63">
        <v>84</v>
      </c>
      <c r="E95" s="63" t="s">
        <v>59</v>
      </c>
      <c r="F95" s="64">
        <f>GPW!I94</f>
        <v>9710.293552282716</v>
      </c>
      <c r="G95" s="63">
        <f>GPW!I94</f>
        <v>9710.293552282716</v>
      </c>
      <c r="H95" s="65">
        <f>GPW!J94</f>
        <v>0</v>
      </c>
      <c r="I95" s="63">
        <f>GPW!K94</f>
        <v>0</v>
      </c>
      <c r="J95" s="63">
        <f>GPW!L94</f>
        <v>0</v>
      </c>
      <c r="K95" s="63"/>
      <c r="L95" s="63"/>
      <c r="M95" s="63"/>
      <c r="N95" s="63"/>
      <c r="O95" s="63"/>
      <c r="P95" s="63"/>
    </row>
    <row r="96" spans="1:16" ht="12.75">
      <c r="A96" s="63">
        <f>GPW!B95</f>
        <v>-2</v>
      </c>
      <c r="B96" s="63">
        <f>GPW!C95</f>
        <v>21</v>
      </c>
      <c r="C96" s="63">
        <f>GPW!M95</f>
        <v>1.0000000019</v>
      </c>
      <c r="D96" s="63">
        <v>84</v>
      </c>
      <c r="E96" s="63" t="s">
        <v>59</v>
      </c>
      <c r="F96" s="64">
        <f>GPW!I95</f>
        <v>11503.95899185752</v>
      </c>
      <c r="G96" s="63">
        <f>GPW!I95</f>
        <v>11503.95899185752</v>
      </c>
      <c r="H96" s="65">
        <f>GPW!J95</f>
        <v>0</v>
      </c>
      <c r="I96" s="63">
        <f>GPW!K95</f>
        <v>0</v>
      </c>
      <c r="J96" s="63">
        <f>GPW!L95</f>
        <v>0</v>
      </c>
      <c r="K96" s="63"/>
      <c r="L96" s="63"/>
      <c r="M96" s="63"/>
      <c r="N96" s="63"/>
      <c r="O96" s="63"/>
      <c r="P96" s="63"/>
    </row>
    <row r="97" spans="1:16" ht="12.75">
      <c r="A97" s="63">
        <f>GPW!B96</f>
        <v>-2</v>
      </c>
      <c r="B97" s="63">
        <f>GPW!C96</f>
        <v>20</v>
      </c>
      <c r="C97" s="63">
        <f>GPW!M96</f>
        <v>1.0000000019</v>
      </c>
      <c r="D97" s="63">
        <v>84</v>
      </c>
      <c r="E97" s="63" t="s">
        <v>59</v>
      </c>
      <c r="F97" s="64">
        <f>GPW!I96</f>
        <v>11581.298982004466</v>
      </c>
      <c r="G97" s="63">
        <f>GPW!I96</f>
        <v>11581.298982004466</v>
      </c>
      <c r="H97" s="65">
        <f>GPW!J96</f>
        <v>56159622.11160327</v>
      </c>
      <c r="I97" s="63">
        <f>GPW!K96</f>
        <v>185625.14023196077</v>
      </c>
      <c r="J97" s="63">
        <f>GPW!L96</f>
        <v>465101.39190944505</v>
      </c>
      <c r="K97" s="63"/>
      <c r="L97" s="63"/>
      <c r="M97" s="63"/>
      <c r="N97" s="63"/>
      <c r="O97" s="63"/>
      <c r="P97" s="63"/>
    </row>
    <row r="98" spans="1:16" ht="12.75">
      <c r="A98" s="63">
        <f>GPW!B97</f>
        <v>-2</v>
      </c>
      <c r="B98" s="63">
        <f>GPW!C97</f>
        <v>19</v>
      </c>
      <c r="C98" s="63">
        <f>GPW!M97</f>
        <v>1.0000000018</v>
      </c>
      <c r="D98" s="63">
        <v>84</v>
      </c>
      <c r="E98" s="63" t="s">
        <v>59</v>
      </c>
      <c r="F98" s="64">
        <f>GPW!I97</f>
        <v>11655.10103097918</v>
      </c>
      <c r="G98" s="63">
        <f>GPW!I97</f>
        <v>11655.10103097918</v>
      </c>
      <c r="H98" s="65">
        <f>GPW!J97</f>
        <v>170914042.04473966</v>
      </c>
      <c r="I98" s="63">
        <f>GPW!K97</f>
        <v>564924.4391124753</v>
      </c>
      <c r="J98" s="63">
        <f>GPW!L97</f>
        <v>1415471.7546693345</v>
      </c>
      <c r="K98" s="63"/>
      <c r="L98" s="63"/>
      <c r="M98" s="63"/>
      <c r="N98" s="63"/>
      <c r="O98" s="63"/>
      <c r="P98" s="63"/>
    </row>
    <row r="99" spans="1:16" ht="12.75">
      <c r="A99" s="63">
        <f>GPW!B98</f>
        <v>-2</v>
      </c>
      <c r="B99" s="63">
        <f>GPW!C98</f>
        <v>18</v>
      </c>
      <c r="C99" s="63">
        <f>GPW!M98</f>
        <v>1.0000000019</v>
      </c>
      <c r="D99" s="63">
        <v>84</v>
      </c>
      <c r="E99" s="63" t="s">
        <v>59</v>
      </c>
      <c r="F99" s="64">
        <f>GPW!I98</f>
        <v>11725.359962278184</v>
      </c>
      <c r="G99" s="63">
        <f>GPW!I98</f>
        <v>11725.359962278184</v>
      </c>
      <c r="H99" s="65">
        <f>GPW!J98</f>
        <v>111943859.31344704</v>
      </c>
      <c r="I99" s="63">
        <f>GPW!K98</f>
        <v>370009.5157668836</v>
      </c>
      <c r="J99" s="63">
        <f>GPW!L98</f>
        <v>927093.9302072332</v>
      </c>
      <c r="K99" s="63"/>
      <c r="L99" s="63"/>
      <c r="M99" s="63"/>
      <c r="N99" s="63"/>
      <c r="O99" s="63"/>
      <c r="P99" s="63"/>
    </row>
    <row r="100" spans="1:16" ht="12.75">
      <c r="A100" s="63">
        <f>GPW!B99</f>
        <v>-2</v>
      </c>
      <c r="B100" s="63">
        <f>GPW!C99</f>
        <v>17</v>
      </c>
      <c r="C100" s="63">
        <f>GPW!M99</f>
        <v>1.0000000018</v>
      </c>
      <c r="D100" s="63">
        <v>84</v>
      </c>
      <c r="E100" s="63" t="s">
        <v>59</v>
      </c>
      <c r="F100" s="64">
        <f>GPW!I99</f>
        <v>11792.03951122567</v>
      </c>
      <c r="G100" s="63">
        <f>GPW!I99</f>
        <v>11792.03951122567</v>
      </c>
      <c r="H100" s="65">
        <f>GPW!J99</f>
        <v>1532565975.149354</v>
      </c>
      <c r="I100" s="63">
        <f>GPW!K99</f>
        <v>5065610.546425898</v>
      </c>
      <c r="J100" s="63">
        <f>GPW!L99</f>
        <v>12692367.602091603</v>
      </c>
      <c r="K100" s="63"/>
      <c r="L100" s="63"/>
      <c r="M100" s="63"/>
      <c r="N100" s="63"/>
      <c r="O100" s="63"/>
      <c r="P100" s="63"/>
    </row>
    <row r="101" spans="1:16" ht="12.75">
      <c r="A101" s="63">
        <f>GPW!B100</f>
        <v>-2</v>
      </c>
      <c r="B101" s="63">
        <f>GPW!C100</f>
        <v>16</v>
      </c>
      <c r="C101" s="63">
        <f>GPW!M100</f>
        <v>1.0000000018</v>
      </c>
      <c r="D101" s="63">
        <v>84</v>
      </c>
      <c r="E101" s="63" t="s">
        <v>59</v>
      </c>
      <c r="F101" s="64">
        <f>GPW!I100</f>
        <v>11855.129321339233</v>
      </c>
      <c r="G101" s="63">
        <f>GPW!I100</f>
        <v>11855.129321339233</v>
      </c>
      <c r="H101" s="65">
        <f>GPW!J100</f>
        <v>2052792436.7837508</v>
      </c>
      <c r="I101" s="63">
        <f>GPW!K100</f>
        <v>6785121.936679888</v>
      </c>
      <c r="J101" s="63">
        <f>GPW!L100</f>
        <v>17000766.45373366</v>
      </c>
      <c r="K101" s="63"/>
      <c r="L101" s="63"/>
      <c r="M101" s="63"/>
      <c r="N101" s="63"/>
      <c r="O101" s="63"/>
      <c r="P101" s="63"/>
    </row>
    <row r="102" spans="1:16" ht="12.75">
      <c r="A102" s="63">
        <f>GPW!B101</f>
        <v>-2</v>
      </c>
      <c r="B102" s="63">
        <f>GPW!C101</f>
        <v>15</v>
      </c>
      <c r="C102" s="63">
        <f>GPW!M101</f>
        <v>1.0000000018000001</v>
      </c>
      <c r="D102" s="63">
        <v>84</v>
      </c>
      <c r="E102" s="63" t="s">
        <v>59</v>
      </c>
      <c r="F102" s="64">
        <f>GPW!I101</f>
        <v>11914.619031446315</v>
      </c>
      <c r="G102" s="63">
        <f>GPW!I101</f>
        <v>11914.619031446315</v>
      </c>
      <c r="H102" s="65">
        <f>GPW!J101</f>
        <v>2823753388.032822</v>
      </c>
      <c r="I102" s="63">
        <f>GPW!K101</f>
        <v>9333389.344971556</v>
      </c>
      <c r="J102" s="63">
        <f>GPW!L101</f>
        <v>23385692.100512307</v>
      </c>
      <c r="K102" s="63"/>
      <c r="L102" s="63"/>
      <c r="M102" s="63"/>
      <c r="N102" s="63"/>
      <c r="O102" s="63"/>
      <c r="P102" s="63"/>
    </row>
    <row r="103" spans="1:16" ht="12.75">
      <c r="A103" s="63">
        <f>GPW!B102</f>
        <v>-2</v>
      </c>
      <c r="B103" s="63">
        <f>GPW!C102</f>
        <v>14</v>
      </c>
      <c r="C103" s="63">
        <f>GPW!M102</f>
        <v>0.2669065185</v>
      </c>
      <c r="D103" s="63">
        <v>84</v>
      </c>
      <c r="E103" s="63" t="s">
        <v>59</v>
      </c>
      <c r="F103" s="64">
        <f>GPW!I102</f>
        <v>3194.9964111201957</v>
      </c>
      <c r="G103" s="63">
        <f>GPW!I102</f>
        <v>3194.9964111201957</v>
      </c>
      <c r="H103" s="65">
        <f>GPW!J102</f>
        <v>1010397641.0194724</v>
      </c>
      <c r="I103" s="63">
        <f>GPW!K102</f>
        <v>3339680.6593812658</v>
      </c>
      <c r="J103" s="63">
        <f>GPW!L102</f>
        <v>8367886.598066719</v>
      </c>
      <c r="K103" s="63"/>
      <c r="L103" s="63"/>
      <c r="M103" s="63"/>
      <c r="N103" s="63"/>
      <c r="O103" s="63"/>
      <c r="P103" s="63"/>
    </row>
    <row r="104" spans="1:16" ht="12.75">
      <c r="A104" s="63">
        <f>GPW!B103</f>
        <v>-1</v>
      </c>
      <c r="B104" s="63">
        <f>GPW!C103</f>
        <v>22</v>
      </c>
      <c r="C104" s="63">
        <f>GPW!M103</f>
        <v>0.2364135037</v>
      </c>
      <c r="D104" s="63">
        <v>84</v>
      </c>
      <c r="E104" s="63" t="s">
        <v>59</v>
      </c>
      <c r="F104" s="64">
        <f>GPW!I103</f>
        <v>2700.5797963800583</v>
      </c>
      <c r="G104" s="63">
        <f>GPW!I103</f>
        <v>2700.5797963800583</v>
      </c>
      <c r="H104" s="65">
        <f>GPW!J103</f>
        <v>0</v>
      </c>
      <c r="I104" s="63">
        <f>GPW!K103</f>
        <v>0</v>
      </c>
      <c r="J104" s="63">
        <f>GPW!L103</f>
        <v>0</v>
      </c>
      <c r="K104" s="63"/>
      <c r="L104" s="63"/>
      <c r="M104" s="63"/>
      <c r="N104" s="63"/>
      <c r="O104" s="63"/>
      <c r="P104" s="63"/>
    </row>
    <row r="105" spans="1:16" ht="12.75">
      <c r="A105" s="63">
        <f>GPW!B104</f>
        <v>-1</v>
      </c>
      <c r="B105" s="63">
        <f>GPW!C104</f>
        <v>21</v>
      </c>
      <c r="C105" s="63">
        <f>GPW!M104</f>
        <v>0.9921597587000001</v>
      </c>
      <c r="D105" s="63">
        <v>84</v>
      </c>
      <c r="E105" s="63" t="s">
        <v>59</v>
      </c>
      <c r="F105" s="64">
        <f>GPW!I104</f>
        <v>11413.765155769901</v>
      </c>
      <c r="G105" s="63">
        <f>GPW!I104</f>
        <v>11413.765155769901</v>
      </c>
      <c r="H105" s="65">
        <f>GPW!J104</f>
        <v>34463497.02114772</v>
      </c>
      <c r="I105" s="63">
        <f>GPW!K104</f>
        <v>113912.6515972861</v>
      </c>
      <c r="J105" s="63">
        <f>GPW!L104</f>
        <v>285418.95105257526</v>
      </c>
      <c r="K105" s="63"/>
      <c r="L105" s="63"/>
      <c r="M105" s="63"/>
      <c r="N105" s="63"/>
      <c r="O105" s="63"/>
      <c r="P105" s="63"/>
    </row>
    <row r="106" spans="1:16" ht="12.75">
      <c r="A106" s="63">
        <f>GPW!B105</f>
        <v>-1</v>
      </c>
      <c r="B106" s="63">
        <f>GPW!C105</f>
        <v>20</v>
      </c>
      <c r="C106" s="63">
        <f>GPW!M105</f>
        <v>1.0000000019000002</v>
      </c>
      <c r="D106" s="63">
        <v>84</v>
      </c>
      <c r="E106" s="63" t="s">
        <v>59</v>
      </c>
      <c r="F106" s="64">
        <f>GPW!I105</f>
        <v>11581.298982004468</v>
      </c>
      <c r="G106" s="63">
        <f>GPW!I105</f>
        <v>11581.298982004468</v>
      </c>
      <c r="H106" s="65">
        <f>GPW!J105</f>
        <v>180455531.36438724</v>
      </c>
      <c r="I106" s="63">
        <f>GPW!K105</f>
        <v>596462.0497014788</v>
      </c>
      <c r="J106" s="63">
        <f>GPW!L105</f>
        <v>1494492.2287501295</v>
      </c>
      <c r="K106" s="63"/>
      <c r="L106" s="63"/>
      <c r="M106" s="63"/>
      <c r="N106" s="63"/>
      <c r="O106" s="63"/>
      <c r="P106" s="63"/>
    </row>
    <row r="107" spans="1:16" ht="12.75">
      <c r="A107" s="63">
        <f>GPW!B106</f>
        <v>-1</v>
      </c>
      <c r="B107" s="63">
        <f>GPW!C106</f>
        <v>19</v>
      </c>
      <c r="C107" s="63">
        <f>GPW!M106</f>
        <v>1.0000000019</v>
      </c>
      <c r="D107" s="63">
        <v>84</v>
      </c>
      <c r="E107" s="63" t="s">
        <v>59</v>
      </c>
      <c r="F107" s="64">
        <f>GPW!I106</f>
        <v>11655.10103214469</v>
      </c>
      <c r="G107" s="63">
        <f>GPW!I106</f>
        <v>11655.10103214469</v>
      </c>
      <c r="H107" s="65">
        <f>GPW!J106</f>
        <v>194136468.17539105</v>
      </c>
      <c r="I107" s="63">
        <f>GPW!K106</f>
        <v>641681.8307213814</v>
      </c>
      <c r="J107" s="63">
        <f>GPW!L106</f>
        <v>1607794.6783424383</v>
      </c>
      <c r="K107" s="63"/>
      <c r="L107" s="63"/>
      <c r="M107" s="63"/>
      <c r="N107" s="63"/>
      <c r="O107" s="63"/>
      <c r="P107" s="63"/>
    </row>
    <row r="108" spans="1:16" ht="12.75">
      <c r="A108" s="63">
        <f>GPW!B107</f>
        <v>-1</v>
      </c>
      <c r="B108" s="63">
        <f>GPW!C107</f>
        <v>18</v>
      </c>
      <c r="C108" s="63">
        <f>GPW!M107</f>
        <v>1.0000000019</v>
      </c>
      <c r="D108" s="63">
        <v>84</v>
      </c>
      <c r="E108" s="63" t="s">
        <v>59</v>
      </c>
      <c r="F108" s="64">
        <f>GPW!I107</f>
        <v>11725.359962278184</v>
      </c>
      <c r="G108" s="63">
        <f>GPW!I107</f>
        <v>11725.359962278184</v>
      </c>
      <c r="H108" s="65">
        <f>GPW!J107</f>
        <v>522990165.8325894</v>
      </c>
      <c r="I108" s="63">
        <f>GPW!K107</f>
        <v>1728646.298219177</v>
      </c>
      <c r="J108" s="63">
        <f>GPW!L107</f>
        <v>4331287.2298232885</v>
      </c>
      <c r="K108" s="63"/>
      <c r="L108" s="63"/>
      <c r="M108" s="63"/>
      <c r="N108" s="63"/>
      <c r="O108" s="63"/>
      <c r="P108" s="63"/>
    </row>
    <row r="109" spans="1:16" ht="12.75">
      <c r="A109" s="63">
        <f>GPW!B108</f>
        <v>-1</v>
      </c>
      <c r="B109" s="63">
        <f>GPW!C108</f>
        <v>17</v>
      </c>
      <c r="C109" s="63">
        <f>GPW!M108</f>
        <v>1.0000000019</v>
      </c>
      <c r="D109" s="63">
        <v>84</v>
      </c>
      <c r="E109" s="63" t="s">
        <v>59</v>
      </c>
      <c r="F109" s="64">
        <f>GPW!I108</f>
        <v>11792.039512404874</v>
      </c>
      <c r="G109" s="63">
        <f>GPW!I108</f>
        <v>11792.039512404874</v>
      </c>
      <c r="H109" s="65">
        <f>GPW!J108</f>
        <v>1625781804.2046793</v>
      </c>
      <c r="I109" s="63">
        <f>GPW!K108</f>
        <v>5373718.056584129</v>
      </c>
      <c r="J109" s="63">
        <f>GPW!L108</f>
        <v>13464360.187003726</v>
      </c>
      <c r="K109" s="63"/>
      <c r="L109" s="63"/>
      <c r="M109" s="63"/>
      <c r="N109" s="63"/>
      <c r="O109" s="63"/>
      <c r="P109" s="63"/>
    </row>
    <row r="110" spans="1:16" ht="12.75">
      <c r="A110" s="63">
        <f>GPW!B109</f>
        <v>-1</v>
      </c>
      <c r="B110" s="63">
        <f>GPW!C109</f>
        <v>16</v>
      </c>
      <c r="C110" s="63">
        <f>GPW!M109</f>
        <v>1.0000000019</v>
      </c>
      <c r="D110" s="63">
        <v>84</v>
      </c>
      <c r="E110" s="63" t="s">
        <v>59</v>
      </c>
      <c r="F110" s="64">
        <f>GPW!I109</f>
        <v>11855.129322524745</v>
      </c>
      <c r="G110" s="63">
        <f>GPW!I109</f>
        <v>11855.129322524745</v>
      </c>
      <c r="H110" s="65">
        <f>GPW!J109</f>
        <v>5344988584.2217</v>
      </c>
      <c r="I110" s="63">
        <f>GPW!K109</f>
        <v>17666861.317419533</v>
      </c>
      <c r="J110" s="63">
        <f>GPW!L109</f>
        <v>44265996.40078376</v>
      </c>
      <c r="K110" s="63"/>
      <c r="L110" s="63"/>
      <c r="M110" s="63"/>
      <c r="N110" s="63"/>
      <c r="O110" s="63"/>
      <c r="P110" s="63"/>
    </row>
    <row r="111" spans="1:16" ht="12.75">
      <c r="A111" s="63">
        <f>GPW!B110</f>
        <v>-1</v>
      </c>
      <c r="B111" s="63">
        <f>GPW!C110</f>
        <v>15</v>
      </c>
      <c r="C111" s="63">
        <f>GPW!M110</f>
        <v>0.9564537432000001</v>
      </c>
      <c r="D111" s="63">
        <v>84</v>
      </c>
      <c r="E111" s="63" t="s">
        <v>59</v>
      </c>
      <c r="F111" s="64">
        <f>GPW!I110</f>
        <v>11395.781950916378</v>
      </c>
      <c r="G111" s="63">
        <f>GPW!I110</f>
        <v>11395.781950916378</v>
      </c>
      <c r="H111" s="65">
        <f>GPW!J110</f>
        <v>1355327941.9237518</v>
      </c>
      <c r="I111" s="63">
        <f>GPW!K110</f>
        <v>4479783.335791199</v>
      </c>
      <c r="J111" s="63">
        <f>GPW!L110</f>
        <v>11224521.97113804</v>
      </c>
      <c r="K111" s="63"/>
      <c r="L111" s="63"/>
      <c r="M111" s="63"/>
      <c r="N111" s="63"/>
      <c r="O111" s="63"/>
      <c r="P111" s="63"/>
    </row>
    <row r="112" spans="1:16" ht="12.75">
      <c r="A112" s="63">
        <f>GPW!B111</f>
        <v>-1</v>
      </c>
      <c r="B112" s="63">
        <f>GPW!C111</f>
        <v>14</v>
      </c>
      <c r="C112" s="63">
        <f>GPW!M111</f>
        <v>0.0133971252</v>
      </c>
      <c r="D112" s="63">
        <v>84</v>
      </c>
      <c r="E112" s="63" t="s">
        <v>59</v>
      </c>
      <c r="F112" s="64">
        <f>GPW!I111</f>
        <v>160.3698822115052</v>
      </c>
      <c r="G112" s="63">
        <f>GPW!I111</f>
        <v>160.3698822115052</v>
      </c>
      <c r="H112" s="65">
        <f>GPW!J111</f>
        <v>49738055.45003499</v>
      </c>
      <c r="I112" s="63">
        <f>GPW!K111</f>
        <v>164399.851185434</v>
      </c>
      <c r="J112" s="63">
        <f>GPW!L111</f>
        <v>411919.41738334496</v>
      </c>
      <c r="K112" s="63"/>
      <c r="L112" s="63"/>
      <c r="M112" s="63"/>
      <c r="N112" s="63"/>
      <c r="O112" s="63"/>
      <c r="P112" s="63"/>
    </row>
    <row r="113" spans="1:16" ht="12.75">
      <c r="A113" s="63">
        <f>GPW!B112</f>
        <v>0</v>
      </c>
      <c r="B113" s="63">
        <f>GPW!C112</f>
        <v>21</v>
      </c>
      <c r="C113" s="63">
        <f>GPW!M112</f>
        <v>0.5298452288</v>
      </c>
      <c r="D113" s="63">
        <v>84</v>
      </c>
      <c r="E113" s="63" t="s">
        <v>59</v>
      </c>
      <c r="F113" s="64">
        <f>GPW!I112</f>
        <v>6095.317772565461</v>
      </c>
      <c r="G113" s="63">
        <f>GPW!I112</f>
        <v>6095.317772565461</v>
      </c>
      <c r="H113" s="65">
        <f>GPW!J112</f>
        <v>103273047.90899777</v>
      </c>
      <c r="I113" s="63">
        <f>GPW!K112</f>
        <v>341349.7683833051</v>
      </c>
      <c r="J113" s="63">
        <f>GPW!L112</f>
        <v>855284.2152989056</v>
      </c>
      <c r="K113" s="63"/>
      <c r="L113" s="63"/>
      <c r="M113" s="63"/>
      <c r="N113" s="63"/>
      <c r="O113" s="63"/>
      <c r="P113" s="63"/>
    </row>
    <row r="114" spans="1:16" ht="12.75">
      <c r="A114" s="63">
        <f>GPW!B113</f>
        <v>0</v>
      </c>
      <c r="B114" s="63">
        <f>GPW!C113</f>
        <v>20</v>
      </c>
      <c r="C114" s="63">
        <f>GPW!M113</f>
        <v>1.0000000019</v>
      </c>
      <c r="D114" s="63">
        <v>84</v>
      </c>
      <c r="E114" s="63" t="s">
        <v>59</v>
      </c>
      <c r="F114" s="64">
        <f>GPW!I113</f>
        <v>11581.298982004466</v>
      </c>
      <c r="G114" s="63">
        <f>GPW!I113</f>
        <v>11581.298982004466</v>
      </c>
      <c r="H114" s="65">
        <f>GPW!J113</f>
        <v>194075133.76632157</v>
      </c>
      <c r="I114" s="63">
        <f>GPW!K113</f>
        <v>641479.1012895141</v>
      </c>
      <c r="J114" s="63">
        <f>GPW!L113</f>
        <v>1607286.7205258159</v>
      </c>
      <c r="K114" s="63"/>
      <c r="L114" s="63"/>
      <c r="M114" s="63"/>
      <c r="N114" s="63"/>
      <c r="O114" s="63"/>
      <c r="P114" s="63"/>
    </row>
    <row r="115" spans="1:16" ht="12.75">
      <c r="A115" s="63">
        <f>GPW!B114</f>
        <v>0</v>
      </c>
      <c r="B115" s="63">
        <f>GPW!C114</f>
        <v>19</v>
      </c>
      <c r="C115" s="63">
        <f>GPW!M114</f>
        <v>1.0000000019</v>
      </c>
      <c r="D115" s="63">
        <v>84</v>
      </c>
      <c r="E115" s="63" t="s">
        <v>59</v>
      </c>
      <c r="F115" s="64">
        <f>GPW!I114</f>
        <v>11655.10103214469</v>
      </c>
      <c r="G115" s="63">
        <f>GPW!I114</f>
        <v>11655.10103214469</v>
      </c>
      <c r="H115" s="65">
        <f>GPW!J114</f>
        <v>190569782.2707159</v>
      </c>
      <c r="I115" s="63">
        <f>GPW!K114</f>
        <v>629892.8167229788</v>
      </c>
      <c r="J115" s="63">
        <f>GPW!L114</f>
        <v>1578256.185802876</v>
      </c>
      <c r="K115" s="63"/>
      <c r="L115" s="63"/>
      <c r="M115" s="63"/>
      <c r="N115" s="63"/>
      <c r="O115" s="63"/>
      <c r="P115" s="63"/>
    </row>
    <row r="116" spans="1:16" ht="12.75">
      <c r="A116" s="63">
        <f>GPW!B115</f>
        <v>0</v>
      </c>
      <c r="B116" s="63">
        <f>GPW!C115</f>
        <v>18</v>
      </c>
      <c r="C116" s="63">
        <f>GPW!M115</f>
        <v>1.0000000018000001</v>
      </c>
      <c r="D116" s="63">
        <v>84</v>
      </c>
      <c r="E116" s="63" t="s">
        <v>59</v>
      </c>
      <c r="F116" s="64">
        <f>GPW!I115</f>
        <v>11725.35996110565</v>
      </c>
      <c r="G116" s="63">
        <f>GPW!I115</f>
        <v>11725.35996110565</v>
      </c>
      <c r="H116" s="65">
        <f>GPW!J115</f>
        <v>305050293.6069845</v>
      </c>
      <c r="I116" s="63">
        <f>GPW!K115</f>
        <v>1008286.7619028704</v>
      </c>
      <c r="J116" s="63">
        <f>GPW!L115</f>
        <v>2526358.09901006</v>
      </c>
      <c r="K116" s="63"/>
      <c r="L116" s="63"/>
      <c r="M116" s="63"/>
      <c r="N116" s="63"/>
      <c r="O116" s="63"/>
      <c r="P116" s="63"/>
    </row>
    <row r="117" spans="1:16" ht="12.75">
      <c r="A117" s="63">
        <f>GPW!B116</f>
        <v>0</v>
      </c>
      <c r="B117" s="63">
        <f>GPW!C116</f>
        <v>17</v>
      </c>
      <c r="C117" s="63">
        <f>GPW!M116</f>
        <v>1.0000000018</v>
      </c>
      <c r="D117" s="63">
        <v>84</v>
      </c>
      <c r="E117" s="63" t="s">
        <v>59</v>
      </c>
      <c r="F117" s="64">
        <f>GPW!I116</f>
        <v>11792.03951122567</v>
      </c>
      <c r="G117" s="63">
        <f>GPW!I116</f>
        <v>11792.03951122567</v>
      </c>
      <c r="H117" s="65">
        <f>GPW!J116</f>
        <v>1219578463.3483806</v>
      </c>
      <c r="I117" s="63">
        <f>GPW!K116</f>
        <v>4031088.792460884</v>
      </c>
      <c r="J117" s="63">
        <f>GPW!L116</f>
        <v>10100275.242573574</v>
      </c>
      <c r="K117" s="63"/>
      <c r="L117" s="63"/>
      <c r="M117" s="63"/>
      <c r="N117" s="63"/>
      <c r="O117" s="63"/>
      <c r="P117" s="63"/>
    </row>
    <row r="118" spans="1:16" ht="12.75">
      <c r="A118" s="63">
        <f>GPW!B117</f>
        <v>0</v>
      </c>
      <c r="B118" s="63">
        <f>GPW!C117</f>
        <v>16</v>
      </c>
      <c r="C118" s="63">
        <f>GPW!M117</f>
        <v>1.0000000018000001</v>
      </c>
      <c r="D118" s="63">
        <v>84</v>
      </c>
      <c r="E118" s="63" t="s">
        <v>59</v>
      </c>
      <c r="F118" s="64">
        <f>GPW!I117</f>
        <v>11855.129321339235</v>
      </c>
      <c r="G118" s="63">
        <f>GPW!I117</f>
        <v>11855.129321339235</v>
      </c>
      <c r="H118" s="65">
        <f>GPW!J117</f>
        <v>9149258646.65344</v>
      </c>
      <c r="I118" s="63">
        <f>GPW!K117</f>
        <v>30241165.36839425</v>
      </c>
      <c r="J118" s="63">
        <f>GPW!L117</f>
        <v>75772107.63707823</v>
      </c>
      <c r="K118" s="63"/>
      <c r="L118" s="63"/>
      <c r="M118" s="63"/>
      <c r="N118" s="63"/>
      <c r="O118" s="63"/>
      <c r="P118" s="63"/>
    </row>
    <row r="119" spans="1:16" ht="12.75">
      <c r="A119" s="63">
        <f>GPW!B118</f>
        <v>0</v>
      </c>
      <c r="B119" s="63">
        <f>GPW!C118</f>
        <v>15</v>
      </c>
      <c r="C119" s="63">
        <f>GPW!M118</f>
        <v>0.9999925030000001</v>
      </c>
      <c r="D119" s="63">
        <v>84</v>
      </c>
      <c r="E119" s="63" t="s">
        <v>59</v>
      </c>
      <c r="F119" s="64">
        <f>GPW!I118</f>
        <v>11914.529686101281</v>
      </c>
      <c r="G119" s="63">
        <f>GPW!I118</f>
        <v>11914.529686101281</v>
      </c>
      <c r="H119" s="65">
        <f>GPW!J118</f>
        <v>2480184689.8453503</v>
      </c>
      <c r="I119" s="63">
        <f>GPW!K118</f>
        <v>8197787.191993661</v>
      </c>
      <c r="J119" s="63">
        <f>GPW!L118</f>
        <v>20540333.21569008</v>
      </c>
      <c r="K119" s="63"/>
      <c r="L119" s="63"/>
      <c r="M119" s="63"/>
      <c r="N119" s="63"/>
      <c r="O119" s="63"/>
      <c r="P119" s="63"/>
    </row>
    <row r="120" spans="1:16" ht="12.75">
      <c r="A120" s="63">
        <f>GPW!B119</f>
        <v>0</v>
      </c>
      <c r="B120" s="63">
        <f>GPW!C119</f>
        <v>14</v>
      </c>
      <c r="C120" s="63">
        <f>GPW!M119</f>
        <v>0.0237465499</v>
      </c>
      <c r="D120" s="63">
        <v>84</v>
      </c>
      <c r="E120" s="63" t="s">
        <v>59</v>
      </c>
      <c r="F120" s="64">
        <f>GPW!I119</f>
        <v>284.2573577197465</v>
      </c>
      <c r="G120" s="63">
        <f>GPW!I119</f>
        <v>284.2573577197465</v>
      </c>
      <c r="H120" s="65">
        <f>GPW!J119</f>
        <v>53684299.504743524</v>
      </c>
      <c r="I120" s="63">
        <f>GPW!K119</f>
        <v>177443.4237470354</v>
      </c>
      <c r="J120" s="63">
        <f>GPW!L119</f>
        <v>444601.32537431933</v>
      </c>
      <c r="K120" s="63"/>
      <c r="L120" s="63"/>
      <c r="M120" s="63"/>
      <c r="N120" s="63"/>
      <c r="O120" s="63"/>
      <c r="P120" s="63"/>
    </row>
    <row r="121" spans="1:16" ht="12.75">
      <c r="A121" s="63">
        <f>GPW!B120</f>
        <v>1</v>
      </c>
      <c r="B121" s="63">
        <f>GPW!C120</f>
        <v>21</v>
      </c>
      <c r="C121" s="63">
        <f>GPW!M120</f>
        <v>0.0303559777</v>
      </c>
      <c r="D121" s="63">
        <v>84</v>
      </c>
      <c r="E121" s="63" t="s">
        <v>59</v>
      </c>
      <c r="F121" s="64">
        <f>GPW!I120</f>
        <v>349.213921955035</v>
      </c>
      <c r="G121" s="63">
        <f>GPW!I120</f>
        <v>349.213921955035</v>
      </c>
      <c r="H121" s="65">
        <f>GPW!J120</f>
        <v>5932133.3002557475</v>
      </c>
      <c r="I121" s="63">
        <f>GPW!K120</f>
        <v>19607.55849721335</v>
      </c>
      <c r="J121" s="63">
        <f>GPW!L120</f>
        <v>49128.597223435834</v>
      </c>
      <c r="K121" s="63"/>
      <c r="L121" s="63"/>
      <c r="M121" s="63"/>
      <c r="N121" s="63"/>
      <c r="O121" s="63"/>
      <c r="P121" s="63"/>
    </row>
    <row r="122" spans="1:16" ht="12.75">
      <c r="A122" s="63">
        <f>GPW!B121</f>
        <v>1</v>
      </c>
      <c r="B122" s="63">
        <f>GPW!C121</f>
        <v>20</v>
      </c>
      <c r="C122" s="63">
        <f>GPW!M121</f>
        <v>0.6042546341</v>
      </c>
      <c r="D122" s="63">
        <v>84</v>
      </c>
      <c r="E122" s="63" t="s">
        <v>59</v>
      </c>
      <c r="F122" s="64">
        <f>GPW!I121</f>
        <v>6998.053565477509</v>
      </c>
      <c r="G122" s="63">
        <f>GPW!I121</f>
        <v>6998.053565477509</v>
      </c>
      <c r="H122" s="65">
        <f>GPW!J121</f>
        <v>117159632.68005103</v>
      </c>
      <c r="I122" s="63">
        <f>GPW!K121</f>
        <v>387249.2803199637</v>
      </c>
      <c r="J122" s="63">
        <f>GPW!L121</f>
        <v>970289.7951628579</v>
      </c>
      <c r="K122" s="63"/>
      <c r="L122" s="63"/>
      <c r="M122" s="63"/>
      <c r="N122" s="63"/>
      <c r="O122" s="63"/>
      <c r="P122" s="63"/>
    </row>
    <row r="123" spans="1:16" ht="12.75">
      <c r="A123" s="63">
        <f>GPW!B122</f>
        <v>1</v>
      </c>
      <c r="B123" s="63">
        <f>GPW!C122</f>
        <v>19</v>
      </c>
      <c r="C123" s="63">
        <f>GPW!M122</f>
        <v>1.0000000019</v>
      </c>
      <c r="D123" s="63">
        <v>84</v>
      </c>
      <c r="E123" s="63" t="s">
        <v>59</v>
      </c>
      <c r="F123" s="64">
        <f>GPW!I122</f>
        <v>11655.10103214469</v>
      </c>
      <c r="G123" s="63">
        <f>GPW!I122</f>
        <v>11655.10103214469</v>
      </c>
      <c r="H123" s="65">
        <f>GPW!J122</f>
        <v>194075133.76632157</v>
      </c>
      <c r="I123" s="63">
        <f>GPW!K122</f>
        <v>641479.1012895141</v>
      </c>
      <c r="J123" s="63">
        <f>GPW!L122</f>
        <v>1607286.7205258159</v>
      </c>
      <c r="K123" s="63"/>
      <c r="L123" s="63"/>
      <c r="M123" s="63"/>
      <c r="N123" s="63"/>
      <c r="O123" s="63"/>
      <c r="P123" s="63"/>
    </row>
    <row r="124" spans="1:16" ht="12.75">
      <c r="A124" s="63">
        <f>GPW!B123</f>
        <v>1</v>
      </c>
      <c r="B124" s="63">
        <f>GPW!C123</f>
        <v>18</v>
      </c>
      <c r="C124" s="63">
        <f>GPW!M123</f>
        <v>1.0000000019</v>
      </c>
      <c r="D124" s="63">
        <v>84</v>
      </c>
      <c r="E124" s="63" t="s">
        <v>59</v>
      </c>
      <c r="F124" s="64">
        <f>GPW!I123</f>
        <v>11725.359962278184</v>
      </c>
      <c r="G124" s="63">
        <f>GPW!I123</f>
        <v>11725.359962278184</v>
      </c>
      <c r="H124" s="65">
        <f>GPW!J123</f>
        <v>194142544.37200627</v>
      </c>
      <c r="I124" s="63">
        <f>GPW!K123</f>
        <v>641701.914454255</v>
      </c>
      <c r="J124" s="63">
        <f>GPW!L123</f>
        <v>1607845.000039718</v>
      </c>
      <c r="K124" s="63"/>
      <c r="L124" s="63"/>
      <c r="M124" s="63"/>
      <c r="N124" s="63"/>
      <c r="O124" s="63"/>
      <c r="P124" s="63"/>
    </row>
    <row r="125" spans="1:16" ht="12.75">
      <c r="A125" s="63">
        <f>GPW!B124</f>
        <v>1</v>
      </c>
      <c r="B125" s="63">
        <f>GPW!C124</f>
        <v>17</v>
      </c>
      <c r="C125" s="63">
        <f>GPW!M124</f>
        <v>1.0000000019</v>
      </c>
      <c r="D125" s="63">
        <v>84</v>
      </c>
      <c r="E125" s="63" t="s">
        <v>59</v>
      </c>
      <c r="F125" s="64">
        <f>GPW!I124</f>
        <v>11792.039512404874</v>
      </c>
      <c r="G125" s="63">
        <f>GPW!I124</f>
        <v>11792.039512404874</v>
      </c>
      <c r="H125" s="65">
        <f>GPW!J124</f>
        <v>937151180.2127138</v>
      </c>
      <c r="I125" s="63">
        <f>GPW!K124</f>
        <v>3097578.16567627</v>
      </c>
      <c r="J125" s="63">
        <f>GPW!L124</f>
        <v>7761275.841214327</v>
      </c>
      <c r="K125" s="63"/>
      <c r="L125" s="63"/>
      <c r="M125" s="63"/>
      <c r="N125" s="63"/>
      <c r="O125" s="63"/>
      <c r="P125" s="63"/>
    </row>
    <row r="126" spans="1:16" ht="12.75">
      <c r="A126" s="63">
        <f>GPW!B125</f>
        <v>1</v>
      </c>
      <c r="B126" s="63">
        <f>GPW!C125</f>
        <v>16</v>
      </c>
      <c r="C126" s="63">
        <f>GPW!M125</f>
        <v>1.0000000019000002</v>
      </c>
      <c r="D126" s="63">
        <v>84</v>
      </c>
      <c r="E126" s="63" t="s">
        <v>59</v>
      </c>
      <c r="F126" s="64">
        <f>GPW!I125</f>
        <v>11855.129322524748</v>
      </c>
      <c r="G126" s="63">
        <f>GPW!I125</f>
        <v>11855.129322524748</v>
      </c>
      <c r="H126" s="65">
        <f>GPW!J125</f>
        <v>2108493223.5455346</v>
      </c>
      <c r="I126" s="63">
        <f>GPW!K125</f>
        <v>6969230.482373795</v>
      </c>
      <c r="J126" s="63">
        <f>GPW!L125</f>
        <v>17462067.874207504</v>
      </c>
      <c r="K126" s="63"/>
      <c r="L126" s="63"/>
      <c r="M126" s="63"/>
      <c r="N126" s="63"/>
      <c r="O126" s="63"/>
      <c r="P126" s="63"/>
    </row>
    <row r="127" spans="1:16" ht="12.75">
      <c r="A127" s="63">
        <f>GPW!B126</f>
        <v>1</v>
      </c>
      <c r="B127" s="63">
        <f>GPW!C126</f>
        <v>15</v>
      </c>
      <c r="C127" s="63">
        <f>GPW!M126</f>
        <v>0.7606421043</v>
      </c>
      <c r="D127" s="63">
        <v>84</v>
      </c>
      <c r="E127" s="63" t="s">
        <v>59</v>
      </c>
      <c r="F127" s="64">
        <f>GPW!I126</f>
        <v>9062.760875699181</v>
      </c>
      <c r="G127" s="63">
        <f>GPW!I126</f>
        <v>9062.760875699181</v>
      </c>
      <c r="H127" s="65">
        <f>GPW!J126</f>
        <v>1199222299.5875287</v>
      </c>
      <c r="I127" s="63">
        <f>GPW!K126</f>
        <v>3963805.295695471</v>
      </c>
      <c r="J127" s="63">
        <f>GPW!L126</f>
        <v>9931690.060851835</v>
      </c>
      <c r="K127" s="63"/>
      <c r="L127" s="63"/>
      <c r="M127" s="63"/>
      <c r="N127" s="63"/>
      <c r="O127" s="63"/>
      <c r="P127" s="63"/>
    </row>
    <row r="128" spans="1:16" ht="12.75">
      <c r="A128" s="63">
        <f>GPW!B127</f>
        <v>2</v>
      </c>
      <c r="B128" s="63">
        <f>GPW!C127</f>
        <v>20</v>
      </c>
      <c r="C128" s="63">
        <f>GPW!M127</f>
        <v>0.0996190416</v>
      </c>
      <c r="D128" s="63">
        <v>84</v>
      </c>
      <c r="E128" s="63" t="s">
        <v>59</v>
      </c>
      <c r="F128" s="64">
        <f>GPW!I127</f>
        <v>1153.7179028782766</v>
      </c>
      <c r="G128" s="63">
        <f>GPW!I127</f>
        <v>1153.7179028782766</v>
      </c>
      <c r="H128" s="65">
        <f>GPW!J127</f>
        <v>19751307.46562425</v>
      </c>
      <c r="I128" s="63">
        <f>GPW!K127</f>
        <v>65284.257269130816</v>
      </c>
      <c r="J128" s="63">
        <f>GPW!L127</f>
        <v>163575.89757348524</v>
      </c>
      <c r="K128" s="63"/>
      <c r="L128" s="63"/>
      <c r="M128" s="63"/>
      <c r="N128" s="63"/>
      <c r="O128" s="63"/>
      <c r="P128" s="63"/>
    </row>
    <row r="129" spans="1:16" ht="12.75">
      <c r="A129" s="63">
        <f>GPW!B128</f>
        <v>2</v>
      </c>
      <c r="B129" s="63">
        <f>GPW!C128</f>
        <v>19</v>
      </c>
      <c r="C129" s="63">
        <f>GPW!M128</f>
        <v>0.9909030884</v>
      </c>
      <c r="D129" s="63">
        <v>84</v>
      </c>
      <c r="E129" s="63" t="s">
        <v>59</v>
      </c>
      <c r="F129" s="64">
        <f>GPW!I128</f>
        <v>11549.075586422958</v>
      </c>
      <c r="G129" s="63">
        <f>GPW!I128</f>
        <v>11549.075586422958</v>
      </c>
      <c r="H129" s="65">
        <f>GPW!J128</f>
        <v>192524689.8355729</v>
      </c>
      <c r="I129" s="63">
        <f>GPW!K128</f>
        <v>636354.3985004696</v>
      </c>
      <c r="J129" s="63">
        <f>GPW!L128</f>
        <v>1594446.291706054</v>
      </c>
      <c r="K129" s="63"/>
      <c r="L129" s="63"/>
      <c r="M129" s="63"/>
      <c r="N129" s="63"/>
      <c r="O129" s="63"/>
      <c r="P129" s="63"/>
    </row>
    <row r="130" spans="1:16" ht="12.75">
      <c r="A130" s="63">
        <f>GPW!B129</f>
        <v>2</v>
      </c>
      <c r="B130" s="63">
        <f>GPW!C129</f>
        <v>18</v>
      </c>
      <c r="C130" s="63">
        <f>GPW!M129</f>
        <v>1.0000000019</v>
      </c>
      <c r="D130" s="63">
        <v>84</v>
      </c>
      <c r="E130" s="63" t="s">
        <v>59</v>
      </c>
      <c r="F130" s="64">
        <f>GPW!I129</f>
        <v>11725.359962278184</v>
      </c>
      <c r="G130" s="63">
        <f>GPW!I129</f>
        <v>11725.359962278184</v>
      </c>
      <c r="H130" s="65">
        <f>GPW!J129</f>
        <v>194142544.37200627</v>
      </c>
      <c r="I130" s="63">
        <f>GPW!K129</f>
        <v>641701.914454255</v>
      </c>
      <c r="J130" s="63">
        <f>GPW!L129</f>
        <v>1607845.000039718</v>
      </c>
      <c r="K130" s="63"/>
      <c r="L130" s="63"/>
      <c r="M130" s="63"/>
      <c r="N130" s="63"/>
      <c r="O130" s="63"/>
      <c r="P130" s="63"/>
    </row>
    <row r="131" spans="1:16" ht="12.75">
      <c r="A131" s="63">
        <f>GPW!B130</f>
        <v>2</v>
      </c>
      <c r="B131" s="63">
        <f>GPW!C130</f>
        <v>17</v>
      </c>
      <c r="C131" s="63">
        <f>GPW!M130</f>
        <v>1.0000000018000001</v>
      </c>
      <c r="D131" s="63">
        <v>84</v>
      </c>
      <c r="E131" s="63" t="s">
        <v>59</v>
      </c>
      <c r="F131" s="64">
        <f>GPW!I130</f>
        <v>11792.039511225672</v>
      </c>
      <c r="G131" s="63">
        <f>GPW!I130</f>
        <v>11792.039511225672</v>
      </c>
      <c r="H131" s="65">
        <f>GPW!J130</f>
        <v>555558426.781181</v>
      </c>
      <c r="I131" s="63">
        <f>GPW!K130</f>
        <v>1836294.601010095</v>
      </c>
      <c r="J131" s="63">
        <f>GPW!L130</f>
        <v>4601010.260885677</v>
      </c>
      <c r="K131" s="63"/>
      <c r="L131" s="63"/>
      <c r="M131" s="63"/>
      <c r="N131" s="63"/>
      <c r="O131" s="63"/>
      <c r="P131" s="63"/>
    </row>
    <row r="132" spans="1:16" ht="12.75">
      <c r="A132" s="63">
        <f>GPW!B131</f>
        <v>2</v>
      </c>
      <c r="B132" s="63">
        <f>GPW!C131</f>
        <v>16</v>
      </c>
      <c r="C132" s="63">
        <f>GPW!M131</f>
        <v>1.0000000019</v>
      </c>
      <c r="D132" s="63">
        <v>84</v>
      </c>
      <c r="E132" s="63" t="s">
        <v>59</v>
      </c>
      <c r="F132" s="64">
        <f>GPW!I131</f>
        <v>11855.129322524745</v>
      </c>
      <c r="G132" s="63">
        <f>GPW!I131</f>
        <v>11855.129322524745</v>
      </c>
      <c r="H132" s="65">
        <f>GPW!J131</f>
        <v>560328841.7266331</v>
      </c>
      <c r="I132" s="63">
        <f>GPW!K131</f>
        <v>1852062.3164953322</v>
      </c>
      <c r="J132" s="63">
        <f>GPW!L131</f>
        <v>4640517.767305614</v>
      </c>
      <c r="K132" s="63"/>
      <c r="L132" s="63"/>
      <c r="M132" s="63"/>
      <c r="N132" s="63"/>
      <c r="O132" s="63"/>
      <c r="P132" s="63"/>
    </row>
    <row r="133" spans="1:16" ht="12.75">
      <c r="A133" s="63">
        <f>GPW!B132</f>
        <v>2</v>
      </c>
      <c r="B133" s="63">
        <f>GPW!C132</f>
        <v>15</v>
      </c>
      <c r="C133" s="63">
        <f>GPW!M132</f>
        <v>0.6533602754</v>
      </c>
      <c r="D133" s="63">
        <v>84</v>
      </c>
      <c r="E133" s="63" t="s">
        <v>59</v>
      </c>
      <c r="F133" s="64">
        <f>GPW!I132</f>
        <v>7784.538757659674</v>
      </c>
      <c r="G133" s="63">
        <f>GPW!I132</f>
        <v>7784.538757659674</v>
      </c>
      <c r="H133" s="65">
        <f>GPW!J132</f>
        <v>365710540.06847006</v>
      </c>
      <c r="I133" s="63">
        <f>GPW!K132</f>
        <v>1208787.8752034903</v>
      </c>
      <c r="J133" s="63">
        <f>GPW!L132</f>
        <v>3028732.6521496857</v>
      </c>
      <c r="K133" s="63"/>
      <c r="L133" s="63"/>
      <c r="M133" s="63"/>
      <c r="N133" s="63"/>
      <c r="O133" s="63"/>
      <c r="P133" s="63"/>
    </row>
    <row r="134" spans="1:16" ht="12.75">
      <c r="A134" s="63">
        <f>GPW!B133</f>
        <v>3</v>
      </c>
      <c r="B134" s="63">
        <f>GPW!C133</f>
        <v>19</v>
      </c>
      <c r="C134" s="63">
        <f>GPW!M133</f>
        <v>0.2036823673</v>
      </c>
      <c r="D134" s="63">
        <v>84</v>
      </c>
      <c r="E134" s="63" t="s">
        <v>59</v>
      </c>
      <c r="F134" s="64">
        <f>GPW!I133</f>
        <v>2373.9385648374205</v>
      </c>
      <c r="G134" s="63">
        <f>GPW!I133</f>
        <v>2373.9385648374205</v>
      </c>
      <c r="H134" s="65">
        <f>GPW!J133</f>
        <v>40109310.38241102</v>
      </c>
      <c r="I134" s="63">
        <f>GPW!K133</f>
        <v>132573.83302093117</v>
      </c>
      <c r="J134" s="63">
        <f>GPW!L133</f>
        <v>332176.3107720945</v>
      </c>
      <c r="K134" s="63"/>
      <c r="L134" s="63"/>
      <c r="M134" s="63"/>
      <c r="N134" s="63"/>
      <c r="O134" s="63"/>
      <c r="P134" s="63"/>
    </row>
    <row r="135" spans="1:16" ht="12.75">
      <c r="A135" s="63">
        <f>GPW!B134</f>
        <v>3</v>
      </c>
      <c r="B135" s="63">
        <f>GPW!C134</f>
        <v>18</v>
      </c>
      <c r="C135" s="63">
        <f>GPW!M134</f>
        <v>0.9946704763</v>
      </c>
      <c r="D135" s="63">
        <v>84</v>
      </c>
      <c r="E135" s="63" t="s">
        <v>59</v>
      </c>
      <c r="F135" s="64">
        <f>GPW!I134</f>
        <v>11662.86935630874</v>
      </c>
      <c r="G135" s="63">
        <f>GPW!I134</f>
        <v>11662.86935630874</v>
      </c>
      <c r="H135" s="65">
        <f>GPW!J134</f>
        <v>192996564.07536593</v>
      </c>
      <c r="I135" s="63">
        <f>GPW!K134</f>
        <v>637914.090653657</v>
      </c>
      <c r="J135" s="63">
        <f>GPW!L134</f>
        <v>1598354.2483033724</v>
      </c>
      <c r="K135" s="63"/>
      <c r="L135" s="63"/>
      <c r="M135" s="63"/>
      <c r="N135" s="63"/>
      <c r="O135" s="63"/>
      <c r="P135" s="63"/>
    </row>
    <row r="136" spans="1:16" ht="12.75">
      <c r="A136" s="63">
        <f>GPW!B135</f>
        <v>3</v>
      </c>
      <c r="B136" s="63">
        <f>GPW!C135</f>
        <v>17</v>
      </c>
      <c r="C136" s="63">
        <f>GPW!M135</f>
        <v>1.0000000018000001</v>
      </c>
      <c r="D136" s="63">
        <v>84</v>
      </c>
      <c r="E136" s="63" t="s">
        <v>59</v>
      </c>
      <c r="F136" s="64">
        <f>GPW!I135</f>
        <v>11792.039511225672</v>
      </c>
      <c r="G136" s="63">
        <f>GPW!I135</f>
        <v>11792.039511225672</v>
      </c>
      <c r="H136" s="65">
        <f>GPW!J135</f>
        <v>548024237.723439</v>
      </c>
      <c r="I136" s="63">
        <f>GPW!K135</f>
        <v>1811391.7464716826</v>
      </c>
      <c r="J136" s="63">
        <f>GPW!L135</f>
        <v>4538613.79727164</v>
      </c>
      <c r="K136" s="63"/>
      <c r="L136" s="63"/>
      <c r="M136" s="63"/>
      <c r="N136" s="63"/>
      <c r="O136" s="63"/>
      <c r="P136" s="63"/>
    </row>
    <row r="137" spans="1:16" ht="12.75">
      <c r="A137" s="63">
        <f>GPW!B136</f>
        <v>3</v>
      </c>
      <c r="B137" s="63">
        <f>GPW!C136</f>
        <v>16</v>
      </c>
      <c r="C137" s="63">
        <f>GPW!M136</f>
        <v>0.9995081392</v>
      </c>
      <c r="D137" s="63">
        <v>84</v>
      </c>
      <c r="E137" s="63" t="s">
        <v>59</v>
      </c>
      <c r="F137" s="64">
        <f>GPW!I136</f>
        <v>11849.298226618399</v>
      </c>
      <c r="G137" s="63">
        <f>GPW!I136</f>
        <v>11849.298226618399</v>
      </c>
      <c r="H137" s="65">
        <f>GPW!J136</f>
        <v>537788900.8903638</v>
      </c>
      <c r="I137" s="63">
        <f>GPW!K136</f>
        <v>1777560.7525382603</v>
      </c>
      <c r="J137" s="63">
        <f>GPW!L136</f>
        <v>4453847.033737066</v>
      </c>
      <c r="K137" s="63"/>
      <c r="L137" s="63"/>
      <c r="M137" s="63"/>
      <c r="N137" s="63"/>
      <c r="O137" s="63"/>
      <c r="P137" s="63"/>
    </row>
    <row r="138" spans="1:16" ht="12.75">
      <c r="A138" s="63">
        <f>GPW!B137</f>
        <v>3</v>
      </c>
      <c r="B138" s="63">
        <f>GPW!C137</f>
        <v>15</v>
      </c>
      <c r="C138" s="63">
        <f>GPW!M137</f>
        <v>0.5004507656</v>
      </c>
      <c r="D138" s="63">
        <v>84</v>
      </c>
      <c r="E138" s="63" t="s">
        <v>59</v>
      </c>
      <c r="F138" s="64">
        <f>GPW!I137</f>
        <v>5962.680205386813</v>
      </c>
      <c r="G138" s="63">
        <f>GPW!I137</f>
        <v>5962.680205386813</v>
      </c>
      <c r="H138" s="65">
        <f>GPW!J137</f>
        <v>237725938.5075282</v>
      </c>
      <c r="I138" s="63">
        <f>GPW!K137</f>
        <v>785758.6823597418</v>
      </c>
      <c r="J138" s="63">
        <f>GPW!L137</f>
        <v>1968792.8931057758</v>
      </c>
      <c r="K138" s="63"/>
      <c r="L138" s="63"/>
      <c r="M138" s="63"/>
      <c r="N138" s="63"/>
      <c r="O138" s="63"/>
      <c r="P138" s="63"/>
    </row>
    <row r="139" spans="1:16" ht="12.75">
      <c r="A139" s="63">
        <f>GPW!B138</f>
        <v>4</v>
      </c>
      <c r="B139" s="63">
        <f>GPW!C138</f>
        <v>19</v>
      </c>
      <c r="C139" s="63">
        <f>GPW!M138</f>
        <v>0.0275852426</v>
      </c>
      <c r="D139" s="63">
        <v>84</v>
      </c>
      <c r="E139" s="63" t="s">
        <v>59</v>
      </c>
      <c r="F139" s="64">
        <f>GPW!I138</f>
        <v>321.508788888355</v>
      </c>
      <c r="G139" s="63">
        <f>GPW!I138</f>
        <v>321.508788888355</v>
      </c>
      <c r="H139" s="65">
        <f>GPW!J138</f>
        <v>5527669.666147402</v>
      </c>
      <c r="I139" s="63">
        <f>GPW!K138</f>
        <v>18270.679508766985</v>
      </c>
      <c r="J139" s="63">
        <f>GPW!L138</f>
        <v>45778.920140019756</v>
      </c>
      <c r="K139" s="63"/>
      <c r="L139" s="63"/>
      <c r="M139" s="63"/>
      <c r="N139" s="63"/>
      <c r="O139" s="63"/>
      <c r="P139" s="63"/>
    </row>
    <row r="140" spans="1:16" ht="12.75">
      <c r="A140" s="63">
        <f>GPW!B139</f>
        <v>4</v>
      </c>
      <c r="B140" s="63">
        <f>GPW!C139</f>
        <v>18</v>
      </c>
      <c r="C140" s="63">
        <f>GPW!M139</f>
        <v>0.2425941429</v>
      </c>
      <c r="D140" s="63">
        <v>84</v>
      </c>
      <c r="E140" s="63" t="s">
        <v>59</v>
      </c>
      <c r="F140" s="64">
        <f>GPW!I139</f>
        <v>2844.5036448382957</v>
      </c>
      <c r="G140" s="63">
        <f>GPW!I139</f>
        <v>2844.5036448382957</v>
      </c>
      <c r="H140" s="65">
        <f>GPW!J139</f>
        <v>46917781.55656819</v>
      </c>
      <c r="I140" s="63">
        <f>GPW!K139</f>
        <v>155077.96265977834</v>
      </c>
      <c r="J140" s="63">
        <f>GPW!L139</f>
        <v>388562.5416762653</v>
      </c>
      <c r="K140" s="63"/>
      <c r="L140" s="63"/>
      <c r="M140" s="63"/>
      <c r="N140" s="63"/>
      <c r="O140" s="63"/>
      <c r="P140" s="63"/>
    </row>
    <row r="141" spans="1:16" ht="12.75">
      <c r="A141" s="63">
        <f>GPW!B140</f>
        <v>4</v>
      </c>
      <c r="B141" s="63">
        <f>GPW!C140</f>
        <v>17</v>
      </c>
      <c r="C141" s="63">
        <f>GPW!M140</f>
        <v>0.24005651949999998</v>
      </c>
      <c r="D141" s="63">
        <v>84</v>
      </c>
      <c r="E141" s="63" t="s">
        <v>59</v>
      </c>
      <c r="F141" s="64">
        <f>GPW!I140</f>
        <v>2830.755957775955</v>
      </c>
      <c r="G141" s="63">
        <f>GPW!I140</f>
        <v>2830.755957775955</v>
      </c>
      <c r="H141" s="65">
        <f>GPW!J140</f>
        <v>128785185.30299325</v>
      </c>
      <c r="I141" s="63">
        <f>GPW!K140</f>
        <v>425675.3728534785</v>
      </c>
      <c r="J141" s="63">
        <f>GPW!L140</f>
        <v>1066570.0139987634</v>
      </c>
      <c r="K141" s="63"/>
      <c r="L141" s="63"/>
      <c r="M141" s="63"/>
      <c r="N141" s="63"/>
      <c r="O141" s="63"/>
      <c r="P141" s="63"/>
    </row>
    <row r="142" spans="1:16" ht="12.75">
      <c r="A142" s="63">
        <f>GPW!B141</f>
        <v>4</v>
      </c>
      <c r="B142" s="63">
        <f>GPW!C141</f>
        <v>16</v>
      </c>
      <c r="C142" s="63">
        <f>GPW!M141</f>
        <v>0.0697408957</v>
      </c>
      <c r="D142" s="63">
        <v>84</v>
      </c>
      <c r="E142" s="63" t="s">
        <v>59</v>
      </c>
      <c r="F142" s="64">
        <f>GPW!I141</f>
        <v>826.787336021314</v>
      </c>
      <c r="G142" s="63">
        <f>GPW!I141</f>
        <v>826.787336021314</v>
      </c>
      <c r="H142" s="65">
        <f>GPW!J141</f>
        <v>32894226.157930568</v>
      </c>
      <c r="I142" s="63">
        <f>GPW!K141</f>
        <v>108725.71989985168</v>
      </c>
      <c r="J142" s="63">
        <f>GPW!L141</f>
        <v>272422.6018015992</v>
      </c>
      <c r="K142" s="63"/>
      <c r="L142" s="63"/>
      <c r="M142" s="63"/>
      <c r="N142" s="63"/>
      <c r="O142" s="63"/>
      <c r="P142" s="63"/>
    </row>
    <row r="143" spans="1:16" ht="12.75">
      <c r="A143" s="63">
        <f>GPW!B142</f>
        <v>4</v>
      </c>
      <c r="B143" s="63">
        <f>GPW!C142</f>
        <v>15</v>
      </c>
      <c r="C143" s="63">
        <f>GPW!M142</f>
        <v>7.27351E-05</v>
      </c>
      <c r="D143" s="63">
        <v>84</v>
      </c>
      <c r="E143" s="63" t="s">
        <v>59</v>
      </c>
      <c r="F143" s="64">
        <f>GPW!I142</f>
        <v>0</v>
      </c>
      <c r="G143" s="63">
        <f>GPW!I142</f>
        <v>0</v>
      </c>
      <c r="H143" s="65">
        <f>GPW!J142</f>
        <v>0</v>
      </c>
      <c r="I143" s="63">
        <f>GPW!K142</f>
        <v>0</v>
      </c>
      <c r="J143" s="63">
        <f>GPW!L142</f>
        <v>0</v>
      </c>
      <c r="K143" s="63"/>
      <c r="L143" s="63"/>
      <c r="M143" s="63"/>
      <c r="N143" s="63"/>
      <c r="O143" s="63"/>
      <c r="P143" s="63"/>
    </row>
    <row r="144" spans="1:16" ht="12.75">
      <c r="A144" s="63"/>
      <c r="B144" s="63"/>
      <c r="C144" s="63"/>
      <c r="D144" s="63"/>
      <c r="E144" s="63"/>
      <c r="F144" s="64"/>
      <c r="G144" s="63"/>
      <c r="H144" s="65"/>
      <c r="I144" s="63"/>
      <c r="J144" s="63"/>
      <c r="K144" s="63"/>
      <c r="L144" s="63"/>
      <c r="M144" s="63"/>
      <c r="N144" s="63"/>
      <c r="O144" s="63"/>
      <c r="P144" s="63"/>
    </row>
    <row r="145" spans="1:16" ht="12.7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</row>
    <row r="146" spans="1:16" ht="12.7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</row>
    <row r="147" spans="1:16" ht="12.7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</row>
    <row r="148" spans="1:16" ht="12.7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</row>
    <row r="149" spans="1:16" ht="12.7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</row>
    <row r="150" spans="1:16" ht="12.7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</row>
    <row r="151" spans="1:16" ht="12.7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</row>
    <row r="152" spans="1:16" ht="12.7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</row>
    <row r="153" spans="1:16" ht="12.7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</row>
    <row r="154" spans="1:16" ht="12.7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</row>
    <row r="155" spans="1:16" ht="12.7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</row>
    <row r="156" spans="1:16" ht="12.7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</row>
    <row r="157" spans="1:16" ht="12.7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</row>
    <row r="158" spans="1:16" ht="12.7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</row>
    <row r="159" spans="1:16" ht="12.7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</row>
    <row r="160" spans="1:16" ht="12.7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</row>
    <row r="161" spans="1:16" ht="12.7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</row>
    <row r="162" spans="1:16" ht="12.75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</row>
    <row r="163" spans="1:16" ht="12.75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</row>
    <row r="164" spans="1:16" ht="12.75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</row>
    <row r="165" spans="1:16" ht="12.75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</row>
    <row r="166" spans="1:16" ht="12.75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</row>
    <row r="167" spans="1:16" ht="12.75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</row>
    <row r="168" spans="1:16" ht="12.75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</row>
    <row r="169" spans="1:16" ht="12.75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</row>
    <row r="170" spans="1:16" ht="12.75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</row>
    <row r="171" spans="1:16" ht="12.75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</row>
    <row r="172" spans="1:16" ht="12.75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</row>
    <row r="173" spans="1:16" ht="12.75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</row>
    <row r="174" spans="1:16" ht="12.75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</row>
    <row r="175" spans="1:16" ht="12.75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</row>
    <row r="176" spans="1:16" ht="12.75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</row>
    <row r="177" spans="1:16" ht="12.7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</row>
    <row r="178" spans="1:16" ht="12.75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</row>
    <row r="179" spans="1:16" ht="12.7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</row>
    <row r="180" spans="1:16" ht="12.75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</row>
    <row r="181" spans="1:16" ht="12.75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</row>
    <row r="182" spans="1:16" ht="12.75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</row>
    <row r="183" spans="1:16" ht="12.75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</row>
    <row r="184" spans="1:16" ht="12.75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</row>
    <row r="185" spans="1:16" ht="12.75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</row>
    <row r="186" spans="1:16" ht="12.75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</row>
    <row r="187" spans="1:16" ht="12.75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</row>
    <row r="188" spans="1:16" ht="12.75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</row>
    <row r="189" spans="1:16" ht="12.75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</row>
    <row r="190" spans="1:16" ht="12.75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</row>
    <row r="191" spans="1:16" ht="12.75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</row>
    <row r="192" spans="1:16" ht="12.75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</row>
    <row r="193" spans="1:16" ht="12.75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</row>
    <row r="194" spans="1:16" ht="12.75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</row>
    <row r="195" spans="1:16" ht="12.75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</row>
    <row r="196" spans="1:16" ht="12.75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</row>
    <row r="197" spans="1:16" ht="12.75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</row>
    <row r="198" spans="1:16" ht="12.75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</row>
    <row r="199" spans="1:16" ht="12.75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</row>
    <row r="200" spans="1:16" ht="12.75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</row>
    <row r="201" spans="1:16" ht="12.75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</row>
    <row r="202" spans="1:16" ht="12.75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</row>
    <row r="203" spans="1:16" ht="12.75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</row>
    <row r="204" spans="1:16" ht="12.75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</row>
    <row r="205" spans="1:16" ht="12.75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</row>
    <row r="206" spans="1:16" ht="12.75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</row>
    <row r="207" spans="1:16" ht="12.75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</row>
    <row r="208" spans="1:16" ht="12.75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</row>
    <row r="209" spans="1:16" ht="12.75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</row>
    <row r="210" spans="1:16" ht="12.75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</row>
    <row r="211" spans="1:16" ht="12.75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</row>
    <row r="212" spans="1:16" ht="12.75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</row>
    <row r="213" spans="1:16" ht="12.75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</row>
    <row r="214" spans="1:16" ht="12.75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</row>
    <row r="215" spans="1:16" ht="12.75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</row>
    <row r="216" spans="1:16" ht="12.75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</row>
    <row r="217" spans="1:16" ht="12.75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</row>
    <row r="218" spans="1:16" ht="12.75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</row>
    <row r="219" spans="1:16" ht="12.75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</row>
    <row r="220" spans="1:16" ht="12.75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</row>
    <row r="221" spans="1:16" ht="12.75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</row>
    <row r="222" spans="1:16" ht="12.75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</row>
    <row r="223" spans="1:16" ht="12.75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</row>
    <row r="224" spans="1:16" ht="12.75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</row>
    <row r="225" spans="1:16" ht="12.75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</row>
    <row r="226" spans="1:16" ht="12.75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</row>
    <row r="227" spans="1:16" ht="12.75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</row>
    <row r="228" spans="1:16" ht="12.75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</row>
    <row r="229" spans="1:16" ht="12.75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</row>
    <row r="230" spans="1:16" ht="12.75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</row>
    <row r="231" spans="1:16" ht="12.75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</row>
    <row r="232" spans="1:16" ht="12.75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</row>
    <row r="233" spans="1:16" ht="12.75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</row>
    <row r="234" spans="1:16" ht="12.75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</row>
    <row r="235" spans="1:16" ht="12.75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</row>
    <row r="236" spans="1:16" ht="12.75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</row>
    <row r="237" spans="1:16" ht="12.75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</row>
    <row r="238" spans="1:16" ht="12.75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</row>
    <row r="239" spans="1:16" ht="12.75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</row>
    <row r="240" spans="1:16" ht="12.75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</row>
    <row r="241" spans="1:16" ht="12.75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</row>
    <row r="242" spans="1:16" ht="12.75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</row>
    <row r="243" spans="1:16" ht="12.75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</row>
    <row r="244" spans="1:16" ht="12.75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</row>
    <row r="245" spans="1:16" ht="12.75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</row>
    <row r="246" spans="1:16" ht="12.75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</row>
    <row r="247" spans="1:16" ht="12.75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</row>
    <row r="248" spans="1:16" ht="12.75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</row>
    <row r="249" spans="1:16" ht="12.75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</row>
    <row r="250" spans="1:16" ht="12.75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</row>
    <row r="251" spans="1:16" ht="12.75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</row>
    <row r="252" spans="1:16" ht="12.75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</row>
    <row r="253" spans="1:16" ht="12.75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</row>
    <row r="254" spans="1:16" ht="12.75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</row>
    <row r="255" spans="1:16" ht="12.75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</row>
    <row r="256" spans="1:16" ht="12.75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40"/>
  <sheetViews>
    <sheetView workbookViewId="0" topLeftCell="G1">
      <pane ySplit="1" topLeftCell="BM674" activePane="bottomLeft" state="frozen"/>
      <selection pane="topLeft" activeCell="A1" sqref="A1"/>
      <selection pane="bottomLeft" activeCell="M1" sqref="M1"/>
    </sheetView>
  </sheetViews>
  <sheetFormatPr defaultColWidth="9.140625" defaultRowHeight="12.75"/>
  <cols>
    <col min="1" max="9" width="9.140625" style="23" customWidth="1"/>
    <col min="10" max="10" width="10.8515625" style="23" customWidth="1"/>
    <col min="11" max="13" width="9.140625" style="23" customWidth="1"/>
    <col min="14" max="14" width="11.7109375" style="23" customWidth="1"/>
    <col min="15" max="15" width="11.421875" style="23" customWidth="1"/>
    <col min="16" max="16" width="13.421875" style="23" customWidth="1"/>
    <col min="17" max="17" width="9.140625" style="23" customWidth="1"/>
    <col min="18" max="18" width="16.57421875" style="23" customWidth="1"/>
    <col min="19" max="19" width="20.57421875" style="23" customWidth="1"/>
    <col min="20" max="16384" width="9.140625" style="23" customWidth="1"/>
  </cols>
  <sheetData>
    <row r="1" spans="1:21" ht="41.25">
      <c r="A1" s="22" t="s">
        <v>102</v>
      </c>
      <c r="B1" s="34" t="s">
        <v>0</v>
      </c>
      <c r="C1" s="34" t="s">
        <v>1</v>
      </c>
      <c r="D1" s="34" t="s">
        <v>48</v>
      </c>
      <c r="E1" s="35" t="s">
        <v>101</v>
      </c>
      <c r="F1" s="29" t="s">
        <v>418</v>
      </c>
      <c r="G1" s="30" t="s">
        <v>419</v>
      </c>
      <c r="H1" s="29" t="s">
        <v>420</v>
      </c>
      <c r="I1" s="31" t="s">
        <v>421</v>
      </c>
      <c r="J1" s="31" t="s">
        <v>422</v>
      </c>
      <c r="K1" s="31" t="s">
        <v>102</v>
      </c>
      <c r="L1" s="31" t="s">
        <v>423</v>
      </c>
      <c r="M1" s="32" t="s">
        <v>424</v>
      </c>
      <c r="N1" s="32" t="s">
        <v>425</v>
      </c>
      <c r="O1" s="32" t="s">
        <v>104</v>
      </c>
      <c r="P1" s="32" t="s">
        <v>426</v>
      </c>
      <c r="Q1" s="32"/>
      <c r="R1" s="32" t="s">
        <v>427</v>
      </c>
      <c r="S1" s="31" t="s">
        <v>428</v>
      </c>
      <c r="T1" s="31" t="s">
        <v>105</v>
      </c>
      <c r="U1" s="33" t="s">
        <v>76</v>
      </c>
    </row>
    <row r="2" spans="1:20" ht="12.75">
      <c r="A2" s="23">
        <f aca="true" t="shared" si="0" ref="A2:A65">1000*B2+C2</f>
        <v>-11989</v>
      </c>
      <c r="B2" s="36">
        <v>-12</v>
      </c>
      <c r="C2" s="36">
        <v>11</v>
      </c>
      <c r="D2" s="36">
        <v>0.0001907178</v>
      </c>
      <c r="E2" s="37" t="s">
        <v>7</v>
      </c>
      <c r="F2" s="23">
        <f>VLOOKUP(A2,GPW!A:E,5,0)</f>
        <v>13.405890849970152</v>
      </c>
      <c r="G2" s="23">
        <v>0</v>
      </c>
      <c r="H2" s="23">
        <f aca="true" t="shared" si="1" ref="H2:H65">G2*2.59</f>
        <v>0</v>
      </c>
      <c r="I2" s="23">
        <f>VLOOKUP(E2,DATA!A:Q,17,0)</f>
        <v>198.72078354714387</v>
      </c>
      <c r="J2" s="23">
        <f>VLOOKUP(E2,DATA!A:I,9,0)</f>
        <v>8.016830733279527</v>
      </c>
      <c r="K2" s="23">
        <v>-11989</v>
      </c>
      <c r="L2" s="23">
        <v>1</v>
      </c>
      <c r="M2" s="23">
        <f>F2</f>
        <v>13.405890849970152</v>
      </c>
      <c r="N2" s="23">
        <f>M2</f>
        <v>13.405890849970152</v>
      </c>
      <c r="O2" s="23">
        <f>N2</f>
        <v>13.405890849970152</v>
      </c>
      <c r="P2" s="23">
        <f>N2*I2</f>
        <v>2664.0291338535553</v>
      </c>
      <c r="R2" s="46">
        <f>P2*$P$740</f>
        <v>2948.108979492152</v>
      </c>
      <c r="S2" s="46">
        <f>R2</f>
        <v>2948.108979492152</v>
      </c>
      <c r="T2" s="23">
        <f>D2</f>
        <v>0.0001907178</v>
      </c>
    </row>
    <row r="3" spans="1:20" ht="12.75">
      <c r="A3" s="23">
        <f t="shared" si="0"/>
        <v>-10989</v>
      </c>
      <c r="B3" s="36">
        <v>-11</v>
      </c>
      <c r="C3" s="36">
        <v>11</v>
      </c>
      <c r="D3" s="36">
        <v>0.0122944189</v>
      </c>
      <c r="E3" s="37" t="s">
        <v>7</v>
      </c>
      <c r="F3" s="23">
        <f>VLOOKUP(A3,GPW!A:E,5,0)</f>
        <v>460.5881070596888</v>
      </c>
      <c r="G3" s="23">
        <f>VLOOKUP(A3,Grid_Area!A:L,12,0)</f>
        <v>4678.023</v>
      </c>
      <c r="H3" s="23">
        <f t="shared" si="1"/>
        <v>12116.07957</v>
      </c>
      <c r="I3" s="23">
        <f>VLOOKUP(E3,DATA!A:Q,17,0)</f>
        <v>198.72078354714387</v>
      </c>
      <c r="J3" s="23">
        <f>VLOOKUP(E3,DATA!A:I,9,0)</f>
        <v>8.016830733279527</v>
      </c>
      <c r="K3" s="23">
        <v>-10989</v>
      </c>
      <c r="L3" s="23">
        <v>1</v>
      </c>
      <c r="M3" s="23">
        <f aca="true" t="shared" si="2" ref="M3:M45">F3</f>
        <v>460.5881070596888</v>
      </c>
      <c r="N3" s="23">
        <f aca="true" t="shared" si="3" ref="N3:O45">M3</f>
        <v>460.5881070596888</v>
      </c>
      <c r="O3" s="23">
        <f t="shared" si="3"/>
        <v>460.5881070596888</v>
      </c>
      <c r="P3" s="23">
        <f aca="true" t="shared" si="4" ref="P3:P66">N3*I3</f>
        <v>91528.42952739715</v>
      </c>
      <c r="R3" s="46">
        <f aca="true" t="shared" si="5" ref="R3:R66">P3*$P$740</f>
        <v>101288.6013668375</v>
      </c>
      <c r="S3" s="46">
        <f aca="true" t="shared" si="6" ref="S3:S45">R3</f>
        <v>101288.6013668375</v>
      </c>
      <c r="T3" s="23">
        <f aca="true" t="shared" si="7" ref="T3:T45">D3</f>
        <v>0.0122944189</v>
      </c>
    </row>
    <row r="4" spans="1:20" ht="12.75">
      <c r="A4" s="23">
        <f t="shared" si="0"/>
        <v>-6979</v>
      </c>
      <c r="B4" s="36">
        <v>-7</v>
      </c>
      <c r="C4" s="36">
        <v>21</v>
      </c>
      <c r="D4" s="36">
        <v>0.164068146</v>
      </c>
      <c r="E4" s="37" t="s">
        <v>40</v>
      </c>
      <c r="F4" s="23">
        <f>VLOOKUP(A4,GPW!A:E,5,0)</f>
        <v>543.8961430559319</v>
      </c>
      <c r="G4" s="23">
        <f>VLOOKUP(A4,Grid_Area!A:L,12,0)</f>
        <v>4441.683</v>
      </c>
      <c r="H4" s="23">
        <f t="shared" si="1"/>
        <v>11503.95897</v>
      </c>
      <c r="I4" s="23">
        <f>VLOOKUP(E4,DATA!A:Q,17,0)</f>
        <v>232.83184964139855</v>
      </c>
      <c r="J4" s="23">
        <f>VLOOKUP(E4,DATA!A:I,9,0)</f>
        <v>1.4051160593025254</v>
      </c>
      <c r="K4" s="23">
        <v>-6979</v>
      </c>
      <c r="L4" s="23">
        <v>1</v>
      </c>
      <c r="M4" s="23">
        <f t="shared" si="2"/>
        <v>543.8961430559319</v>
      </c>
      <c r="N4" s="23">
        <f t="shared" si="3"/>
        <v>543.8961430559319</v>
      </c>
      <c r="O4" s="23">
        <f t="shared" si="3"/>
        <v>543.8961430559319</v>
      </c>
      <c r="P4" s="23">
        <f t="shared" si="4"/>
        <v>126636.34500053534</v>
      </c>
      <c r="R4" s="46">
        <f t="shared" si="5"/>
        <v>140140.26388897107</v>
      </c>
      <c r="S4" s="46">
        <f t="shared" si="6"/>
        <v>140140.26388897107</v>
      </c>
      <c r="T4" s="23">
        <f t="shared" si="7"/>
        <v>0.164068146</v>
      </c>
    </row>
    <row r="5" spans="1:20" ht="12.75">
      <c r="A5" s="23">
        <f t="shared" si="0"/>
        <v>-6976</v>
      </c>
      <c r="B5" s="36">
        <v>-7</v>
      </c>
      <c r="C5" s="36">
        <v>24</v>
      </c>
      <c r="D5" s="36">
        <v>0.5080686201</v>
      </c>
      <c r="E5" s="37" t="s">
        <v>45</v>
      </c>
      <c r="F5" s="23">
        <f>VLOOKUP(A5,GPW!A:E,5,0)</f>
        <v>0</v>
      </c>
      <c r="G5" s="23">
        <f>VLOOKUP(A5,Grid_Area!A:L,12,0)</f>
        <v>4344.027</v>
      </c>
      <c r="H5" s="23">
        <f t="shared" si="1"/>
        <v>11251.029929999999</v>
      </c>
      <c r="I5" s="23">
        <f>VLOOKUP(E5,DATA!A:Q,17,0)</f>
        <v>303.101584821014</v>
      </c>
      <c r="J5" s="23">
        <f>VLOOKUP(E5,DATA!A:I,9,0)</f>
        <v>0.3106683838275267</v>
      </c>
      <c r="K5" s="23">
        <v>-6976</v>
      </c>
      <c r="L5" s="23">
        <v>1</v>
      </c>
      <c r="M5" s="23">
        <f t="shared" si="2"/>
        <v>0</v>
      </c>
      <c r="N5" s="23">
        <f t="shared" si="3"/>
        <v>0</v>
      </c>
      <c r="O5" s="23">
        <f t="shared" si="3"/>
        <v>0</v>
      </c>
      <c r="P5" s="23">
        <f t="shared" si="4"/>
        <v>0</v>
      </c>
      <c r="R5" s="46">
        <f t="shared" si="5"/>
        <v>0</v>
      </c>
      <c r="S5" s="46">
        <f t="shared" si="6"/>
        <v>0</v>
      </c>
      <c r="T5" s="23">
        <f t="shared" si="7"/>
        <v>0.5080686201</v>
      </c>
    </row>
    <row r="6" spans="1:20" ht="12.75">
      <c r="A6" s="23">
        <f t="shared" si="0"/>
        <v>-5981</v>
      </c>
      <c r="B6" s="36">
        <v>-6</v>
      </c>
      <c r="C6" s="36">
        <v>19</v>
      </c>
      <c r="D6" s="36">
        <v>0.9347941477</v>
      </c>
      <c r="E6" s="37" t="s">
        <v>40</v>
      </c>
      <c r="F6" s="23">
        <f>VLOOKUP(A6,GPW!A:E,5,0)</f>
        <v>3095.8032227109643</v>
      </c>
      <c r="G6" s="23">
        <f>VLOOKUP(A6,Grid_Area!A:L,12,0)</f>
        <v>4500.039</v>
      </c>
      <c r="H6" s="23">
        <f t="shared" si="1"/>
        <v>11655.101009999998</v>
      </c>
      <c r="I6" s="23">
        <f>VLOOKUP(E6,DATA!A:Q,17,0)</f>
        <v>232.83184964139855</v>
      </c>
      <c r="J6" s="23">
        <f>VLOOKUP(E6,DATA!A:I,9,0)</f>
        <v>1.4051160593025254</v>
      </c>
      <c r="K6" s="23">
        <v>-5981</v>
      </c>
      <c r="L6" s="23">
        <v>1</v>
      </c>
      <c r="M6" s="23">
        <f t="shared" si="2"/>
        <v>3095.8032227109643</v>
      </c>
      <c r="N6" s="23">
        <f t="shared" si="3"/>
        <v>3095.8032227109643</v>
      </c>
      <c r="O6" s="23">
        <f t="shared" si="3"/>
        <v>3095.8032227109643</v>
      </c>
      <c r="P6" s="23">
        <f t="shared" si="4"/>
        <v>720801.5904695963</v>
      </c>
      <c r="R6" s="46">
        <f t="shared" si="5"/>
        <v>797664.5654102877</v>
      </c>
      <c r="S6" s="46">
        <f t="shared" si="6"/>
        <v>797664.5654102877</v>
      </c>
      <c r="T6" s="23">
        <f t="shared" si="7"/>
        <v>0.9347941477</v>
      </c>
    </row>
    <row r="7" spans="1:20" ht="12.75">
      <c r="A7" s="23">
        <f t="shared" si="0"/>
        <v>-5977</v>
      </c>
      <c r="B7" s="36">
        <v>-6</v>
      </c>
      <c r="C7" s="36">
        <v>23</v>
      </c>
      <c r="D7" s="36">
        <v>1.0000000019</v>
      </c>
      <c r="E7" s="37" t="s">
        <v>45</v>
      </c>
      <c r="F7" s="23">
        <f>VLOOKUP(A7,GPW!A:E,5,0)</f>
        <v>0</v>
      </c>
      <c r="G7" s="23">
        <f>VLOOKUP(A7,Grid_Area!A:L,12,0)</f>
        <v>4377.919</v>
      </c>
      <c r="H7" s="23">
        <f t="shared" si="1"/>
        <v>11338.81021</v>
      </c>
      <c r="I7" s="23">
        <f>VLOOKUP(E7,DATA!A:Q,17,0)</f>
        <v>303.101584821014</v>
      </c>
      <c r="J7" s="23">
        <f>VLOOKUP(E7,DATA!A:I,9,0)</f>
        <v>0.3106683838275267</v>
      </c>
      <c r="K7" s="23">
        <v>-5977</v>
      </c>
      <c r="L7" s="23">
        <v>1</v>
      </c>
      <c r="M7" s="23">
        <f t="shared" si="2"/>
        <v>0</v>
      </c>
      <c r="N7" s="23">
        <f t="shared" si="3"/>
        <v>0</v>
      </c>
      <c r="O7" s="23">
        <f t="shared" si="3"/>
        <v>0</v>
      </c>
      <c r="P7" s="23">
        <f t="shared" si="4"/>
        <v>0</v>
      </c>
      <c r="R7" s="46">
        <f t="shared" si="5"/>
        <v>0</v>
      </c>
      <c r="S7" s="46">
        <f t="shared" si="6"/>
        <v>0</v>
      </c>
      <c r="T7" s="23">
        <f t="shared" si="7"/>
        <v>1.0000000019</v>
      </c>
    </row>
    <row r="8" spans="1:20" ht="12.75">
      <c r="A8" s="23">
        <f t="shared" si="0"/>
        <v>-5976</v>
      </c>
      <c r="B8" s="36">
        <v>-6</v>
      </c>
      <c r="C8" s="36">
        <v>24</v>
      </c>
      <c r="D8" s="36">
        <v>1.0000000019</v>
      </c>
      <c r="E8" s="37" t="s">
        <v>45</v>
      </c>
      <c r="F8" s="23">
        <f>VLOOKUP(A8,GPW!A:E,5,0)</f>
        <v>0</v>
      </c>
      <c r="G8" s="23">
        <f>VLOOKUP(A8,Grid_Area!A:L,12,0)</f>
        <v>4344.027</v>
      </c>
      <c r="H8" s="23">
        <f t="shared" si="1"/>
        <v>11251.029929999999</v>
      </c>
      <c r="I8" s="23">
        <f>VLOOKUP(E8,DATA!A:Q,17,0)</f>
        <v>303.101584821014</v>
      </c>
      <c r="J8" s="23">
        <f>VLOOKUP(E8,DATA!A:I,9,0)</f>
        <v>0.3106683838275267</v>
      </c>
      <c r="K8" s="23">
        <v>-5976</v>
      </c>
      <c r="L8" s="23">
        <v>1</v>
      </c>
      <c r="M8" s="23">
        <f t="shared" si="2"/>
        <v>0</v>
      </c>
      <c r="N8" s="23">
        <f t="shared" si="3"/>
        <v>0</v>
      </c>
      <c r="O8" s="23">
        <f t="shared" si="3"/>
        <v>0</v>
      </c>
      <c r="P8" s="23">
        <f t="shared" si="4"/>
        <v>0</v>
      </c>
      <c r="R8" s="46">
        <f t="shared" si="5"/>
        <v>0</v>
      </c>
      <c r="S8" s="46">
        <f t="shared" si="6"/>
        <v>0</v>
      </c>
      <c r="T8" s="23">
        <f t="shared" si="7"/>
        <v>1.0000000019</v>
      </c>
    </row>
    <row r="9" spans="1:20" ht="12.75">
      <c r="A9" s="23">
        <f t="shared" si="0"/>
        <v>-4979</v>
      </c>
      <c r="B9" s="36">
        <v>-5</v>
      </c>
      <c r="C9" s="36">
        <v>21</v>
      </c>
      <c r="D9" s="36">
        <v>1.0000000019</v>
      </c>
      <c r="E9" s="37" t="s">
        <v>45</v>
      </c>
      <c r="F9" s="23">
        <f>VLOOKUP(A9,GPW!A:E,5,0)</f>
        <v>0</v>
      </c>
      <c r="G9" s="23">
        <f>VLOOKUP(A9,Grid_Area!A:L,12,0)</f>
        <v>4441.683</v>
      </c>
      <c r="H9" s="23">
        <f t="shared" si="1"/>
        <v>11503.95897</v>
      </c>
      <c r="I9" s="23">
        <f>VLOOKUP(E9,DATA!A:Q,17,0)</f>
        <v>303.101584821014</v>
      </c>
      <c r="J9" s="23">
        <f>VLOOKUP(E9,DATA!A:I,9,0)</f>
        <v>0.3106683838275267</v>
      </c>
      <c r="K9" s="23">
        <v>-4979</v>
      </c>
      <c r="L9" s="23">
        <v>1</v>
      </c>
      <c r="M9" s="23">
        <f t="shared" si="2"/>
        <v>0</v>
      </c>
      <c r="N9" s="23">
        <f t="shared" si="3"/>
        <v>0</v>
      </c>
      <c r="O9" s="23">
        <f t="shared" si="3"/>
        <v>0</v>
      </c>
      <c r="P9" s="23">
        <f t="shared" si="4"/>
        <v>0</v>
      </c>
      <c r="R9" s="46">
        <f t="shared" si="5"/>
        <v>0</v>
      </c>
      <c r="S9" s="46">
        <f t="shared" si="6"/>
        <v>0</v>
      </c>
      <c r="T9" s="23">
        <f t="shared" si="7"/>
        <v>1.0000000019</v>
      </c>
    </row>
    <row r="10" spans="1:20" ht="12.75">
      <c r="A10" s="23">
        <f t="shared" si="0"/>
        <v>-4978</v>
      </c>
      <c r="B10" s="36">
        <v>-5</v>
      </c>
      <c r="C10" s="36">
        <v>22</v>
      </c>
      <c r="D10" s="36">
        <v>1.0000000019</v>
      </c>
      <c r="E10" s="37" t="s">
        <v>45</v>
      </c>
      <c r="F10" s="23">
        <f>VLOOKUP(A10,GPW!A:E,5,0)</f>
        <v>0</v>
      </c>
      <c r="G10" s="23">
        <f>VLOOKUP(A10,Grid_Area!A:L,12,0)</f>
        <v>4410.471</v>
      </c>
      <c r="H10" s="23">
        <f t="shared" si="1"/>
        <v>11423.119889999998</v>
      </c>
      <c r="I10" s="23">
        <f>VLOOKUP(E10,DATA!A:Q,17,0)</f>
        <v>303.101584821014</v>
      </c>
      <c r="J10" s="23">
        <f>VLOOKUP(E10,DATA!A:I,9,0)</f>
        <v>0.3106683838275267</v>
      </c>
      <c r="K10" s="23">
        <v>-4978</v>
      </c>
      <c r="L10" s="23">
        <v>1</v>
      </c>
      <c r="M10" s="23">
        <f t="shared" si="2"/>
        <v>0</v>
      </c>
      <c r="N10" s="23">
        <f t="shared" si="3"/>
        <v>0</v>
      </c>
      <c r="O10" s="23">
        <f t="shared" si="3"/>
        <v>0</v>
      </c>
      <c r="P10" s="23">
        <f t="shared" si="4"/>
        <v>0</v>
      </c>
      <c r="R10" s="46">
        <f t="shared" si="5"/>
        <v>0</v>
      </c>
      <c r="S10" s="46">
        <f t="shared" si="6"/>
        <v>0</v>
      </c>
      <c r="T10" s="23">
        <f t="shared" si="7"/>
        <v>1.0000000019</v>
      </c>
    </row>
    <row r="11" spans="1:20" ht="12.75">
      <c r="A11" s="23">
        <f t="shared" si="0"/>
        <v>-4977</v>
      </c>
      <c r="B11" s="36">
        <v>-5</v>
      </c>
      <c r="C11" s="36">
        <v>23</v>
      </c>
      <c r="D11" s="36">
        <v>1.0000000019</v>
      </c>
      <c r="E11" s="37" t="s">
        <v>45</v>
      </c>
      <c r="F11" s="23">
        <f>VLOOKUP(A11,GPW!A:E,5,0)</f>
        <v>0</v>
      </c>
      <c r="G11" s="23">
        <f>VLOOKUP(A11,Grid_Area!A:L,12,0)</f>
        <v>4377.919</v>
      </c>
      <c r="H11" s="23">
        <f t="shared" si="1"/>
        <v>11338.81021</v>
      </c>
      <c r="I11" s="23">
        <f>VLOOKUP(E11,DATA!A:Q,17,0)</f>
        <v>303.101584821014</v>
      </c>
      <c r="J11" s="23">
        <f>VLOOKUP(E11,DATA!A:I,9,0)</f>
        <v>0.3106683838275267</v>
      </c>
      <c r="K11" s="23">
        <v>-4977</v>
      </c>
      <c r="L11" s="23">
        <v>1</v>
      </c>
      <c r="M11" s="23">
        <f t="shared" si="2"/>
        <v>0</v>
      </c>
      <c r="N11" s="23">
        <f t="shared" si="3"/>
        <v>0</v>
      </c>
      <c r="O11" s="23">
        <f t="shared" si="3"/>
        <v>0</v>
      </c>
      <c r="P11" s="23">
        <f t="shared" si="4"/>
        <v>0</v>
      </c>
      <c r="R11" s="46">
        <f t="shared" si="5"/>
        <v>0</v>
      </c>
      <c r="S11" s="46">
        <f t="shared" si="6"/>
        <v>0</v>
      </c>
      <c r="T11" s="23">
        <f t="shared" si="7"/>
        <v>1.0000000019</v>
      </c>
    </row>
    <row r="12" spans="1:20" ht="12.75">
      <c r="A12" s="23">
        <f t="shared" si="0"/>
        <v>-4976</v>
      </c>
      <c r="B12" s="36">
        <v>-5</v>
      </c>
      <c r="C12" s="36">
        <v>24</v>
      </c>
      <c r="D12" s="36">
        <v>0.7789789092</v>
      </c>
      <c r="E12" s="37" t="s">
        <v>45</v>
      </c>
      <c r="F12" s="23">
        <f>VLOOKUP(A12,GPW!A:E,5,0)</f>
        <v>0</v>
      </c>
      <c r="G12" s="23">
        <f>VLOOKUP(A12,Grid_Area!A:L,12,0)</f>
        <v>4344.027</v>
      </c>
      <c r="H12" s="23">
        <f t="shared" si="1"/>
        <v>11251.029929999999</v>
      </c>
      <c r="I12" s="23">
        <f>VLOOKUP(E12,DATA!A:Q,17,0)</f>
        <v>303.101584821014</v>
      </c>
      <c r="J12" s="23">
        <f>VLOOKUP(E12,DATA!A:I,9,0)</f>
        <v>0.3106683838275267</v>
      </c>
      <c r="K12" s="23">
        <v>-4976</v>
      </c>
      <c r="L12" s="23">
        <v>1</v>
      </c>
      <c r="M12" s="23">
        <f t="shared" si="2"/>
        <v>0</v>
      </c>
      <c r="N12" s="23">
        <f t="shared" si="3"/>
        <v>0</v>
      </c>
      <c r="O12" s="23">
        <f t="shared" si="3"/>
        <v>0</v>
      </c>
      <c r="P12" s="23">
        <f t="shared" si="4"/>
        <v>0</v>
      </c>
      <c r="R12" s="46">
        <f t="shared" si="5"/>
        <v>0</v>
      </c>
      <c r="S12" s="46">
        <f t="shared" si="6"/>
        <v>0</v>
      </c>
      <c r="T12" s="23">
        <f t="shared" si="7"/>
        <v>0.7789789092</v>
      </c>
    </row>
    <row r="13" spans="1:20" ht="12.75">
      <c r="A13" s="23">
        <f t="shared" si="0"/>
        <v>-3980</v>
      </c>
      <c r="B13" s="36">
        <v>-4</v>
      </c>
      <c r="C13" s="36">
        <v>20</v>
      </c>
      <c r="D13" s="36">
        <v>1.0000000019</v>
      </c>
      <c r="E13" s="37" t="s">
        <v>45</v>
      </c>
      <c r="F13" s="23">
        <f>VLOOKUP(A13,GPW!A:E,5,0)</f>
        <v>0</v>
      </c>
      <c r="G13" s="23">
        <f>VLOOKUP(A13,Grid_Area!A:L,12,0)</f>
        <v>4471.544</v>
      </c>
      <c r="H13" s="23">
        <f t="shared" si="1"/>
        <v>11581.298959999998</v>
      </c>
      <c r="I13" s="23">
        <f>VLOOKUP(E13,DATA!A:Q,17,0)</f>
        <v>303.101584821014</v>
      </c>
      <c r="J13" s="23">
        <f>VLOOKUP(E13,DATA!A:I,9,0)</f>
        <v>0.3106683838275267</v>
      </c>
      <c r="K13" s="23">
        <v>-3980</v>
      </c>
      <c r="L13" s="23">
        <v>1</v>
      </c>
      <c r="M13" s="23">
        <f t="shared" si="2"/>
        <v>0</v>
      </c>
      <c r="N13" s="23">
        <f t="shared" si="3"/>
        <v>0</v>
      </c>
      <c r="O13" s="23">
        <f t="shared" si="3"/>
        <v>0</v>
      </c>
      <c r="P13" s="23">
        <f t="shared" si="4"/>
        <v>0</v>
      </c>
      <c r="R13" s="46">
        <f t="shared" si="5"/>
        <v>0</v>
      </c>
      <c r="S13" s="46">
        <f t="shared" si="6"/>
        <v>0</v>
      </c>
      <c r="T13" s="23">
        <f t="shared" si="7"/>
        <v>1.0000000019</v>
      </c>
    </row>
    <row r="14" spans="1:20" ht="12.75">
      <c r="A14" s="23">
        <f t="shared" si="0"/>
        <v>-3979</v>
      </c>
      <c r="B14" s="36">
        <v>-4</v>
      </c>
      <c r="C14" s="36">
        <v>21</v>
      </c>
      <c r="D14" s="36">
        <v>1.0000000019</v>
      </c>
      <c r="E14" s="37" t="s">
        <v>45</v>
      </c>
      <c r="F14" s="23">
        <f>VLOOKUP(A14,GPW!A:E,5,0)</f>
        <v>0</v>
      </c>
      <c r="G14" s="23">
        <f>VLOOKUP(A14,Grid_Area!A:L,12,0)</f>
        <v>4441.683</v>
      </c>
      <c r="H14" s="23">
        <f t="shared" si="1"/>
        <v>11503.95897</v>
      </c>
      <c r="I14" s="23">
        <f>VLOOKUP(E14,DATA!A:Q,17,0)</f>
        <v>303.101584821014</v>
      </c>
      <c r="J14" s="23">
        <f>VLOOKUP(E14,DATA!A:I,9,0)</f>
        <v>0.3106683838275267</v>
      </c>
      <c r="K14" s="23">
        <v>-3979</v>
      </c>
      <c r="L14" s="23">
        <v>1</v>
      </c>
      <c r="M14" s="23">
        <f t="shared" si="2"/>
        <v>0</v>
      </c>
      <c r="N14" s="23">
        <f t="shared" si="3"/>
        <v>0</v>
      </c>
      <c r="O14" s="23">
        <f t="shared" si="3"/>
        <v>0</v>
      </c>
      <c r="P14" s="23">
        <f t="shared" si="4"/>
        <v>0</v>
      </c>
      <c r="R14" s="46">
        <f t="shared" si="5"/>
        <v>0</v>
      </c>
      <c r="S14" s="46">
        <f t="shared" si="6"/>
        <v>0</v>
      </c>
      <c r="T14" s="23">
        <f t="shared" si="7"/>
        <v>1.0000000019</v>
      </c>
    </row>
    <row r="15" spans="1:20" ht="12.75">
      <c r="A15" s="23">
        <f t="shared" si="0"/>
        <v>-3978</v>
      </c>
      <c r="B15" s="36">
        <v>-4</v>
      </c>
      <c r="C15" s="36">
        <v>22</v>
      </c>
      <c r="D15" s="36">
        <v>1.0000000019</v>
      </c>
      <c r="E15" s="37" t="s">
        <v>45</v>
      </c>
      <c r="F15" s="23">
        <f>VLOOKUP(A15,GPW!A:E,5,0)</f>
        <v>0</v>
      </c>
      <c r="G15" s="23">
        <f>VLOOKUP(A15,Grid_Area!A:L,12,0)</f>
        <v>4410.471</v>
      </c>
      <c r="H15" s="23">
        <f t="shared" si="1"/>
        <v>11423.119889999998</v>
      </c>
      <c r="I15" s="23">
        <f>VLOOKUP(E15,DATA!A:Q,17,0)</f>
        <v>303.101584821014</v>
      </c>
      <c r="J15" s="23">
        <f>VLOOKUP(E15,DATA!A:I,9,0)</f>
        <v>0.3106683838275267</v>
      </c>
      <c r="K15" s="23">
        <v>-3978</v>
      </c>
      <c r="L15" s="23">
        <v>1</v>
      </c>
      <c r="M15" s="23">
        <f t="shared" si="2"/>
        <v>0</v>
      </c>
      <c r="N15" s="23">
        <f t="shared" si="3"/>
        <v>0</v>
      </c>
      <c r="O15" s="23">
        <f t="shared" si="3"/>
        <v>0</v>
      </c>
      <c r="P15" s="23">
        <f t="shared" si="4"/>
        <v>0</v>
      </c>
      <c r="R15" s="46">
        <f t="shared" si="5"/>
        <v>0</v>
      </c>
      <c r="S15" s="46">
        <f t="shared" si="6"/>
        <v>0</v>
      </c>
      <c r="T15" s="23">
        <f t="shared" si="7"/>
        <v>1.0000000019</v>
      </c>
    </row>
    <row r="16" spans="1:20" ht="12.75">
      <c r="A16" s="23">
        <f t="shared" si="0"/>
        <v>-3977</v>
      </c>
      <c r="B16" s="36">
        <v>-4</v>
      </c>
      <c r="C16" s="36">
        <v>23</v>
      </c>
      <c r="D16" s="36">
        <v>0.9809626525</v>
      </c>
      <c r="E16" s="37" t="s">
        <v>45</v>
      </c>
      <c r="F16" s="23">
        <f>VLOOKUP(A16,GPW!A:E,5,0)</f>
        <v>0</v>
      </c>
      <c r="G16" s="23">
        <f>VLOOKUP(A16,Grid_Area!A:L,12,0)</f>
        <v>4377.919</v>
      </c>
      <c r="H16" s="23">
        <f t="shared" si="1"/>
        <v>11338.81021</v>
      </c>
      <c r="I16" s="23">
        <f>VLOOKUP(E16,DATA!A:Q,17,0)</f>
        <v>303.101584821014</v>
      </c>
      <c r="J16" s="23">
        <f>VLOOKUP(E16,DATA!A:I,9,0)</f>
        <v>0.3106683838275267</v>
      </c>
      <c r="K16" s="23">
        <v>-3977</v>
      </c>
      <c r="L16" s="23">
        <v>1</v>
      </c>
      <c r="M16" s="23">
        <f t="shared" si="2"/>
        <v>0</v>
      </c>
      <c r="N16" s="23">
        <f t="shared" si="3"/>
        <v>0</v>
      </c>
      <c r="O16" s="23">
        <f t="shared" si="3"/>
        <v>0</v>
      </c>
      <c r="P16" s="23">
        <f t="shared" si="4"/>
        <v>0</v>
      </c>
      <c r="R16" s="46">
        <f t="shared" si="5"/>
        <v>0</v>
      </c>
      <c r="S16" s="46">
        <f t="shared" si="6"/>
        <v>0</v>
      </c>
      <c r="T16" s="23">
        <f t="shared" si="7"/>
        <v>0.9809626525</v>
      </c>
    </row>
    <row r="17" spans="1:20" ht="12.75">
      <c r="A17" s="23">
        <f t="shared" si="0"/>
        <v>-3976</v>
      </c>
      <c r="B17" s="36">
        <v>-4</v>
      </c>
      <c r="C17" s="36">
        <v>24</v>
      </c>
      <c r="D17" s="36">
        <v>0.1780033162</v>
      </c>
      <c r="E17" s="37" t="s">
        <v>45</v>
      </c>
      <c r="F17" s="23">
        <f>VLOOKUP(A17,GPW!A:E,5,0)</f>
        <v>0</v>
      </c>
      <c r="G17" s="23">
        <f>VLOOKUP(A17,Grid_Area!A:L,12,0)</f>
        <v>4344.027</v>
      </c>
      <c r="H17" s="23">
        <f t="shared" si="1"/>
        <v>11251.029929999999</v>
      </c>
      <c r="I17" s="23">
        <f>VLOOKUP(E17,DATA!A:Q,17,0)</f>
        <v>303.101584821014</v>
      </c>
      <c r="J17" s="23">
        <f>VLOOKUP(E17,DATA!A:I,9,0)</f>
        <v>0.3106683838275267</v>
      </c>
      <c r="K17" s="23">
        <v>-3976</v>
      </c>
      <c r="L17" s="23">
        <v>1</v>
      </c>
      <c r="M17" s="23">
        <f t="shared" si="2"/>
        <v>0</v>
      </c>
      <c r="N17" s="23">
        <f t="shared" si="3"/>
        <v>0</v>
      </c>
      <c r="O17" s="23">
        <f t="shared" si="3"/>
        <v>0</v>
      </c>
      <c r="P17" s="23">
        <f t="shared" si="4"/>
        <v>0</v>
      </c>
      <c r="R17" s="46">
        <f t="shared" si="5"/>
        <v>0</v>
      </c>
      <c r="S17" s="46">
        <f t="shared" si="6"/>
        <v>0</v>
      </c>
      <c r="T17" s="23">
        <f t="shared" si="7"/>
        <v>0.1780033162</v>
      </c>
    </row>
    <row r="18" spans="1:20" ht="12.75">
      <c r="A18" s="23">
        <f t="shared" si="0"/>
        <v>-2987</v>
      </c>
      <c r="B18" s="36">
        <v>-3</v>
      </c>
      <c r="C18" s="36">
        <v>13</v>
      </c>
      <c r="D18" s="36">
        <v>0.0337013408</v>
      </c>
      <c r="E18" s="37" t="s">
        <v>30</v>
      </c>
      <c r="F18" s="23">
        <f>VLOOKUP(A18,GPW!A:E,5,0)</f>
        <v>12089.240855776656</v>
      </c>
      <c r="G18" s="23">
        <f>VLOOKUP(A18,Grid_Area!A:L,12,0)</f>
        <v>4641.958</v>
      </c>
      <c r="H18" s="23">
        <f t="shared" si="1"/>
        <v>12022.671219999998</v>
      </c>
      <c r="I18" s="23">
        <f>VLOOKUP(E18,DATA!A:Q,17,0)</f>
        <v>190.24951004975017</v>
      </c>
      <c r="J18" s="23">
        <f>VLOOKUP(E18,DATA!A:I,9,0)</f>
        <v>23.157305619040578</v>
      </c>
      <c r="K18" s="23">
        <v>-2987</v>
      </c>
      <c r="L18" s="23">
        <v>1</v>
      </c>
      <c r="M18" s="23">
        <f t="shared" si="2"/>
        <v>12089.240855776656</v>
      </c>
      <c r="N18" s="23">
        <f t="shared" si="3"/>
        <v>12089.240855776656</v>
      </c>
      <c r="O18" s="23">
        <f t="shared" si="3"/>
        <v>12089.240855776656</v>
      </c>
      <c r="P18" s="23">
        <f>N18*I18</f>
        <v>2299972.149684931</v>
      </c>
      <c r="R18" s="46">
        <f t="shared" si="5"/>
        <v>2545230.628637993</v>
      </c>
      <c r="S18" s="46">
        <f t="shared" si="6"/>
        <v>2545230.628637993</v>
      </c>
      <c r="T18" s="23">
        <f t="shared" si="7"/>
        <v>0.0337013408</v>
      </c>
    </row>
    <row r="19" spans="1:20" ht="12.75">
      <c r="A19" s="23">
        <f t="shared" si="0"/>
        <v>-2980</v>
      </c>
      <c r="B19" s="36">
        <v>-3</v>
      </c>
      <c r="C19" s="36">
        <v>20</v>
      </c>
      <c r="D19" s="36">
        <v>1.0000000019</v>
      </c>
      <c r="E19" s="37" t="s">
        <v>45</v>
      </c>
      <c r="F19" s="23">
        <f>VLOOKUP(A19,GPW!A:E,5,0)</f>
        <v>0</v>
      </c>
      <c r="G19" s="23">
        <f>VLOOKUP(A19,Grid_Area!A:L,12,0)</f>
        <v>4471.544</v>
      </c>
      <c r="H19" s="23">
        <f t="shared" si="1"/>
        <v>11581.298959999998</v>
      </c>
      <c r="I19" s="23">
        <f>VLOOKUP(E19,DATA!A:Q,17,0)</f>
        <v>303.101584821014</v>
      </c>
      <c r="J19" s="23">
        <f>VLOOKUP(E19,DATA!A:I,9,0)</f>
        <v>0.3106683838275267</v>
      </c>
      <c r="K19" s="23">
        <v>-2980</v>
      </c>
      <c r="L19" s="23">
        <v>1</v>
      </c>
      <c r="M19" s="23">
        <f t="shared" si="2"/>
        <v>0</v>
      </c>
      <c r="N19" s="23">
        <f t="shared" si="3"/>
        <v>0</v>
      </c>
      <c r="O19" s="23">
        <f t="shared" si="3"/>
        <v>0</v>
      </c>
      <c r="P19" s="23">
        <f t="shared" si="4"/>
        <v>0</v>
      </c>
      <c r="R19" s="46">
        <f t="shared" si="5"/>
        <v>0</v>
      </c>
      <c r="S19" s="46">
        <f t="shared" si="6"/>
        <v>0</v>
      </c>
      <c r="T19" s="23">
        <f t="shared" si="7"/>
        <v>1.0000000019</v>
      </c>
    </row>
    <row r="20" spans="1:20" ht="12.75">
      <c r="A20" s="23">
        <f t="shared" si="0"/>
        <v>-2979</v>
      </c>
      <c r="B20" s="36">
        <v>-3</v>
      </c>
      <c r="C20" s="36">
        <v>21</v>
      </c>
      <c r="D20" s="36">
        <v>1.0000000019</v>
      </c>
      <c r="E20" s="37" t="s">
        <v>45</v>
      </c>
      <c r="F20" s="23">
        <f>VLOOKUP(A20,GPW!A:E,5,0)</f>
        <v>0</v>
      </c>
      <c r="G20" s="23">
        <f>VLOOKUP(A20,Grid_Area!A:L,12,0)</f>
        <v>4441.683</v>
      </c>
      <c r="H20" s="23">
        <f t="shared" si="1"/>
        <v>11503.95897</v>
      </c>
      <c r="I20" s="23">
        <f>VLOOKUP(E20,DATA!A:Q,17,0)</f>
        <v>303.101584821014</v>
      </c>
      <c r="J20" s="23">
        <f>VLOOKUP(E20,DATA!A:I,9,0)</f>
        <v>0.3106683838275267</v>
      </c>
      <c r="K20" s="23">
        <v>-2979</v>
      </c>
      <c r="L20" s="23">
        <v>1</v>
      </c>
      <c r="M20" s="23">
        <f t="shared" si="2"/>
        <v>0</v>
      </c>
      <c r="N20" s="23">
        <f t="shared" si="3"/>
        <v>0</v>
      </c>
      <c r="O20" s="23">
        <f t="shared" si="3"/>
        <v>0</v>
      </c>
      <c r="P20" s="23">
        <f t="shared" si="4"/>
        <v>0</v>
      </c>
      <c r="R20" s="46">
        <f t="shared" si="5"/>
        <v>0</v>
      </c>
      <c r="S20" s="46">
        <f t="shared" si="6"/>
        <v>0</v>
      </c>
      <c r="T20" s="23">
        <f t="shared" si="7"/>
        <v>1.0000000019</v>
      </c>
    </row>
    <row r="21" spans="1:20" ht="12.75">
      <c r="A21" s="23">
        <f t="shared" si="0"/>
        <v>-2978</v>
      </c>
      <c r="B21" s="36">
        <v>-3</v>
      </c>
      <c r="C21" s="36">
        <v>22</v>
      </c>
      <c r="D21" s="36">
        <v>1.0000000019</v>
      </c>
      <c r="E21" s="37" t="s">
        <v>45</v>
      </c>
      <c r="F21" s="23">
        <f>VLOOKUP(A21,GPW!A:E,5,0)</f>
        <v>0</v>
      </c>
      <c r="G21" s="23">
        <f>VLOOKUP(A21,Grid_Area!A:L,12,0)</f>
        <v>4410.471</v>
      </c>
      <c r="H21" s="23">
        <f t="shared" si="1"/>
        <v>11423.119889999998</v>
      </c>
      <c r="I21" s="23">
        <f>VLOOKUP(E21,DATA!A:Q,17,0)</f>
        <v>303.101584821014</v>
      </c>
      <c r="J21" s="23">
        <f>VLOOKUP(E21,DATA!A:I,9,0)</f>
        <v>0.3106683838275267</v>
      </c>
      <c r="K21" s="23">
        <v>-2978</v>
      </c>
      <c r="L21" s="23">
        <v>1</v>
      </c>
      <c r="M21" s="23">
        <f t="shared" si="2"/>
        <v>0</v>
      </c>
      <c r="N21" s="23">
        <f t="shared" si="3"/>
        <v>0</v>
      </c>
      <c r="O21" s="23">
        <f t="shared" si="3"/>
        <v>0</v>
      </c>
      <c r="P21" s="23">
        <f t="shared" si="4"/>
        <v>0</v>
      </c>
      <c r="R21" s="46">
        <f t="shared" si="5"/>
        <v>0</v>
      </c>
      <c r="S21" s="46">
        <f t="shared" si="6"/>
        <v>0</v>
      </c>
      <c r="T21" s="23">
        <f t="shared" si="7"/>
        <v>1.0000000019</v>
      </c>
    </row>
    <row r="22" spans="1:20" ht="12.75">
      <c r="A22" s="23">
        <f t="shared" si="0"/>
        <v>-2977</v>
      </c>
      <c r="B22" s="36">
        <v>-3</v>
      </c>
      <c r="C22" s="36">
        <v>23</v>
      </c>
      <c r="D22" s="36">
        <v>0.5278818012</v>
      </c>
      <c r="E22" s="37" t="s">
        <v>45</v>
      </c>
      <c r="F22" s="23">
        <f>VLOOKUP(A22,GPW!A:E,5,0)</f>
        <v>0</v>
      </c>
      <c r="G22" s="23">
        <f>VLOOKUP(A22,Grid_Area!A:L,12,0)</f>
        <v>4377.919</v>
      </c>
      <c r="H22" s="23">
        <f t="shared" si="1"/>
        <v>11338.81021</v>
      </c>
      <c r="I22" s="23">
        <f>VLOOKUP(E22,DATA!A:Q,17,0)</f>
        <v>303.101584821014</v>
      </c>
      <c r="J22" s="23">
        <f>VLOOKUP(E22,DATA!A:I,9,0)</f>
        <v>0.3106683838275267</v>
      </c>
      <c r="K22" s="23">
        <v>-2977</v>
      </c>
      <c r="L22" s="23">
        <v>1</v>
      </c>
      <c r="M22" s="23">
        <f t="shared" si="2"/>
        <v>0</v>
      </c>
      <c r="N22" s="23">
        <f t="shared" si="3"/>
        <v>0</v>
      </c>
      <c r="O22" s="23">
        <f t="shared" si="3"/>
        <v>0</v>
      </c>
      <c r="P22" s="23">
        <f t="shared" si="4"/>
        <v>0</v>
      </c>
      <c r="R22" s="46">
        <f t="shared" si="5"/>
        <v>0</v>
      </c>
      <c r="S22" s="46">
        <f t="shared" si="6"/>
        <v>0</v>
      </c>
      <c r="T22" s="23">
        <f t="shared" si="7"/>
        <v>0.5278818012</v>
      </c>
    </row>
    <row r="23" spans="1:20" ht="12.75">
      <c r="A23" s="23">
        <f t="shared" si="0"/>
        <v>-1982</v>
      </c>
      <c r="B23" s="36">
        <v>-2</v>
      </c>
      <c r="C23" s="36">
        <v>18</v>
      </c>
      <c r="D23" s="36">
        <v>1.0000000019</v>
      </c>
      <c r="E23" s="37" t="s">
        <v>45</v>
      </c>
      <c r="F23" s="23">
        <f>VLOOKUP(A23,GPW!A:E,5,0)</f>
        <v>1103.1133042261154</v>
      </c>
      <c r="G23" s="23">
        <f>VLOOKUP(A23,Grid_Area!A:L,12,0)</f>
        <v>4527.166</v>
      </c>
      <c r="H23" s="23">
        <f t="shared" si="1"/>
        <v>11725.35994</v>
      </c>
      <c r="I23" s="23">
        <f>VLOOKUP(E23,DATA!A:Q,17,0)</f>
        <v>303.101584821014</v>
      </c>
      <c r="J23" s="23">
        <f>VLOOKUP(E23,DATA!A:I,9,0)</f>
        <v>0.3106683838275267</v>
      </c>
      <c r="K23" s="23">
        <v>-1982</v>
      </c>
      <c r="L23" s="23">
        <v>1</v>
      </c>
      <c r="M23" s="23">
        <f t="shared" si="2"/>
        <v>1103.1133042261154</v>
      </c>
      <c r="N23" s="23">
        <f t="shared" si="3"/>
        <v>1103.1133042261154</v>
      </c>
      <c r="O23" s="23">
        <f t="shared" si="3"/>
        <v>1103.1133042261154</v>
      </c>
      <c r="P23" s="23">
        <f t="shared" si="4"/>
        <v>334355.3907480809</v>
      </c>
      <c r="R23" s="46">
        <f t="shared" si="5"/>
        <v>370009.5157668836</v>
      </c>
      <c r="S23" s="46">
        <f t="shared" si="6"/>
        <v>370009.5157668836</v>
      </c>
      <c r="T23" s="23">
        <f t="shared" si="7"/>
        <v>1.0000000019</v>
      </c>
    </row>
    <row r="24" spans="1:20" ht="12.75">
      <c r="A24" s="23">
        <f t="shared" si="0"/>
        <v>-1979</v>
      </c>
      <c r="B24" s="36">
        <v>-2</v>
      </c>
      <c r="C24" s="36">
        <v>21</v>
      </c>
      <c r="D24" s="36">
        <v>1.0000000019</v>
      </c>
      <c r="E24" s="37" t="s">
        <v>45</v>
      </c>
      <c r="F24" s="23">
        <f>VLOOKUP(A24,GPW!A:E,5,0)</f>
        <v>0</v>
      </c>
      <c r="G24" s="23">
        <f>VLOOKUP(A24,Grid_Area!A:L,12,0)</f>
        <v>4441.683</v>
      </c>
      <c r="H24" s="23">
        <f t="shared" si="1"/>
        <v>11503.95897</v>
      </c>
      <c r="I24" s="23">
        <f>VLOOKUP(E24,DATA!A:Q,17,0)</f>
        <v>303.101584821014</v>
      </c>
      <c r="J24" s="23">
        <f>VLOOKUP(E24,DATA!A:I,9,0)</f>
        <v>0.3106683838275267</v>
      </c>
      <c r="K24" s="23">
        <v>-1979</v>
      </c>
      <c r="L24" s="23">
        <v>1</v>
      </c>
      <c r="M24" s="23">
        <f t="shared" si="2"/>
        <v>0</v>
      </c>
      <c r="N24" s="23">
        <f t="shared" si="3"/>
        <v>0</v>
      </c>
      <c r="O24" s="23">
        <f t="shared" si="3"/>
        <v>0</v>
      </c>
      <c r="P24" s="23">
        <f t="shared" si="4"/>
        <v>0</v>
      </c>
      <c r="R24" s="46">
        <f t="shared" si="5"/>
        <v>0</v>
      </c>
      <c r="S24" s="46">
        <f t="shared" si="6"/>
        <v>0</v>
      </c>
      <c r="T24" s="23">
        <f t="shared" si="7"/>
        <v>1.0000000019</v>
      </c>
    </row>
    <row r="25" spans="1:20" ht="12.75">
      <c r="A25" s="23">
        <f t="shared" si="0"/>
        <v>-1978</v>
      </c>
      <c r="B25" s="36">
        <v>-2</v>
      </c>
      <c r="C25" s="36">
        <v>22</v>
      </c>
      <c r="D25" s="36">
        <v>0.8500561708</v>
      </c>
      <c r="E25" s="37" t="s">
        <v>45</v>
      </c>
      <c r="F25" s="23">
        <f>VLOOKUP(A25,GPW!A:E,5,0)</f>
        <v>0</v>
      </c>
      <c r="G25" s="23">
        <f>VLOOKUP(A25,Grid_Area!A:L,12,0)</f>
        <v>4410.471</v>
      </c>
      <c r="H25" s="23">
        <f t="shared" si="1"/>
        <v>11423.119889999998</v>
      </c>
      <c r="I25" s="23">
        <f>VLOOKUP(E25,DATA!A:Q,17,0)</f>
        <v>303.101584821014</v>
      </c>
      <c r="J25" s="23">
        <f>VLOOKUP(E25,DATA!A:I,9,0)</f>
        <v>0.3106683838275267</v>
      </c>
      <c r="K25" s="23">
        <v>-1978</v>
      </c>
      <c r="L25" s="23">
        <v>1</v>
      </c>
      <c r="M25" s="23">
        <f t="shared" si="2"/>
        <v>0</v>
      </c>
      <c r="N25" s="23">
        <f t="shared" si="3"/>
        <v>0</v>
      </c>
      <c r="O25" s="23">
        <f t="shared" si="3"/>
        <v>0</v>
      </c>
      <c r="P25" s="23">
        <f t="shared" si="4"/>
        <v>0</v>
      </c>
      <c r="R25" s="46">
        <f t="shared" si="5"/>
        <v>0</v>
      </c>
      <c r="S25" s="46">
        <f t="shared" si="6"/>
        <v>0</v>
      </c>
      <c r="T25" s="23">
        <f t="shared" si="7"/>
        <v>0.8500561708</v>
      </c>
    </row>
    <row r="26" spans="1:20" ht="12.75">
      <c r="A26" s="23">
        <f t="shared" si="0"/>
        <v>-1977</v>
      </c>
      <c r="B26" s="36">
        <v>-2</v>
      </c>
      <c r="C26" s="36">
        <v>23</v>
      </c>
      <c r="D26" s="36">
        <v>0.0339145928</v>
      </c>
      <c r="E26" s="37" t="s">
        <v>45</v>
      </c>
      <c r="F26" s="23">
        <f>VLOOKUP(A26,GPW!A:E,5,0)</f>
        <v>0</v>
      </c>
      <c r="G26" s="23">
        <f>VLOOKUP(A26,Grid_Area!A:L,12,0)</f>
        <v>4377.919</v>
      </c>
      <c r="H26" s="23">
        <f t="shared" si="1"/>
        <v>11338.81021</v>
      </c>
      <c r="I26" s="23">
        <f>VLOOKUP(E26,DATA!A:Q,17,0)</f>
        <v>303.101584821014</v>
      </c>
      <c r="J26" s="23">
        <f>VLOOKUP(E26,DATA!A:I,9,0)</f>
        <v>0.3106683838275267</v>
      </c>
      <c r="K26" s="23">
        <v>-1977</v>
      </c>
      <c r="L26" s="23">
        <v>1</v>
      </c>
      <c r="M26" s="23">
        <f t="shared" si="2"/>
        <v>0</v>
      </c>
      <c r="N26" s="23">
        <f t="shared" si="3"/>
        <v>0</v>
      </c>
      <c r="O26" s="23">
        <f t="shared" si="3"/>
        <v>0</v>
      </c>
      <c r="P26" s="23">
        <f t="shared" si="4"/>
        <v>0</v>
      </c>
      <c r="R26" s="46">
        <f t="shared" si="5"/>
        <v>0</v>
      </c>
      <c r="S26" s="46">
        <f t="shared" si="6"/>
        <v>0</v>
      </c>
      <c r="T26" s="23">
        <f t="shared" si="7"/>
        <v>0.0339145928</v>
      </c>
    </row>
    <row r="27" spans="1:20" ht="12.75">
      <c r="A27" s="23">
        <f t="shared" si="0"/>
        <v>-978</v>
      </c>
      <c r="B27" s="36">
        <v>-1</v>
      </c>
      <c r="C27" s="36">
        <v>22</v>
      </c>
      <c r="D27" s="36">
        <v>0.2364135037</v>
      </c>
      <c r="E27" s="37" t="s">
        <v>45</v>
      </c>
      <c r="F27" s="23">
        <f>VLOOKUP(A27,GPW!A:E,5,0)</f>
        <v>0</v>
      </c>
      <c r="G27" s="23">
        <f>VLOOKUP(A27,Grid_Area!A:L,12,0)</f>
        <v>4410.471</v>
      </c>
      <c r="H27" s="23">
        <f t="shared" si="1"/>
        <v>11423.119889999998</v>
      </c>
      <c r="I27" s="23">
        <f>VLOOKUP(E27,DATA!A:Q,17,0)</f>
        <v>303.101584821014</v>
      </c>
      <c r="J27" s="23">
        <f>VLOOKUP(E27,DATA!A:I,9,0)</f>
        <v>0.3106683838275267</v>
      </c>
      <c r="K27" s="23">
        <v>-978</v>
      </c>
      <c r="L27" s="23">
        <v>1</v>
      </c>
      <c r="M27" s="23">
        <f t="shared" si="2"/>
        <v>0</v>
      </c>
      <c r="N27" s="23">
        <f t="shared" si="3"/>
        <v>0</v>
      </c>
      <c r="O27" s="23">
        <f t="shared" si="3"/>
        <v>0</v>
      </c>
      <c r="P27" s="23">
        <f t="shared" si="4"/>
        <v>0</v>
      </c>
      <c r="R27" s="46">
        <f t="shared" si="5"/>
        <v>0</v>
      </c>
      <c r="S27" s="46">
        <f t="shared" si="6"/>
        <v>0</v>
      </c>
      <c r="T27" s="23">
        <f t="shared" si="7"/>
        <v>0.2364135037</v>
      </c>
    </row>
    <row r="28" spans="1:20" ht="12.75">
      <c r="A28" s="23">
        <f t="shared" si="0"/>
        <v>19</v>
      </c>
      <c r="B28" s="36">
        <v>0</v>
      </c>
      <c r="C28" s="36">
        <v>19</v>
      </c>
      <c r="D28" s="36">
        <v>1.0000000019</v>
      </c>
      <c r="E28" s="37" t="s">
        <v>47</v>
      </c>
      <c r="F28" s="23">
        <f>VLOOKUP(A28,GPW!A:E,5,0)</f>
        <v>2707.03238806183</v>
      </c>
      <c r="G28" s="23">
        <f>VLOOKUP(A28,Grid_Area!A:L,12,0)</f>
        <v>4500.039</v>
      </c>
      <c r="H28" s="23">
        <f t="shared" si="1"/>
        <v>11655.101009999998</v>
      </c>
      <c r="I28" s="23">
        <f>VLOOKUP(E28,DATA!A:Q,17,0)</f>
        <v>210.26580016531733</v>
      </c>
      <c r="J28" s="23">
        <f>VLOOKUP(E28,DATA!A:I,9,0)</f>
        <v>0.24359368424486058</v>
      </c>
      <c r="K28" s="23">
        <v>19</v>
      </c>
      <c r="L28" s="23">
        <v>1</v>
      </c>
      <c r="M28" s="23">
        <f t="shared" si="2"/>
        <v>2707.03238806183</v>
      </c>
      <c r="N28" s="23">
        <f t="shared" si="3"/>
        <v>2707.03238806183</v>
      </c>
      <c r="O28" s="23">
        <f t="shared" si="3"/>
        <v>2707.03238806183</v>
      </c>
      <c r="P28" s="23">
        <f t="shared" si="4"/>
        <v>569196.3311492505</v>
      </c>
      <c r="R28" s="46">
        <f t="shared" si="5"/>
        <v>629892.8167229788</v>
      </c>
      <c r="S28" s="46">
        <f t="shared" si="6"/>
        <v>629892.8167229788</v>
      </c>
      <c r="T28" s="23">
        <f t="shared" si="7"/>
        <v>1.0000000019</v>
      </c>
    </row>
    <row r="29" spans="1:20" ht="12.75">
      <c r="A29" s="23">
        <f t="shared" si="0"/>
        <v>20</v>
      </c>
      <c r="B29" s="36">
        <v>0</v>
      </c>
      <c r="C29" s="36">
        <v>20</v>
      </c>
      <c r="D29" s="36">
        <v>1.0000000019</v>
      </c>
      <c r="E29" s="37" t="s">
        <v>47</v>
      </c>
      <c r="F29" s="23">
        <f>VLOOKUP(A29,GPW!A:E,5,0)</f>
        <v>2756.825696933148</v>
      </c>
      <c r="G29" s="23">
        <f>VLOOKUP(A29,Grid_Area!A:L,12,0)</f>
        <v>4471.544</v>
      </c>
      <c r="H29" s="23">
        <f t="shared" si="1"/>
        <v>11581.298959999998</v>
      </c>
      <c r="I29" s="23">
        <f>VLOOKUP(E29,DATA!A:Q,17,0)</f>
        <v>210.26580016531733</v>
      </c>
      <c r="J29" s="23">
        <f>VLOOKUP(E29,DATA!A:I,9,0)</f>
        <v>0.24359368424486058</v>
      </c>
      <c r="K29" s="23">
        <v>20</v>
      </c>
      <c r="L29" s="23">
        <v>1</v>
      </c>
      <c r="M29" s="23">
        <f t="shared" si="2"/>
        <v>2756.825696933148</v>
      </c>
      <c r="N29" s="23">
        <f t="shared" si="3"/>
        <v>2756.825696933148</v>
      </c>
      <c r="O29" s="23">
        <f t="shared" si="3"/>
        <v>2756.825696933148</v>
      </c>
      <c r="P29" s="23">
        <f t="shared" si="4"/>
        <v>579666.1610819569</v>
      </c>
      <c r="R29" s="46">
        <f t="shared" si="5"/>
        <v>641479.1012895141</v>
      </c>
      <c r="S29" s="46">
        <f t="shared" si="6"/>
        <v>641479.1012895141</v>
      </c>
      <c r="T29" s="23">
        <f t="shared" si="7"/>
        <v>1.0000000019</v>
      </c>
    </row>
    <row r="30" spans="1:20" ht="12.75">
      <c r="A30" s="23">
        <f t="shared" si="0"/>
        <v>21</v>
      </c>
      <c r="B30" s="36">
        <v>0</v>
      </c>
      <c r="C30" s="36">
        <v>21</v>
      </c>
      <c r="D30" s="36">
        <v>0.5298452288</v>
      </c>
      <c r="E30" s="37" t="s">
        <v>47</v>
      </c>
      <c r="F30" s="23">
        <f>VLOOKUP(A30,GPW!A:E,5,0)</f>
        <v>1466.9874844395908</v>
      </c>
      <c r="G30" s="23">
        <f>VLOOKUP(A30,Grid_Area!A:L,12,0)</f>
        <v>4441.683</v>
      </c>
      <c r="H30" s="23">
        <f t="shared" si="1"/>
        <v>11503.95897</v>
      </c>
      <c r="I30" s="23">
        <f>VLOOKUP(E30,DATA!A:Q,17,0)</f>
        <v>210.26580016531733</v>
      </c>
      <c r="J30" s="23">
        <f>VLOOKUP(E30,DATA!A:I,9,0)</f>
        <v>0.24359368424486058</v>
      </c>
      <c r="K30" s="23">
        <v>21</v>
      </c>
      <c r="L30" s="23">
        <v>1</v>
      </c>
      <c r="M30" s="23">
        <f t="shared" si="2"/>
        <v>1466.9874844395908</v>
      </c>
      <c r="N30" s="23">
        <f t="shared" si="3"/>
        <v>1466.9874844395908</v>
      </c>
      <c r="O30" s="23">
        <f t="shared" si="3"/>
        <v>1466.9874844395908</v>
      </c>
      <c r="P30" s="23">
        <f t="shared" si="4"/>
        <v>308457.29724819656</v>
      </c>
      <c r="R30" s="46">
        <f t="shared" si="5"/>
        <v>341349.7683833051</v>
      </c>
      <c r="S30" s="46">
        <f t="shared" si="6"/>
        <v>341349.7683833051</v>
      </c>
      <c r="T30" s="23">
        <f t="shared" si="7"/>
        <v>0.5298452288</v>
      </c>
    </row>
    <row r="31" spans="1:20" ht="12.75">
      <c r="A31" s="23">
        <f t="shared" si="0"/>
        <v>1018</v>
      </c>
      <c r="B31" s="36">
        <v>1</v>
      </c>
      <c r="C31" s="36">
        <v>18</v>
      </c>
      <c r="D31" s="36">
        <v>1.0000000019</v>
      </c>
      <c r="E31" s="37" t="s">
        <v>47</v>
      </c>
      <c r="F31" s="23">
        <f>VLOOKUP(A31,GPW!A:E,5,0)</f>
        <v>2757.7832605652884</v>
      </c>
      <c r="G31" s="23">
        <f>VLOOKUP(A31,Grid_Area!A:L,12,0)</f>
        <v>4527.166</v>
      </c>
      <c r="H31" s="23">
        <f t="shared" si="1"/>
        <v>11725.35994</v>
      </c>
      <c r="I31" s="23">
        <f>VLOOKUP(E31,DATA!A:Q,17,0)</f>
        <v>210.26580016531733</v>
      </c>
      <c r="J31" s="23">
        <f>VLOOKUP(E31,DATA!A:I,9,0)</f>
        <v>0.24359368424486058</v>
      </c>
      <c r="K31" s="23">
        <v>1018</v>
      </c>
      <c r="L31" s="23">
        <v>1</v>
      </c>
      <c r="M31" s="23">
        <f t="shared" si="2"/>
        <v>2757.7832605652884</v>
      </c>
      <c r="N31" s="23">
        <f t="shared" si="3"/>
        <v>2757.7832605652884</v>
      </c>
      <c r="O31" s="23">
        <f t="shared" si="3"/>
        <v>2757.7832605652884</v>
      </c>
      <c r="P31" s="23">
        <f t="shared" si="4"/>
        <v>579867.5039652782</v>
      </c>
      <c r="R31" s="46">
        <f t="shared" si="5"/>
        <v>641701.914454255</v>
      </c>
      <c r="S31" s="46">
        <f t="shared" si="6"/>
        <v>641701.914454255</v>
      </c>
      <c r="T31" s="23">
        <f t="shared" si="7"/>
        <v>1.0000000019</v>
      </c>
    </row>
    <row r="32" spans="1:20" ht="12.75">
      <c r="A32" s="23">
        <f t="shared" si="0"/>
        <v>1019</v>
      </c>
      <c r="B32" s="36">
        <v>1</v>
      </c>
      <c r="C32" s="36">
        <v>19</v>
      </c>
      <c r="D32" s="36">
        <v>1.0000000019</v>
      </c>
      <c r="E32" s="37" t="s">
        <v>47</v>
      </c>
      <c r="F32" s="23">
        <f>VLOOKUP(A32,GPW!A:E,5,0)</f>
        <v>2756.825696933148</v>
      </c>
      <c r="G32" s="23">
        <f>VLOOKUP(A32,Grid_Area!A:L,12,0)</f>
        <v>4500.039</v>
      </c>
      <c r="H32" s="23">
        <f t="shared" si="1"/>
        <v>11655.101009999998</v>
      </c>
      <c r="I32" s="23">
        <f>VLOOKUP(E32,DATA!A:Q,17,0)</f>
        <v>210.26580016531733</v>
      </c>
      <c r="J32" s="23">
        <f>VLOOKUP(E32,DATA!A:I,9,0)</f>
        <v>0.24359368424486058</v>
      </c>
      <c r="K32" s="23">
        <v>1019</v>
      </c>
      <c r="L32" s="23">
        <v>1</v>
      </c>
      <c r="M32" s="23">
        <f t="shared" si="2"/>
        <v>2756.825696933148</v>
      </c>
      <c r="N32" s="23">
        <f t="shared" si="3"/>
        <v>2756.825696933148</v>
      </c>
      <c r="O32" s="23">
        <f t="shared" si="3"/>
        <v>2756.825696933148</v>
      </c>
      <c r="P32" s="23">
        <f t="shared" si="4"/>
        <v>579666.1610819569</v>
      </c>
      <c r="R32" s="46">
        <f t="shared" si="5"/>
        <v>641479.1012895141</v>
      </c>
      <c r="S32" s="46">
        <f t="shared" si="6"/>
        <v>641479.1012895141</v>
      </c>
      <c r="T32" s="23">
        <f t="shared" si="7"/>
        <v>1.0000000019</v>
      </c>
    </row>
    <row r="33" spans="1:20" ht="12.75">
      <c r="A33" s="23">
        <f t="shared" si="0"/>
        <v>1020</v>
      </c>
      <c r="B33" s="36">
        <v>1</v>
      </c>
      <c r="C33" s="36">
        <v>20</v>
      </c>
      <c r="D33" s="36">
        <v>0.6042546341</v>
      </c>
      <c r="E33" s="37" t="s">
        <v>47</v>
      </c>
      <c r="F33" s="23">
        <f>VLOOKUP(A33,GPW!A:E,5,0)</f>
        <v>1664.2455926605803</v>
      </c>
      <c r="G33" s="23">
        <f>VLOOKUP(A33,Grid_Area!A:L,12,0)</f>
        <v>4471.544</v>
      </c>
      <c r="H33" s="23">
        <f t="shared" si="1"/>
        <v>11581.298959999998</v>
      </c>
      <c r="I33" s="23">
        <f>VLOOKUP(E33,DATA!A:Q,17,0)</f>
        <v>210.26580016531733</v>
      </c>
      <c r="J33" s="23">
        <f>VLOOKUP(E33,DATA!A:I,9,0)</f>
        <v>0.24359368424486058</v>
      </c>
      <c r="K33" s="23">
        <v>1020</v>
      </c>
      <c r="L33" s="23">
        <v>1</v>
      </c>
      <c r="M33" s="23">
        <f t="shared" si="2"/>
        <v>1664.2455926605803</v>
      </c>
      <c r="N33" s="23">
        <f t="shared" si="3"/>
        <v>1664.2455926605803</v>
      </c>
      <c r="O33" s="23">
        <f t="shared" si="3"/>
        <v>1664.2455926605803</v>
      </c>
      <c r="P33" s="23">
        <f t="shared" si="4"/>
        <v>349933.9312123797</v>
      </c>
      <c r="R33" s="46">
        <f t="shared" si="5"/>
        <v>387249.2803199637</v>
      </c>
      <c r="S33" s="46">
        <f t="shared" si="6"/>
        <v>387249.2803199637</v>
      </c>
      <c r="T33" s="23">
        <f t="shared" si="7"/>
        <v>0.6042546341</v>
      </c>
    </row>
    <row r="34" spans="1:20" ht="12.75">
      <c r="A34" s="23">
        <f t="shared" si="0"/>
        <v>1021</v>
      </c>
      <c r="B34" s="36">
        <v>1</v>
      </c>
      <c r="C34" s="36">
        <v>21</v>
      </c>
      <c r="D34" s="36">
        <v>0.0303559777</v>
      </c>
      <c r="E34" s="37" t="s">
        <v>47</v>
      </c>
      <c r="F34" s="23">
        <f>VLOOKUP(A34,GPW!A:E,5,0)</f>
        <v>84.26559962838381</v>
      </c>
      <c r="G34" s="23">
        <f>VLOOKUP(A34,Grid_Area!A:L,12,0)</f>
        <v>4441.683</v>
      </c>
      <c r="H34" s="23">
        <f t="shared" si="1"/>
        <v>11503.95897</v>
      </c>
      <c r="I34" s="23">
        <f>VLOOKUP(E34,DATA!A:Q,17,0)</f>
        <v>210.26580016531733</v>
      </c>
      <c r="J34" s="23">
        <f>VLOOKUP(E34,DATA!A:I,9,0)</f>
        <v>0.24359368424486058</v>
      </c>
      <c r="K34" s="23">
        <v>1021</v>
      </c>
      <c r="L34" s="23">
        <v>1</v>
      </c>
      <c r="M34" s="23">
        <f t="shared" si="2"/>
        <v>84.26559962838381</v>
      </c>
      <c r="N34" s="23">
        <f t="shared" si="3"/>
        <v>84.26559962838381</v>
      </c>
      <c r="O34" s="23">
        <f t="shared" si="3"/>
        <v>84.26559962838381</v>
      </c>
      <c r="P34" s="23">
        <f t="shared" si="4"/>
        <v>17718.17373227239</v>
      </c>
      <c r="R34" s="46">
        <f t="shared" si="5"/>
        <v>19607.55849721335</v>
      </c>
      <c r="S34" s="46">
        <f t="shared" si="6"/>
        <v>19607.55849721335</v>
      </c>
      <c r="T34" s="23">
        <f t="shared" si="7"/>
        <v>0.0303559777</v>
      </c>
    </row>
    <row r="35" spans="1:20" ht="12.75">
      <c r="A35" s="23">
        <f t="shared" si="0"/>
        <v>2015</v>
      </c>
      <c r="B35" s="36">
        <v>2</v>
      </c>
      <c r="C35" s="36">
        <v>15</v>
      </c>
      <c r="D35" s="36">
        <v>0.6533602754</v>
      </c>
      <c r="E35" s="37" t="s">
        <v>43</v>
      </c>
      <c r="F35" s="23">
        <f>VLOOKUP(A35,GPW!A:E,5,0)</f>
        <v>4971.670378074645</v>
      </c>
      <c r="G35" s="23">
        <f>VLOOKUP(A35,Grid_Area!A:L,12,0)</f>
        <v>4600.239</v>
      </c>
      <c r="H35" s="23">
        <f t="shared" si="1"/>
        <v>11914.619009999999</v>
      </c>
      <c r="I35" s="23">
        <f>VLOOKUP(E35,DATA!A:Q,17,0)</f>
        <v>219.70665110281806</v>
      </c>
      <c r="J35" s="23">
        <f>VLOOKUP(E35,DATA!A:I,9,0)</f>
        <v>0.7617208426274455</v>
      </c>
      <c r="K35" s="23">
        <v>2015</v>
      </c>
      <c r="L35" s="23">
        <v>1</v>
      </c>
      <c r="M35" s="23">
        <f t="shared" si="2"/>
        <v>4971.670378074645</v>
      </c>
      <c r="N35" s="23">
        <f t="shared" si="3"/>
        <v>4971.670378074645</v>
      </c>
      <c r="O35" s="23">
        <f t="shared" si="3"/>
        <v>4971.670378074645</v>
      </c>
      <c r="P35" s="23">
        <f t="shared" si="4"/>
        <v>1092309.0491538616</v>
      </c>
      <c r="R35" s="46">
        <f t="shared" si="5"/>
        <v>1208787.8752034903</v>
      </c>
      <c r="S35" s="46">
        <f t="shared" si="6"/>
        <v>1208787.8752034903</v>
      </c>
      <c r="T35" s="23">
        <f t="shared" si="7"/>
        <v>0.6533602754</v>
      </c>
    </row>
    <row r="36" spans="1:20" ht="12.75">
      <c r="A36" s="23">
        <f t="shared" si="0"/>
        <v>2016</v>
      </c>
      <c r="B36" s="36">
        <v>2</v>
      </c>
      <c r="C36" s="36">
        <v>16</v>
      </c>
      <c r="D36" s="36">
        <v>1.0000000019</v>
      </c>
      <c r="E36" s="37" t="s">
        <v>43</v>
      </c>
      <c r="F36" s="23">
        <f>VLOOKUP(A36,GPW!A:E,5,0)</f>
        <v>7617.418693679469</v>
      </c>
      <c r="G36" s="23">
        <f>VLOOKUP(A36,Grid_Area!A:L,12,0)</f>
        <v>4577.27</v>
      </c>
      <c r="H36" s="23">
        <f t="shared" si="1"/>
        <v>11855.1293</v>
      </c>
      <c r="I36" s="23">
        <f>VLOOKUP(E36,DATA!A:Q,17,0)</f>
        <v>219.70665110281806</v>
      </c>
      <c r="J36" s="23">
        <f>VLOOKUP(E36,DATA!A:I,9,0)</f>
        <v>0.7617208426274455</v>
      </c>
      <c r="K36" s="23">
        <v>2016</v>
      </c>
      <c r="L36" s="23">
        <v>1</v>
      </c>
      <c r="M36" s="23">
        <f t="shared" si="2"/>
        <v>7617.418693679469</v>
      </c>
      <c r="N36" s="23">
        <f t="shared" si="3"/>
        <v>7617.418693679469</v>
      </c>
      <c r="O36" s="23">
        <f t="shared" si="3"/>
        <v>7617.418693679469</v>
      </c>
      <c r="P36" s="23">
        <f t="shared" si="4"/>
        <v>1673597.5512363191</v>
      </c>
      <c r="R36" s="46">
        <f t="shared" si="5"/>
        <v>1852062.3164953322</v>
      </c>
      <c r="S36" s="46">
        <f t="shared" si="6"/>
        <v>1852062.3164953322</v>
      </c>
      <c r="T36" s="23">
        <f t="shared" si="7"/>
        <v>1.0000000019</v>
      </c>
    </row>
    <row r="37" spans="1:20" ht="12.75">
      <c r="A37" s="23">
        <f t="shared" si="0"/>
        <v>2018</v>
      </c>
      <c r="B37" s="36">
        <v>2</v>
      </c>
      <c r="C37" s="36">
        <v>18</v>
      </c>
      <c r="D37" s="36">
        <v>1.0000000019</v>
      </c>
      <c r="E37" s="37" t="s">
        <v>47</v>
      </c>
      <c r="F37" s="23">
        <f>VLOOKUP(A37,GPW!A:E,5,0)</f>
        <v>2757.7832605652884</v>
      </c>
      <c r="G37" s="23">
        <f>VLOOKUP(A37,Grid_Area!A:L,12,0)</f>
        <v>4527.166</v>
      </c>
      <c r="H37" s="23">
        <f t="shared" si="1"/>
        <v>11725.35994</v>
      </c>
      <c r="I37" s="23">
        <f>VLOOKUP(E37,DATA!A:Q,17,0)</f>
        <v>210.26580016531733</v>
      </c>
      <c r="J37" s="23">
        <f>VLOOKUP(E37,DATA!A:I,9,0)</f>
        <v>0.24359368424486058</v>
      </c>
      <c r="K37" s="23">
        <v>2018</v>
      </c>
      <c r="L37" s="23">
        <v>1</v>
      </c>
      <c r="M37" s="23">
        <f t="shared" si="2"/>
        <v>2757.7832605652884</v>
      </c>
      <c r="N37" s="23">
        <f t="shared" si="3"/>
        <v>2757.7832605652884</v>
      </c>
      <c r="O37" s="23">
        <f t="shared" si="3"/>
        <v>2757.7832605652884</v>
      </c>
      <c r="P37" s="23">
        <f t="shared" si="4"/>
        <v>579867.5039652782</v>
      </c>
      <c r="R37" s="46">
        <f t="shared" si="5"/>
        <v>641701.914454255</v>
      </c>
      <c r="S37" s="46">
        <f t="shared" si="6"/>
        <v>641701.914454255</v>
      </c>
      <c r="T37" s="23">
        <f t="shared" si="7"/>
        <v>1.0000000019</v>
      </c>
    </row>
    <row r="38" spans="1:20" ht="12.75">
      <c r="A38" s="23">
        <f t="shared" si="0"/>
        <v>2019</v>
      </c>
      <c r="B38" s="36">
        <v>2</v>
      </c>
      <c r="C38" s="36">
        <v>19</v>
      </c>
      <c r="D38" s="36">
        <v>0.9909030884</v>
      </c>
      <c r="E38" s="37" t="s">
        <v>47</v>
      </c>
      <c r="F38" s="23">
        <f>VLOOKUP(A38,GPW!A:E,5,0)</f>
        <v>2734.801733393911</v>
      </c>
      <c r="G38" s="23">
        <f>VLOOKUP(A38,Grid_Area!A:L,12,0)</f>
        <v>4500.039</v>
      </c>
      <c r="H38" s="23">
        <f t="shared" si="1"/>
        <v>11655.101009999998</v>
      </c>
      <c r="I38" s="23">
        <f>VLOOKUP(E38,DATA!A:Q,17,0)</f>
        <v>210.26580016531733</v>
      </c>
      <c r="J38" s="23">
        <f>VLOOKUP(E38,DATA!A:I,9,0)</f>
        <v>0.24359368424486058</v>
      </c>
      <c r="K38" s="23">
        <v>2019</v>
      </c>
      <c r="L38" s="23">
        <v>1</v>
      </c>
      <c r="M38" s="23">
        <f t="shared" si="2"/>
        <v>2734.801733393911</v>
      </c>
      <c r="N38" s="23">
        <f t="shared" si="3"/>
        <v>2734.801733393911</v>
      </c>
      <c r="O38" s="23">
        <f t="shared" si="3"/>
        <v>2734.801733393911</v>
      </c>
      <c r="P38" s="23">
        <f t="shared" si="4"/>
        <v>575035.2747655675</v>
      </c>
      <c r="R38" s="46">
        <f t="shared" si="5"/>
        <v>636354.3985004696</v>
      </c>
      <c r="S38" s="46">
        <f t="shared" si="6"/>
        <v>636354.3985004696</v>
      </c>
      <c r="T38" s="23">
        <f t="shared" si="7"/>
        <v>0.9909030884</v>
      </c>
    </row>
    <row r="39" spans="1:20" ht="12.75">
      <c r="A39" s="23">
        <f t="shared" si="0"/>
        <v>2020</v>
      </c>
      <c r="B39" s="36">
        <v>2</v>
      </c>
      <c r="C39" s="36">
        <v>20</v>
      </c>
      <c r="D39" s="36">
        <v>0.0996190416</v>
      </c>
      <c r="E39" s="37" t="s">
        <v>47</v>
      </c>
      <c r="F39" s="23">
        <f>VLOOKUP(A39,GPW!A:E,5,0)</f>
        <v>280.5661442172325</v>
      </c>
      <c r="G39" s="23">
        <f>VLOOKUP(A39,Grid_Area!A:L,12,0)</f>
        <v>4471.544</v>
      </c>
      <c r="H39" s="23">
        <f t="shared" si="1"/>
        <v>11581.298959999998</v>
      </c>
      <c r="I39" s="23">
        <f>VLOOKUP(E39,DATA!A:Q,17,0)</f>
        <v>210.26580016531733</v>
      </c>
      <c r="J39" s="23">
        <f>VLOOKUP(E39,DATA!A:I,9,0)</f>
        <v>0.24359368424486058</v>
      </c>
      <c r="K39" s="23">
        <v>2020</v>
      </c>
      <c r="L39" s="23">
        <v>1</v>
      </c>
      <c r="M39" s="23">
        <f t="shared" si="2"/>
        <v>280.5661442172325</v>
      </c>
      <c r="N39" s="23">
        <f t="shared" si="3"/>
        <v>280.5661442172325</v>
      </c>
      <c r="O39" s="23">
        <f t="shared" si="3"/>
        <v>280.5661442172325</v>
      </c>
      <c r="P39" s="23">
        <f t="shared" si="4"/>
        <v>58993.464813134204</v>
      </c>
      <c r="R39" s="46">
        <f t="shared" si="5"/>
        <v>65284.257269130816</v>
      </c>
      <c r="S39" s="46">
        <f t="shared" si="6"/>
        <v>65284.257269130816</v>
      </c>
      <c r="T39" s="23">
        <f t="shared" si="7"/>
        <v>0.0996190416</v>
      </c>
    </row>
    <row r="40" spans="1:20" ht="12.75">
      <c r="A40" s="23">
        <f t="shared" si="0"/>
        <v>3015</v>
      </c>
      <c r="B40" s="36">
        <v>3</v>
      </c>
      <c r="C40" s="36">
        <v>15</v>
      </c>
      <c r="D40" s="36">
        <v>0.5004507656</v>
      </c>
      <c r="E40" s="37" t="s">
        <v>43</v>
      </c>
      <c r="F40" s="23">
        <f>VLOOKUP(A40,GPW!A:E,5,0)</f>
        <v>3231.7772584749473</v>
      </c>
      <c r="G40" s="23">
        <f>VLOOKUP(A40,Grid_Area!A:L,12,0)</f>
        <v>4600.239</v>
      </c>
      <c r="H40" s="23">
        <f t="shared" si="1"/>
        <v>11914.619009999999</v>
      </c>
      <c r="I40" s="23">
        <f>VLOOKUP(E40,DATA!A:Q,17,0)</f>
        <v>219.70665110281806</v>
      </c>
      <c r="J40" s="23">
        <f>VLOOKUP(E40,DATA!A:I,9,0)</f>
        <v>0.7617208426274455</v>
      </c>
      <c r="K40" s="23">
        <v>3015</v>
      </c>
      <c r="L40" s="23">
        <v>1</v>
      </c>
      <c r="M40" s="23">
        <f t="shared" si="2"/>
        <v>3231.7772584749473</v>
      </c>
      <c r="N40" s="23">
        <f t="shared" si="3"/>
        <v>3231.7772584749473</v>
      </c>
      <c r="O40" s="23">
        <f t="shared" si="3"/>
        <v>3231.7772584749473</v>
      </c>
      <c r="P40" s="23">
        <f t="shared" si="4"/>
        <v>710042.9585697771</v>
      </c>
      <c r="R40" s="46">
        <f t="shared" si="5"/>
        <v>785758.6823597418</v>
      </c>
      <c r="S40" s="46">
        <f t="shared" si="6"/>
        <v>785758.6823597418</v>
      </c>
      <c r="T40" s="23">
        <f t="shared" si="7"/>
        <v>0.5004507656</v>
      </c>
    </row>
    <row r="41" spans="1:20" ht="12.75">
      <c r="A41" s="23">
        <f t="shared" si="0"/>
        <v>3016</v>
      </c>
      <c r="B41" s="36">
        <v>3</v>
      </c>
      <c r="C41" s="36">
        <v>16</v>
      </c>
      <c r="D41" s="36">
        <v>0.9995081392</v>
      </c>
      <c r="E41" s="37" t="s">
        <v>43</v>
      </c>
      <c r="F41" s="23">
        <f>VLOOKUP(A41,GPW!A:E,5,0)</f>
        <v>7310.998331394437</v>
      </c>
      <c r="G41" s="23">
        <f>VLOOKUP(A41,Grid_Area!A:L,12,0)</f>
        <v>4577.27</v>
      </c>
      <c r="H41" s="23">
        <f t="shared" si="1"/>
        <v>11855.1293</v>
      </c>
      <c r="I41" s="23">
        <f>VLOOKUP(E41,DATA!A:Q,17,0)</f>
        <v>219.70665110281806</v>
      </c>
      <c r="J41" s="23">
        <f>VLOOKUP(E41,DATA!A:I,9,0)</f>
        <v>0.7617208426274455</v>
      </c>
      <c r="K41" s="23">
        <v>3016</v>
      </c>
      <c r="L41" s="23">
        <v>1</v>
      </c>
      <c r="M41" s="23">
        <f t="shared" si="2"/>
        <v>7310.998331394437</v>
      </c>
      <c r="N41" s="23">
        <f t="shared" si="3"/>
        <v>7310.998331394437</v>
      </c>
      <c r="O41" s="23">
        <f t="shared" si="3"/>
        <v>7310.998331394437</v>
      </c>
      <c r="P41" s="23">
        <f t="shared" si="4"/>
        <v>1606274.9596089625</v>
      </c>
      <c r="R41" s="46">
        <f t="shared" si="5"/>
        <v>1777560.7525382603</v>
      </c>
      <c r="S41" s="46">
        <f t="shared" si="6"/>
        <v>1777560.7525382603</v>
      </c>
      <c r="T41" s="23">
        <f t="shared" si="7"/>
        <v>0.9995081392</v>
      </c>
    </row>
    <row r="42" spans="1:20" ht="12.75">
      <c r="A42" s="23">
        <f t="shared" si="0"/>
        <v>3018</v>
      </c>
      <c r="B42" s="36">
        <v>3</v>
      </c>
      <c r="C42" s="36">
        <v>18</v>
      </c>
      <c r="D42" s="36">
        <v>0.9946704763</v>
      </c>
      <c r="E42" s="37" t="s">
        <v>47</v>
      </c>
      <c r="F42" s="23">
        <f>VLOOKUP(A42,GPW!A:E,5,0)</f>
        <v>2741.504678818896</v>
      </c>
      <c r="G42" s="23">
        <f>VLOOKUP(A42,Grid_Area!A:L,12,0)</f>
        <v>4527.166</v>
      </c>
      <c r="H42" s="23">
        <f t="shared" si="1"/>
        <v>11725.35994</v>
      </c>
      <c r="I42" s="23">
        <f>VLOOKUP(E42,DATA!A:Q,17,0)</f>
        <v>210.26580016531733</v>
      </c>
      <c r="J42" s="23">
        <f>VLOOKUP(E42,DATA!A:I,9,0)</f>
        <v>0.24359368424486058</v>
      </c>
      <c r="K42" s="23">
        <v>3018</v>
      </c>
      <c r="L42" s="23">
        <v>1</v>
      </c>
      <c r="M42" s="23">
        <f t="shared" si="2"/>
        <v>2741.504678818896</v>
      </c>
      <c r="N42" s="23">
        <f t="shared" si="3"/>
        <v>2741.504678818896</v>
      </c>
      <c r="O42" s="23">
        <f t="shared" si="3"/>
        <v>2741.504678818896</v>
      </c>
      <c r="P42" s="23">
        <f t="shared" si="4"/>
        <v>576444.6749488164</v>
      </c>
      <c r="R42" s="46">
        <f t="shared" si="5"/>
        <v>637914.090653657</v>
      </c>
      <c r="S42" s="46">
        <f t="shared" si="6"/>
        <v>637914.090653657</v>
      </c>
      <c r="T42" s="23">
        <f t="shared" si="7"/>
        <v>0.9946704763</v>
      </c>
    </row>
    <row r="43" spans="1:20" ht="12.75">
      <c r="A43" s="23">
        <f t="shared" si="0"/>
        <v>4015</v>
      </c>
      <c r="B43" s="36">
        <v>4</v>
      </c>
      <c r="C43" s="36">
        <v>15</v>
      </c>
      <c r="D43" s="36">
        <v>7.27351E-05</v>
      </c>
      <c r="E43" s="37" t="s">
        <v>43</v>
      </c>
      <c r="F43" s="23">
        <f>VLOOKUP(A43,GPW!A:E,5,0)</f>
        <v>0</v>
      </c>
      <c r="G43" s="23">
        <v>0</v>
      </c>
      <c r="H43" s="23">
        <f t="shared" si="1"/>
        <v>0</v>
      </c>
      <c r="I43" s="23">
        <f>VLOOKUP(E43,DATA!A:Q,17,0)</f>
        <v>219.70665110281806</v>
      </c>
      <c r="J43" s="23">
        <f>VLOOKUP(E43,DATA!A:I,9,0)</f>
        <v>0.7617208426274455</v>
      </c>
      <c r="K43" s="23">
        <v>4015</v>
      </c>
      <c r="L43" s="23">
        <v>1</v>
      </c>
      <c r="M43" s="23">
        <f t="shared" si="2"/>
        <v>0</v>
      </c>
      <c r="N43" s="23">
        <f t="shared" si="3"/>
        <v>0</v>
      </c>
      <c r="O43" s="23">
        <f t="shared" si="3"/>
        <v>0</v>
      </c>
      <c r="P43" s="23">
        <f t="shared" si="4"/>
        <v>0</v>
      </c>
      <c r="R43" s="46">
        <f t="shared" si="5"/>
        <v>0</v>
      </c>
      <c r="S43" s="46">
        <f t="shared" si="6"/>
        <v>0</v>
      </c>
      <c r="T43" s="23">
        <f t="shared" si="7"/>
        <v>7.27351E-05</v>
      </c>
    </row>
    <row r="44" spans="1:20" ht="12.75">
      <c r="A44" s="23">
        <f t="shared" si="0"/>
        <v>4018</v>
      </c>
      <c r="B44" s="36">
        <v>4</v>
      </c>
      <c r="C44" s="36">
        <v>18</v>
      </c>
      <c r="D44" s="36">
        <v>0.2425941429</v>
      </c>
      <c r="E44" s="37" t="s">
        <v>47</v>
      </c>
      <c r="F44" s="23">
        <f>VLOOKUP(A44,GPW!A:E,5,0)</f>
        <v>666.4642879699447</v>
      </c>
      <c r="G44" s="23">
        <f>VLOOKUP(A44,Grid_Area!A:L,12,0)</f>
        <v>4527.166</v>
      </c>
      <c r="H44" s="23">
        <f t="shared" si="1"/>
        <v>11725.35994</v>
      </c>
      <c r="I44" s="23">
        <f>VLOOKUP(E44,DATA!A:Q,17,0)</f>
        <v>210.26580016531733</v>
      </c>
      <c r="J44" s="23">
        <f>VLOOKUP(E44,DATA!A:I,9,0)</f>
        <v>0.24359368424486058</v>
      </c>
      <c r="K44" s="23">
        <v>4018</v>
      </c>
      <c r="L44" s="23">
        <v>1</v>
      </c>
      <c r="M44" s="23">
        <f t="shared" si="2"/>
        <v>666.4642879699447</v>
      </c>
      <c r="N44" s="23">
        <f t="shared" si="3"/>
        <v>666.4642879699447</v>
      </c>
      <c r="O44" s="23">
        <f t="shared" si="3"/>
        <v>666.4642879699447</v>
      </c>
      <c r="P44" s="23">
        <f t="shared" si="4"/>
        <v>140134.64679160892</v>
      </c>
      <c r="R44" s="46">
        <f t="shared" si="5"/>
        <v>155077.96265977834</v>
      </c>
      <c r="S44" s="46">
        <f t="shared" si="6"/>
        <v>155077.96265977834</v>
      </c>
      <c r="T44" s="23">
        <f t="shared" si="7"/>
        <v>0.2425941429</v>
      </c>
    </row>
    <row r="45" spans="1:20" ht="12.75">
      <c r="A45" s="23">
        <f t="shared" si="0"/>
        <v>4019</v>
      </c>
      <c r="B45" s="36">
        <v>4</v>
      </c>
      <c r="C45" s="36">
        <v>19</v>
      </c>
      <c r="D45" s="36">
        <v>0.0275852426</v>
      </c>
      <c r="E45" s="37" t="s">
        <v>47</v>
      </c>
      <c r="F45" s="23">
        <f>VLOOKUP(A45,GPW!A:E,5,0)</f>
        <v>78.52021783553947</v>
      </c>
      <c r="G45" s="23">
        <f>VLOOKUP(A45,Grid_Area!A:L,12,0)</f>
        <v>4500.039</v>
      </c>
      <c r="H45" s="23">
        <f t="shared" si="1"/>
        <v>11655.101009999998</v>
      </c>
      <c r="I45" s="23">
        <f>VLOOKUP(E45,DATA!A:Q,17,0)</f>
        <v>210.26580016531733</v>
      </c>
      <c r="J45" s="23">
        <f>VLOOKUP(E45,DATA!A:I,9,0)</f>
        <v>0.24359368424486058</v>
      </c>
      <c r="K45" s="23">
        <v>4019</v>
      </c>
      <c r="L45" s="23">
        <v>1</v>
      </c>
      <c r="M45" s="23">
        <f t="shared" si="2"/>
        <v>78.52021783553947</v>
      </c>
      <c r="N45" s="23">
        <f t="shared" si="3"/>
        <v>78.52021783553947</v>
      </c>
      <c r="O45" s="23">
        <f t="shared" si="3"/>
        <v>78.52021783553947</v>
      </c>
      <c r="P45" s="23">
        <f t="shared" si="4"/>
        <v>16510.116432344726</v>
      </c>
      <c r="R45" s="46">
        <f t="shared" si="5"/>
        <v>18270.679508766985</v>
      </c>
      <c r="S45" s="46">
        <f t="shared" si="6"/>
        <v>18270.679508766985</v>
      </c>
      <c r="T45" s="23">
        <f t="shared" si="7"/>
        <v>0.0275852426</v>
      </c>
    </row>
    <row r="46" spans="1:20" ht="12.75">
      <c r="A46" s="23">
        <f t="shared" si="0"/>
        <v>-12987</v>
      </c>
      <c r="B46" s="36">
        <v>-13</v>
      </c>
      <c r="C46" s="36">
        <v>13</v>
      </c>
      <c r="D46" s="36">
        <v>0.008142467</v>
      </c>
      <c r="E46" s="37" t="s">
        <v>25</v>
      </c>
      <c r="F46" s="23">
        <f>VLOOKUP(A46,GPW!A:E,5,0)</f>
        <v>298.75985322790626</v>
      </c>
      <c r="G46" s="23">
        <f>VLOOKUP(A46,Grid_Area!A:L,12,0)</f>
        <v>4641.958</v>
      </c>
      <c r="H46" s="23">
        <f t="shared" si="1"/>
        <v>12022.671219999998</v>
      </c>
      <c r="I46" s="23">
        <f>VLOOKUP(E46,DATA!A:Q,17,0)</f>
        <v>243.74408979140316</v>
      </c>
      <c r="J46" s="23">
        <f>VLOOKUP(E46,DATA!A:I,9,0)</f>
        <v>13.705584159572565</v>
      </c>
      <c r="K46" s="23">
        <v>-12987</v>
      </c>
      <c r="L46" s="23">
        <v>2</v>
      </c>
      <c r="M46" s="23">
        <f>D46*H46*J46</f>
        <v>1341.6972470060568</v>
      </c>
      <c r="N46" s="23">
        <f>M46*F46/SUM(M$46:M$47)</f>
        <v>291.7018157292982</v>
      </c>
      <c r="O46" s="23">
        <f>SUM(N46:N47)</f>
        <v>298.75985322790626</v>
      </c>
      <c r="P46" s="23">
        <f t="shared" si="4"/>
        <v>71100.59356543739</v>
      </c>
      <c r="R46" s="46">
        <f t="shared" si="5"/>
        <v>78682.43469029963</v>
      </c>
      <c r="S46" s="46">
        <f>SUM(R46:R47)</f>
        <v>80586.2403732964</v>
      </c>
      <c r="T46" s="23">
        <f>SUM(D46:D47)</f>
        <v>0.008339482700000001</v>
      </c>
    </row>
    <row r="47" spans="1:18" ht="12.75">
      <c r="A47" s="23">
        <f t="shared" si="0"/>
        <v>-12987</v>
      </c>
      <c r="B47" s="36">
        <v>-13</v>
      </c>
      <c r="C47" s="36">
        <v>13</v>
      </c>
      <c r="D47" s="36">
        <v>0.0001970157</v>
      </c>
      <c r="E47" s="37" t="s">
        <v>25</v>
      </c>
      <c r="F47" s="23">
        <f>VLOOKUP(A47,GPW!A:E,5,0)</f>
        <v>298.75985322790626</v>
      </c>
      <c r="G47" s="23">
        <f>VLOOKUP(A47,Grid_Area!A:L,12,0)</f>
        <v>4641.958</v>
      </c>
      <c r="H47" s="23">
        <f t="shared" si="1"/>
        <v>12022.671219999998</v>
      </c>
      <c r="I47" s="23">
        <f>VLOOKUP(E47,DATA!A:Q,17,0)</f>
        <v>243.74408979140316</v>
      </c>
      <c r="J47" s="23">
        <f>VLOOKUP(E47,DATA!A:I,9,0)</f>
        <v>13.705584159572565</v>
      </c>
      <c r="K47" s="23">
        <v>-12987</v>
      </c>
      <c r="L47" s="23">
        <v>2</v>
      </c>
      <c r="M47" s="23">
        <f aca="true" t="shared" si="8" ref="M47:M110">D47*H47*J47</f>
        <v>32.463800259426435</v>
      </c>
      <c r="N47" s="23">
        <f>M47*F47/SUM(M$46:M$47)</f>
        <v>7.058037498608062</v>
      </c>
      <c r="P47" s="23">
        <f t="shared" si="4"/>
        <v>1720.354925811814</v>
      </c>
      <c r="R47" s="46">
        <f t="shared" si="5"/>
        <v>1903.8056829967707</v>
      </c>
    </row>
    <row r="48" spans="1:20" ht="12.75">
      <c r="A48" s="23">
        <f t="shared" si="0"/>
        <v>-6980</v>
      </c>
      <c r="B48" s="36">
        <v>-7</v>
      </c>
      <c r="C48" s="36">
        <v>20</v>
      </c>
      <c r="D48" s="36">
        <v>9.12877E-05</v>
      </c>
      <c r="E48" s="37" t="s">
        <v>40</v>
      </c>
      <c r="F48" s="23">
        <f>VLOOKUP(A48,GPW!A:E,5,0)</f>
        <v>158.95556293536038</v>
      </c>
      <c r="G48" s="23">
        <f>VLOOKUP(A48,Grid_Area!A:L,12,0)</f>
        <v>4471.544</v>
      </c>
      <c r="H48" s="23">
        <f t="shared" si="1"/>
        <v>11581.298959999998</v>
      </c>
      <c r="I48" s="23">
        <f>VLOOKUP(E48,DATA!A:Q,17,0)</f>
        <v>232.83184964139855</v>
      </c>
      <c r="J48" s="23">
        <f>VLOOKUP(E48,DATA!A:I,9,0)</f>
        <v>1.4051160593025254</v>
      </c>
      <c r="K48" s="23">
        <v>-6980</v>
      </c>
      <c r="L48" s="23">
        <v>2</v>
      </c>
      <c r="M48" s="23">
        <f t="shared" si="8"/>
        <v>1.4855310552177083</v>
      </c>
      <c r="N48" s="23">
        <f>M48*F48/SUM(M$48:M$49)</f>
        <v>0.30341331480367306</v>
      </c>
      <c r="O48" s="23">
        <f>SUM(N48:N49)</f>
        <v>158.95556293536038</v>
      </c>
      <c r="P48" s="23">
        <f t="shared" si="4"/>
        <v>70.64428329156713</v>
      </c>
      <c r="R48" s="46">
        <f t="shared" si="5"/>
        <v>78.17746558214071</v>
      </c>
      <c r="S48" s="46">
        <f>SUM(R48:R49)</f>
        <v>40956.48557318521</v>
      </c>
      <c r="T48" s="23">
        <f>SUM(D48:D49)</f>
        <v>0.047824821899999995</v>
      </c>
    </row>
    <row r="49" spans="1:18" ht="12.75">
      <c r="A49" s="23">
        <f t="shared" si="0"/>
        <v>-6980</v>
      </c>
      <c r="B49" s="36">
        <v>-7</v>
      </c>
      <c r="C49" s="36">
        <v>20</v>
      </c>
      <c r="D49" s="36">
        <v>0.0477335342</v>
      </c>
      <c r="E49" s="37" t="s">
        <v>40</v>
      </c>
      <c r="F49" s="23">
        <f>VLOOKUP(A49,GPW!A:E,5,0)</f>
        <v>158.95556293536038</v>
      </c>
      <c r="G49" s="23">
        <f>VLOOKUP(A49,Grid_Area!A:L,12,0)</f>
        <v>4471.544</v>
      </c>
      <c r="H49" s="23">
        <f t="shared" si="1"/>
        <v>11581.298959999998</v>
      </c>
      <c r="I49" s="23">
        <f>VLOOKUP(E49,DATA!A:Q,17,0)</f>
        <v>232.83184964139855</v>
      </c>
      <c r="J49" s="23">
        <f>VLOOKUP(E49,DATA!A:I,9,0)</f>
        <v>1.4051160593025254</v>
      </c>
      <c r="K49" s="23">
        <v>-6980</v>
      </c>
      <c r="L49" s="23">
        <v>2</v>
      </c>
      <c r="M49" s="23">
        <f t="shared" si="8"/>
        <v>776.771103110239</v>
      </c>
      <c r="N49" s="23">
        <f>M49*F49/SUM(M$48:M$49)</f>
        <v>158.6521496205567</v>
      </c>
      <c r="P49" s="23">
        <f t="shared" si="4"/>
        <v>36939.27344573812</v>
      </c>
      <c r="R49" s="46">
        <f t="shared" si="5"/>
        <v>40878.308107603065</v>
      </c>
    </row>
    <row r="50" spans="1:20" ht="12.75">
      <c r="A50" s="23">
        <f t="shared" si="0"/>
        <v>-5984</v>
      </c>
      <c r="B50" s="36">
        <v>-6</v>
      </c>
      <c r="C50" s="36">
        <v>16</v>
      </c>
      <c r="D50" s="36">
        <v>0.4719791718</v>
      </c>
      <c r="E50" s="37" t="s">
        <v>40</v>
      </c>
      <c r="F50" s="23">
        <f>VLOOKUP(A50,GPW!A:E,5,0)</f>
        <v>1463.157229911028</v>
      </c>
      <c r="G50" s="23">
        <f>VLOOKUP(A50,Grid_Area!A:L,12,0)</f>
        <v>4577.27</v>
      </c>
      <c r="H50" s="23">
        <f t="shared" si="1"/>
        <v>11855.1293</v>
      </c>
      <c r="I50" s="23">
        <f>VLOOKUP(E50,DATA!A:Q,17,0)</f>
        <v>232.83184964139855</v>
      </c>
      <c r="J50" s="23">
        <f>VLOOKUP(E50,DATA!A:I,9,0)</f>
        <v>1.4051160593025254</v>
      </c>
      <c r="K50" s="23">
        <v>-5984</v>
      </c>
      <c r="L50" s="23">
        <v>2</v>
      </c>
      <c r="M50" s="23">
        <f t="shared" si="8"/>
        <v>7862.1500177936705</v>
      </c>
      <c r="N50" s="23">
        <f>M50*F50/SUM(M$50:M$51)</f>
        <v>1345.257017248262</v>
      </c>
      <c r="O50" s="23">
        <f>SUM(N50:N51)</f>
        <v>1463.157229911028</v>
      </c>
      <c r="P50" s="23">
        <f t="shared" si="4"/>
        <v>313218.6795689836</v>
      </c>
      <c r="R50" s="46">
        <f t="shared" si="5"/>
        <v>346618.8826720076</v>
      </c>
      <c r="S50" s="46">
        <f>SUM(R50:R51)</f>
        <v>376997.0479266686</v>
      </c>
      <c r="T50" s="23">
        <f>SUM(D50:D51)</f>
        <v>0.5133440887</v>
      </c>
    </row>
    <row r="51" spans="1:18" ht="12.75">
      <c r="A51" s="23">
        <f t="shared" si="0"/>
        <v>-5984</v>
      </c>
      <c r="B51" s="36">
        <v>-6</v>
      </c>
      <c r="C51" s="36">
        <v>16</v>
      </c>
      <c r="D51" s="36">
        <v>0.0413649169</v>
      </c>
      <c r="E51" s="37" t="s">
        <v>40</v>
      </c>
      <c r="F51" s="23">
        <f>VLOOKUP(A51,GPW!A:E,5,0)</f>
        <v>1463.157229911028</v>
      </c>
      <c r="G51" s="23">
        <f>VLOOKUP(A51,Grid_Area!A:L,12,0)</f>
        <v>4577.27</v>
      </c>
      <c r="H51" s="23">
        <f t="shared" si="1"/>
        <v>11855.1293</v>
      </c>
      <c r="I51" s="23">
        <f>VLOOKUP(E51,DATA!A:Q,17,0)</f>
        <v>232.83184964139855</v>
      </c>
      <c r="J51" s="23">
        <f>VLOOKUP(E51,DATA!A:I,9,0)</f>
        <v>1.4051160593025254</v>
      </c>
      <c r="K51" s="23">
        <v>-5984</v>
      </c>
      <c r="L51" s="23">
        <v>2</v>
      </c>
      <c r="M51" s="23">
        <f t="shared" si="8"/>
        <v>689.0498597662244</v>
      </c>
      <c r="N51" s="23">
        <f>M51*F51/SUM(M$50:M$51)</f>
        <v>117.90021266276611</v>
      </c>
      <c r="P51" s="23">
        <f t="shared" si="4"/>
        <v>27450.92458738607</v>
      </c>
      <c r="R51" s="46">
        <f t="shared" si="5"/>
        <v>30378.16525466102</v>
      </c>
    </row>
    <row r="52" spans="1:20" ht="12.75">
      <c r="A52" s="23">
        <f t="shared" si="0"/>
        <v>-5982</v>
      </c>
      <c r="B52" s="36">
        <v>-6</v>
      </c>
      <c r="C52" s="36">
        <v>18</v>
      </c>
      <c r="D52" s="36">
        <v>0.3195944116</v>
      </c>
      <c r="E52" s="37" t="s">
        <v>40</v>
      </c>
      <c r="F52" s="23">
        <f>VLOOKUP(A52,GPW!A:E,5,0)</f>
        <v>2902.375369018538</v>
      </c>
      <c r="G52" s="23">
        <f>VLOOKUP(A52,Grid_Area!A:L,12,0)</f>
        <v>4527.166</v>
      </c>
      <c r="H52" s="23">
        <f t="shared" si="1"/>
        <v>11725.35994</v>
      </c>
      <c r="I52" s="23">
        <f>VLOOKUP(E52,DATA!A:Q,17,0)</f>
        <v>232.83184964139855</v>
      </c>
      <c r="J52" s="23">
        <f>VLOOKUP(E52,DATA!A:I,9,0)</f>
        <v>1.4051160593025254</v>
      </c>
      <c r="K52" s="23">
        <v>-5982</v>
      </c>
      <c r="L52" s="23">
        <v>2</v>
      </c>
      <c r="M52" s="23">
        <f t="shared" si="8"/>
        <v>5265.475028636767</v>
      </c>
      <c r="N52" s="23">
        <f>M52*F52/SUM(M$52:M$53)</f>
        <v>1127.8914147902146</v>
      </c>
      <c r="O52" s="23">
        <f>SUM(N52:N53)</f>
        <v>2902.375369018538</v>
      </c>
      <c r="P52" s="23">
        <f t="shared" si="4"/>
        <v>262609.04430025956</v>
      </c>
      <c r="R52" s="46">
        <f t="shared" si="5"/>
        <v>290612.4680692047</v>
      </c>
      <c r="S52" s="46">
        <f>SUM(R52:R53)</f>
        <v>747825.950435689</v>
      </c>
      <c r="T52" s="23">
        <f>SUM(D52:D53)</f>
        <v>0.8224044763</v>
      </c>
    </row>
    <row r="53" spans="1:18" ht="12.75">
      <c r="A53" s="23">
        <f t="shared" si="0"/>
        <v>-5982</v>
      </c>
      <c r="B53" s="36">
        <v>-6</v>
      </c>
      <c r="C53" s="36">
        <v>18</v>
      </c>
      <c r="D53" s="36">
        <v>0.5028100647</v>
      </c>
      <c r="E53" s="37" t="s">
        <v>40</v>
      </c>
      <c r="F53" s="23">
        <f>VLOOKUP(A53,GPW!A:E,5,0)</f>
        <v>2902.375369018538</v>
      </c>
      <c r="G53" s="23">
        <f>VLOOKUP(A53,Grid_Area!A:L,12,0)</f>
        <v>4527.166</v>
      </c>
      <c r="H53" s="23">
        <f t="shared" si="1"/>
        <v>11725.35994</v>
      </c>
      <c r="I53" s="23">
        <f>VLOOKUP(E53,DATA!A:Q,17,0)</f>
        <v>232.83184964139855</v>
      </c>
      <c r="J53" s="23">
        <f>VLOOKUP(E53,DATA!A:I,9,0)</f>
        <v>1.4051160593025254</v>
      </c>
      <c r="K53" s="23">
        <v>-5982</v>
      </c>
      <c r="L53" s="23">
        <v>2</v>
      </c>
      <c r="M53" s="23">
        <f t="shared" si="8"/>
        <v>8284.04297362591</v>
      </c>
      <c r="N53" s="23">
        <f>M53*F53/SUM(M$52:M$53)</f>
        <v>1774.4839542283235</v>
      </c>
      <c r="P53" s="23">
        <f t="shared" si="4"/>
        <v>413156.3812219633</v>
      </c>
      <c r="R53" s="46">
        <f t="shared" si="5"/>
        <v>457213.4823664842</v>
      </c>
    </row>
    <row r="54" spans="1:20" ht="12.75">
      <c r="A54" s="23">
        <f t="shared" si="0"/>
        <v>-3981</v>
      </c>
      <c r="B54" s="36">
        <v>-4</v>
      </c>
      <c r="C54" s="36">
        <v>19</v>
      </c>
      <c r="D54" s="36">
        <v>0.0005549342</v>
      </c>
      <c r="E54" s="37" t="s">
        <v>45</v>
      </c>
      <c r="F54" s="23">
        <f>VLOOKUP(A54,GPW!A:E,5,0)</f>
        <v>18.19370901067378</v>
      </c>
      <c r="G54" s="23">
        <f>VLOOKUP(A54,Grid_Area!A:L,12,0)</f>
        <v>4500.039</v>
      </c>
      <c r="H54" s="23">
        <f t="shared" si="1"/>
        <v>11655.101009999998</v>
      </c>
      <c r="I54" s="23">
        <f>VLOOKUP(E54,DATA!A:Q,17,0)</f>
        <v>303.101584821014</v>
      </c>
      <c r="J54" s="23">
        <f>VLOOKUP(E54,DATA!A:I,9,0)</f>
        <v>0.3106683838275267</v>
      </c>
      <c r="K54" s="23">
        <v>-3981</v>
      </c>
      <c r="L54" s="23">
        <v>2</v>
      </c>
      <c r="M54" s="23">
        <f t="shared" si="8"/>
        <v>2.009345370400684</v>
      </c>
      <c r="N54" s="23">
        <f>M54*F54/SUM(M$54:M$55)</f>
        <v>0.010096311335688056</v>
      </c>
      <c r="O54" s="23">
        <f>SUM(N54:N55)</f>
        <v>18.193709010673775</v>
      </c>
      <c r="P54" s="23">
        <f t="shared" si="4"/>
        <v>3.0602079666934183</v>
      </c>
      <c r="R54" s="46">
        <f t="shared" si="5"/>
        <v>3.3865345056013285</v>
      </c>
      <c r="S54" s="46">
        <f>SUM(R54:R55)</f>
        <v>6102.587499627421</v>
      </c>
      <c r="T54" s="23">
        <f>SUM(D54:D55)</f>
        <v>1.0000000019</v>
      </c>
    </row>
    <row r="55" spans="1:18" ht="12.75">
      <c r="A55" s="23">
        <f t="shared" si="0"/>
        <v>-3981</v>
      </c>
      <c r="B55" s="36">
        <v>-4</v>
      </c>
      <c r="C55" s="36">
        <v>19</v>
      </c>
      <c r="D55" s="36">
        <v>0.9994450677</v>
      </c>
      <c r="E55" s="37" t="s">
        <v>45</v>
      </c>
      <c r="F55" s="23">
        <f>VLOOKUP(A55,GPW!A:E,5,0)</f>
        <v>18.19370901067378</v>
      </c>
      <c r="G55" s="23">
        <f>VLOOKUP(A55,Grid_Area!A:L,12,0)</f>
        <v>4500.039</v>
      </c>
      <c r="H55" s="23">
        <f t="shared" si="1"/>
        <v>11655.101009999998</v>
      </c>
      <c r="I55" s="23">
        <f>VLOOKUP(E55,DATA!A:Q,17,0)</f>
        <v>303.101584821014</v>
      </c>
      <c r="J55" s="23">
        <f>VLOOKUP(E55,DATA!A:I,9,0)</f>
        <v>0.3106683838275267</v>
      </c>
      <c r="K55" s="23">
        <v>-3981</v>
      </c>
      <c r="L55" s="23">
        <v>2</v>
      </c>
      <c r="M55" s="23">
        <f t="shared" si="8"/>
        <v>3618.8620556325286</v>
      </c>
      <c r="N55" s="23">
        <f>M55*F55/SUM(M$54:M$55)</f>
        <v>18.183612699338088</v>
      </c>
      <c r="P55" s="23">
        <f t="shared" si="4"/>
        <v>5511.481826940891</v>
      </c>
      <c r="R55" s="46">
        <f t="shared" si="5"/>
        <v>6099.2009651218195</v>
      </c>
    </row>
    <row r="56" spans="1:20" ht="12.75">
      <c r="A56" s="23">
        <f t="shared" si="0"/>
        <v>-2982</v>
      </c>
      <c r="B56" s="36">
        <v>-3</v>
      </c>
      <c r="C56" s="36">
        <v>18</v>
      </c>
      <c r="D56" s="36">
        <v>0.7533405014</v>
      </c>
      <c r="E56" s="37" t="s">
        <v>45</v>
      </c>
      <c r="F56" s="23">
        <f>VLOOKUP(A56,GPW!A:E,5,0)</f>
        <v>272.90563516010667</v>
      </c>
      <c r="G56" s="23">
        <f>VLOOKUP(A56,Grid_Area!A:L,12,0)</f>
        <v>4527.166</v>
      </c>
      <c r="H56" s="23">
        <f t="shared" si="1"/>
        <v>11725.35994</v>
      </c>
      <c r="I56" s="23">
        <f>VLOOKUP(E56,DATA!A:Q,17,0)</f>
        <v>303.101584821014</v>
      </c>
      <c r="J56" s="23">
        <f>VLOOKUP(E56,DATA!A:I,9,0)</f>
        <v>0.3106683838275267</v>
      </c>
      <c r="K56" s="23">
        <v>-2982</v>
      </c>
      <c r="L56" s="23">
        <v>2</v>
      </c>
      <c r="M56" s="23">
        <f t="shared" si="8"/>
        <v>2744.192406614627</v>
      </c>
      <c r="N56" s="23">
        <f>M56*F56/SUM(M$56:M$57)</f>
        <v>205.59086763577756</v>
      </c>
      <c r="O56" s="23">
        <f>SUM(N56:N57)</f>
        <v>272.9056351601066</v>
      </c>
      <c r="P56" s="23">
        <f t="shared" si="4"/>
        <v>62314.917805131496</v>
      </c>
      <c r="R56" s="46">
        <f t="shared" si="5"/>
        <v>68959.89477107661</v>
      </c>
      <c r="S56" s="46">
        <f>SUM(R56:R57)</f>
        <v>91538.81249441132</v>
      </c>
      <c r="T56" s="23">
        <f>SUM(D56:D57)</f>
        <v>1.0000000019</v>
      </c>
    </row>
    <row r="57" spans="1:18" ht="12.75">
      <c r="A57" s="23">
        <f t="shared" si="0"/>
        <v>-2982</v>
      </c>
      <c r="B57" s="36">
        <v>-3</v>
      </c>
      <c r="C57" s="36">
        <v>18</v>
      </c>
      <c r="D57" s="36">
        <v>0.2466595005</v>
      </c>
      <c r="E57" s="37" t="s">
        <v>45</v>
      </c>
      <c r="F57" s="23">
        <f>VLOOKUP(A57,GPW!A:E,5,0)</f>
        <v>272.90563516010667</v>
      </c>
      <c r="G57" s="23">
        <f>VLOOKUP(A57,Grid_Area!A:L,12,0)</f>
        <v>4527.166</v>
      </c>
      <c r="H57" s="23">
        <f t="shared" si="1"/>
        <v>11725.35994</v>
      </c>
      <c r="I57" s="23">
        <f>VLOOKUP(E57,DATA!A:Q,17,0)</f>
        <v>303.101584821014</v>
      </c>
      <c r="J57" s="23">
        <f>VLOOKUP(E57,DATA!A:I,9,0)</f>
        <v>0.3106683838275267</v>
      </c>
      <c r="K57" s="23">
        <v>-2982</v>
      </c>
      <c r="L57" s="23">
        <v>2</v>
      </c>
      <c r="M57" s="23">
        <f t="shared" si="8"/>
        <v>898.5062226623261</v>
      </c>
      <c r="N57" s="23">
        <f>M57*F57/SUM(M$56:M$57)</f>
        <v>67.31476752432908</v>
      </c>
      <c r="P57" s="23">
        <f t="shared" si="4"/>
        <v>20403.21271848227</v>
      </c>
      <c r="R57" s="46">
        <f t="shared" si="5"/>
        <v>22578.91772333471</v>
      </c>
    </row>
    <row r="58" spans="1:20" ht="12.75">
      <c r="A58" s="23">
        <f t="shared" si="0"/>
        <v>-1986</v>
      </c>
      <c r="B58" s="36">
        <v>-2</v>
      </c>
      <c r="C58" s="36">
        <v>14</v>
      </c>
      <c r="D58" s="36">
        <v>0.0012560709</v>
      </c>
      <c r="E58" s="37" t="s">
        <v>35</v>
      </c>
      <c r="F58" s="23">
        <f>VLOOKUP(A58,GPW!A:E,5,0)</f>
        <v>14421.86586367146</v>
      </c>
      <c r="G58" s="23">
        <f>VLOOKUP(A58,Grid_Area!A:L,12,0)</f>
        <v>4621.803</v>
      </c>
      <c r="H58" s="23">
        <f t="shared" si="1"/>
        <v>11970.46977</v>
      </c>
      <c r="I58" s="23">
        <f>VLOOKUP(E58,DATA!A:Q,17,0)</f>
        <v>209.25648502391084</v>
      </c>
      <c r="J58" s="23">
        <f>VLOOKUP(E58,DATA!A:I,9,0)</f>
        <v>7.175152361451148</v>
      </c>
      <c r="K58" s="23">
        <v>-1986</v>
      </c>
      <c r="L58" s="23">
        <v>2</v>
      </c>
      <c r="M58" s="23">
        <f t="shared" si="8"/>
        <v>107.88385981105687</v>
      </c>
      <c r="N58" s="23">
        <f>M58*F58/SUM(M$58:M$59)</f>
        <v>67.86977754183658</v>
      </c>
      <c r="O58" s="23">
        <f>SUM(N58:N59)</f>
        <v>14421.865863671463</v>
      </c>
      <c r="P58" s="23">
        <f t="shared" si="4"/>
        <v>14202.191087759487</v>
      </c>
      <c r="R58" s="46">
        <f t="shared" si="5"/>
        <v>15716.647593009684</v>
      </c>
      <c r="S58" s="46">
        <f>SUM(R58:R59)</f>
        <v>3339680.6593812658</v>
      </c>
      <c r="T58" s="23">
        <f>SUM(D58:D59)</f>
        <v>0.2669065185</v>
      </c>
    </row>
    <row r="59" spans="1:18" ht="12.75">
      <c r="A59" s="23">
        <f t="shared" si="0"/>
        <v>-1986</v>
      </c>
      <c r="B59" s="36">
        <v>-2</v>
      </c>
      <c r="C59" s="36">
        <v>14</v>
      </c>
      <c r="D59" s="36">
        <v>0.2656504476</v>
      </c>
      <c r="E59" s="37" t="s">
        <v>35</v>
      </c>
      <c r="F59" s="23">
        <f>VLOOKUP(A59,GPW!A:E,5,0)</f>
        <v>14421.86586367146</v>
      </c>
      <c r="G59" s="23">
        <f>VLOOKUP(A59,Grid_Area!A:L,12,0)</f>
        <v>4621.803</v>
      </c>
      <c r="H59" s="23">
        <f t="shared" si="1"/>
        <v>11970.46977</v>
      </c>
      <c r="I59" s="23">
        <f>VLOOKUP(E59,DATA!A:Q,17,0)</f>
        <v>209.25648502391084</v>
      </c>
      <c r="J59" s="23">
        <f>VLOOKUP(E59,DATA!A:I,9,0)</f>
        <v>7.175152361451148</v>
      </c>
      <c r="K59" s="23">
        <v>-1986</v>
      </c>
      <c r="L59" s="23">
        <v>2</v>
      </c>
      <c r="M59" s="23">
        <f t="shared" si="8"/>
        <v>22816.70218426596</v>
      </c>
      <c r="N59" s="23">
        <f>M59*F59/SUM(M$58:M$59)</f>
        <v>14353.996086129626</v>
      </c>
      <c r="P59" s="23">
        <f t="shared" si="4"/>
        <v>3003666.767030459</v>
      </c>
      <c r="R59" s="46">
        <f t="shared" si="5"/>
        <v>3323964.011788256</v>
      </c>
    </row>
    <row r="60" spans="1:20" ht="12.75">
      <c r="A60" s="23">
        <f t="shared" si="0"/>
        <v>-1980</v>
      </c>
      <c r="B60" s="36">
        <v>-2</v>
      </c>
      <c r="C60" s="36">
        <v>20</v>
      </c>
      <c r="D60" s="36">
        <v>0.2090243818</v>
      </c>
      <c r="E60" s="37" t="s">
        <v>47</v>
      </c>
      <c r="F60" s="23">
        <f>VLOOKUP(A60,GPW!A:E,5,0)</f>
        <v>584.1138156058423</v>
      </c>
      <c r="G60" s="23">
        <f>VLOOKUP(A60,Grid_Area!A:L,12,0)</f>
        <v>4471.544</v>
      </c>
      <c r="H60" s="23">
        <f t="shared" si="1"/>
        <v>11581.298959999998</v>
      </c>
      <c r="I60" s="23">
        <f>VLOOKUP(E60,DATA!A:Q,17,0)</f>
        <v>210.26580016531733</v>
      </c>
      <c r="J60" s="23">
        <f>VLOOKUP(E60,DATA!A:I,9,0)</f>
        <v>0.24359368424486058</v>
      </c>
      <c r="K60" s="23">
        <v>-1980</v>
      </c>
      <c r="L60" s="23">
        <v>2</v>
      </c>
      <c r="M60" s="23">
        <f t="shared" si="8"/>
        <v>589.6852221982742</v>
      </c>
      <c r="N60" s="23">
        <f>M60*F60/SUM(M$60:M$61)</f>
        <v>100.25795111863374</v>
      </c>
      <c r="O60" s="23">
        <f>SUM(N60:N61)</f>
        <v>584.1138156058423</v>
      </c>
      <c r="P60" s="23">
        <f t="shared" si="4"/>
        <v>21080.818314894794</v>
      </c>
      <c r="R60" s="46">
        <f t="shared" si="5"/>
        <v>23328.780072042682</v>
      </c>
      <c r="S60" s="46">
        <f>SUM(R60:R61)</f>
        <v>185625.14023196077</v>
      </c>
      <c r="T60" s="23">
        <f>SUM(D60:D61)</f>
        <v>1.0000000019</v>
      </c>
    </row>
    <row r="61" spans="1:18" ht="12.75">
      <c r="A61" s="23">
        <f t="shared" si="0"/>
        <v>-1980</v>
      </c>
      <c r="B61" s="36">
        <v>-2</v>
      </c>
      <c r="C61" s="36">
        <v>20</v>
      </c>
      <c r="D61" s="36">
        <v>0.7909756201</v>
      </c>
      <c r="E61" s="37" t="s">
        <v>45</v>
      </c>
      <c r="F61" s="23">
        <f>VLOOKUP(A61,GPW!A:E,5,0)</f>
        <v>584.1138156058423</v>
      </c>
      <c r="G61" s="23">
        <f>VLOOKUP(A61,Grid_Area!A:L,12,0)</f>
        <v>4471.544</v>
      </c>
      <c r="H61" s="23">
        <f t="shared" si="1"/>
        <v>11581.298959999998</v>
      </c>
      <c r="I61" s="23">
        <f>VLOOKUP(E61,DATA!A:Q,17,0)</f>
        <v>303.101584821014</v>
      </c>
      <c r="J61" s="23">
        <f>VLOOKUP(E61,DATA!A:I,9,0)</f>
        <v>0.3106683838275267</v>
      </c>
      <c r="K61" s="23">
        <v>-1980</v>
      </c>
      <c r="L61" s="23">
        <v>2</v>
      </c>
      <c r="M61" s="23">
        <f t="shared" si="8"/>
        <v>2845.885536045511</v>
      </c>
      <c r="N61" s="23">
        <f>M61*F61/SUM(M$60:M$61)</f>
        <v>483.8558644872085</v>
      </c>
      <c r="P61" s="23">
        <f t="shared" si="4"/>
        <v>146657.47935101468</v>
      </c>
      <c r="R61" s="46">
        <f t="shared" si="5"/>
        <v>162296.36015991808</v>
      </c>
    </row>
    <row r="62" spans="1:20" ht="12.75">
      <c r="A62" s="23">
        <f t="shared" si="0"/>
        <v>-986</v>
      </c>
      <c r="B62" s="36">
        <v>-1</v>
      </c>
      <c r="C62" s="36">
        <v>14</v>
      </c>
      <c r="D62" s="36">
        <v>0.0130105408</v>
      </c>
      <c r="E62" s="37" t="s">
        <v>35</v>
      </c>
      <c r="F62" s="23">
        <f>VLOOKUP(A62,GPW!A:E,5,0)</f>
        <v>710.512215048418</v>
      </c>
      <c r="G62" s="23">
        <f>VLOOKUP(A62,Grid_Area!A:L,12,0)</f>
        <v>4621.803</v>
      </c>
      <c r="H62" s="23">
        <f t="shared" si="1"/>
        <v>11970.46977</v>
      </c>
      <c r="I62" s="23">
        <f>VLOOKUP(E62,DATA!A:Q,17,0)</f>
        <v>209.25648502391084</v>
      </c>
      <c r="J62" s="23">
        <f>VLOOKUP(E62,DATA!A:I,9,0)</f>
        <v>7.175152361451148</v>
      </c>
      <c r="K62" s="23">
        <v>-986</v>
      </c>
      <c r="L62" s="23">
        <v>2</v>
      </c>
      <c r="M62" s="23">
        <f t="shared" si="8"/>
        <v>1117.4746264189669</v>
      </c>
      <c r="N62" s="23">
        <f>M62*F62/SUM(M$62:M$63)</f>
        <v>699.6001620247519</v>
      </c>
      <c r="O62" s="23">
        <f>SUM(N62:N63)</f>
        <v>710.512215048418</v>
      </c>
      <c r="P62" s="23">
        <f t="shared" si="4"/>
        <v>146395.87082745807</v>
      </c>
      <c r="R62" s="46">
        <f t="shared" si="5"/>
        <v>162006.85490353475</v>
      </c>
      <c r="S62" s="46">
        <f>SUM(R62:R63)</f>
        <v>164399.851185434</v>
      </c>
      <c r="T62" s="23">
        <f>SUM(D62:D63)</f>
        <v>0.0133971252</v>
      </c>
    </row>
    <row r="63" spans="1:18" ht="12.75">
      <c r="A63" s="23">
        <f t="shared" si="0"/>
        <v>-986</v>
      </c>
      <c r="B63" s="36">
        <v>-1</v>
      </c>
      <c r="C63" s="36">
        <v>14</v>
      </c>
      <c r="D63" s="36">
        <v>0.0003865844</v>
      </c>
      <c r="E63" s="37" t="s">
        <v>38</v>
      </c>
      <c r="F63" s="23">
        <f>VLOOKUP(A63,GPW!A:E,5,0)</f>
        <v>710.512215048418</v>
      </c>
      <c r="G63" s="23">
        <f>VLOOKUP(A63,Grid_Area!A:L,12,0)</f>
        <v>4621.803</v>
      </c>
      <c r="H63" s="23">
        <f t="shared" si="1"/>
        <v>11970.46977</v>
      </c>
      <c r="I63" s="23">
        <f>VLOOKUP(E63,DATA!A:Q,17,0)</f>
        <v>198.16684387734</v>
      </c>
      <c r="J63" s="23">
        <f>VLOOKUP(E63,DATA!A:I,9,0)</f>
        <v>3.766506471717209</v>
      </c>
      <c r="K63" s="23">
        <v>-986</v>
      </c>
      <c r="L63" s="23">
        <v>2</v>
      </c>
      <c r="M63" s="23">
        <f t="shared" si="8"/>
        <v>17.429873573491214</v>
      </c>
      <c r="N63" s="23">
        <f>M63*F63/SUM(M$62:M$63)</f>
        <v>10.912053023666244</v>
      </c>
      <c r="P63" s="23">
        <f t="shared" si="4"/>
        <v>2162.4071079221244</v>
      </c>
      <c r="R63" s="46">
        <f t="shared" si="5"/>
        <v>2392.996281899262</v>
      </c>
    </row>
    <row r="64" spans="1:20" ht="12.75">
      <c r="A64" s="23">
        <f t="shared" si="0"/>
        <v>-981</v>
      </c>
      <c r="B64" s="36">
        <v>-1</v>
      </c>
      <c r="C64" s="36">
        <v>19</v>
      </c>
      <c r="D64" s="36">
        <v>0.0042762893</v>
      </c>
      <c r="E64" s="37" t="s">
        <v>45</v>
      </c>
      <c r="F64" s="23">
        <f>VLOOKUP(A64,GPW!A:E,5,0)</f>
        <v>2751.0803151403034</v>
      </c>
      <c r="G64" s="23">
        <f>VLOOKUP(A64,Grid_Area!A:L,12,0)</f>
        <v>4500.039</v>
      </c>
      <c r="H64" s="23">
        <f t="shared" si="1"/>
        <v>11655.101009999998</v>
      </c>
      <c r="I64" s="23">
        <f>VLOOKUP(E64,DATA!A:Q,17,0)</f>
        <v>303.101584821014</v>
      </c>
      <c r="J64" s="23">
        <f>VLOOKUP(E64,DATA!A:I,9,0)</f>
        <v>0.3106683838275267</v>
      </c>
      <c r="K64" s="23">
        <v>-981</v>
      </c>
      <c r="L64" s="23">
        <v>2</v>
      </c>
      <c r="M64" s="23">
        <f t="shared" si="8"/>
        <v>15.483893599365437</v>
      </c>
      <c r="N64" s="23">
        <f>M64*F64/SUM(M$64:M$65)</f>
        <v>14.98615781051747</v>
      </c>
      <c r="O64" s="23">
        <f>SUM(N64:N65)</f>
        <v>2751.0803151403034</v>
      </c>
      <c r="P64" s="23">
        <f t="shared" si="4"/>
        <v>4542.328182745662</v>
      </c>
      <c r="R64" s="46">
        <f t="shared" si="5"/>
        <v>5026.701222288092</v>
      </c>
      <c r="S64" s="46">
        <f>SUM(R64:R65)</f>
        <v>641681.8307213814</v>
      </c>
      <c r="T64" s="23">
        <f>SUM(D64:D65)</f>
        <v>1.0000000019</v>
      </c>
    </row>
    <row r="65" spans="1:18" ht="12.75">
      <c r="A65" s="23">
        <f t="shared" si="0"/>
        <v>-981</v>
      </c>
      <c r="B65" s="36">
        <v>-1</v>
      </c>
      <c r="C65" s="36">
        <v>19</v>
      </c>
      <c r="D65" s="36">
        <v>0.9957237126</v>
      </c>
      <c r="E65" s="37" t="s">
        <v>47</v>
      </c>
      <c r="F65" s="23">
        <f>VLOOKUP(A65,GPW!A:E,5,0)</f>
        <v>2751.0803151403034</v>
      </c>
      <c r="G65" s="23">
        <f>VLOOKUP(A65,Grid_Area!A:L,12,0)</f>
        <v>4500.039</v>
      </c>
      <c r="H65" s="23">
        <f t="shared" si="1"/>
        <v>11655.101009999998</v>
      </c>
      <c r="I65" s="23">
        <f>VLOOKUP(E65,DATA!A:Q,17,0)</f>
        <v>210.26580016531733</v>
      </c>
      <c r="J65" s="23">
        <f>VLOOKUP(E65,DATA!A:I,9,0)</f>
        <v>0.24359368424486058</v>
      </c>
      <c r="K65" s="23">
        <v>-981</v>
      </c>
      <c r="L65" s="23">
        <v>2</v>
      </c>
      <c r="M65" s="23">
        <f t="shared" si="8"/>
        <v>2826.9681492481873</v>
      </c>
      <c r="N65" s="23">
        <f>M65*F65/SUM(M$64:M$65)</f>
        <v>2736.094157329786</v>
      </c>
      <c r="P65" s="23">
        <f t="shared" si="4"/>
        <v>575307.0273185971</v>
      </c>
      <c r="R65" s="46">
        <f t="shared" si="5"/>
        <v>636655.1294990933</v>
      </c>
    </row>
    <row r="66" spans="1:20" ht="12.75">
      <c r="A66" s="23">
        <f aca="true" t="shared" si="9" ref="A66:A129">1000*B66+C66</f>
        <v>-980</v>
      </c>
      <c r="B66" s="36">
        <v>-1</v>
      </c>
      <c r="C66" s="36">
        <v>20</v>
      </c>
      <c r="D66" s="36">
        <v>0.1376005481</v>
      </c>
      <c r="E66" s="37" t="s">
        <v>45</v>
      </c>
      <c r="F66" s="23">
        <f>VLOOKUP(A66,GPW!A:E,5,0)</f>
        <v>2385.2910076625462</v>
      </c>
      <c r="G66" s="23">
        <f>VLOOKUP(A66,Grid_Area!A:L,12,0)</f>
        <v>4471.544</v>
      </c>
      <c r="H66" s="23">
        <f aca="true" t="shared" si="10" ref="H66:H129">G66*2.59</f>
        <v>11581.298959999998</v>
      </c>
      <c r="I66" s="23">
        <f>VLOOKUP(E66,DATA!A:Q,17,0)</f>
        <v>303.101584821014</v>
      </c>
      <c r="J66" s="23">
        <f>VLOOKUP(E66,DATA!A:I,9,0)</f>
        <v>0.3106683838275267</v>
      </c>
      <c r="K66" s="23">
        <v>-980</v>
      </c>
      <c r="L66" s="23">
        <v>2</v>
      </c>
      <c r="M66" s="23">
        <f t="shared" si="8"/>
        <v>495.07898807325654</v>
      </c>
      <c r="N66" s="23">
        <f>M66*F66/SUM(M$66:M$67)</f>
        <v>403.31248724287644</v>
      </c>
      <c r="O66" s="23">
        <f>SUM(N66:N67)</f>
        <v>2385.2910076625462</v>
      </c>
      <c r="P66" s="23">
        <f t="shared" si="4"/>
        <v>122244.65406142084</v>
      </c>
      <c r="R66" s="46">
        <f t="shared" si="5"/>
        <v>135280.26317492875</v>
      </c>
      <c r="S66" s="46">
        <f>SUM(R66:R67)</f>
        <v>596462.0497014788</v>
      </c>
      <c r="T66" s="23">
        <f>SUM(D66:D67)</f>
        <v>1.0000000019000002</v>
      </c>
    </row>
    <row r="67" spans="1:18" ht="12.75">
      <c r="A67" s="23">
        <f t="shared" si="9"/>
        <v>-980</v>
      </c>
      <c r="B67" s="36">
        <v>-1</v>
      </c>
      <c r="C67" s="36">
        <v>20</v>
      </c>
      <c r="D67" s="36">
        <v>0.8623994538</v>
      </c>
      <c r="E67" s="37" t="s">
        <v>47</v>
      </c>
      <c r="F67" s="23">
        <f>VLOOKUP(A67,GPW!A:E,5,0)</f>
        <v>2385.2910076625462</v>
      </c>
      <c r="G67" s="23">
        <f>VLOOKUP(A67,Grid_Area!A:L,12,0)</f>
        <v>4471.544</v>
      </c>
      <c r="H67" s="23">
        <f t="shared" si="10"/>
        <v>11581.298959999998</v>
      </c>
      <c r="I67" s="23">
        <f>VLOOKUP(E67,DATA!A:Q,17,0)</f>
        <v>210.26580016531733</v>
      </c>
      <c r="J67" s="23">
        <f>VLOOKUP(E67,DATA!A:I,9,0)</f>
        <v>0.24359368424486058</v>
      </c>
      <c r="K67" s="23">
        <v>-980</v>
      </c>
      <c r="L67" s="23">
        <v>2</v>
      </c>
      <c r="M67" s="23">
        <f t="shared" si="8"/>
        <v>2432.942076701424</v>
      </c>
      <c r="N67" s="23">
        <f>M67*F67/SUM(M$66:M$67)</f>
        <v>1981.9785204196698</v>
      </c>
      <c r="P67" s="23">
        <f aca="true" t="shared" si="11" ref="P67:P130">N67*I67</f>
        <v>416742.29950651363</v>
      </c>
      <c r="R67" s="46">
        <f aca="true" t="shared" si="12" ref="R67:R130">P67*$P$740</f>
        <v>461181.7865265501</v>
      </c>
    </row>
    <row r="68" spans="1:20" ht="12.75">
      <c r="A68" s="23">
        <f t="shared" si="9"/>
        <v>-979</v>
      </c>
      <c r="B68" s="36">
        <v>-1</v>
      </c>
      <c r="C68" s="36">
        <v>21</v>
      </c>
      <c r="D68" s="36">
        <v>0.124539142</v>
      </c>
      <c r="E68" s="37" t="s">
        <v>47</v>
      </c>
      <c r="F68" s="23">
        <f>VLOOKUP(A68,GPW!A:E,5,0)</f>
        <v>350.4682893635054</v>
      </c>
      <c r="G68" s="23">
        <f>VLOOKUP(A68,Grid_Area!A:L,12,0)</f>
        <v>4441.683</v>
      </c>
      <c r="H68" s="23">
        <f t="shared" si="10"/>
        <v>11503.95897</v>
      </c>
      <c r="I68" s="23">
        <f>VLOOKUP(E68,DATA!A:Q,17,0)</f>
        <v>210.26580016531733</v>
      </c>
      <c r="J68" s="23">
        <f>VLOOKUP(E68,DATA!A:I,9,0)</f>
        <v>0.24359368424486058</v>
      </c>
      <c r="K68" s="23">
        <v>-979</v>
      </c>
      <c r="L68" s="23">
        <v>2</v>
      </c>
      <c r="M68" s="23">
        <f t="shared" si="8"/>
        <v>348.9950100421851</v>
      </c>
      <c r="N68" s="23">
        <f>M68*F68/SUM(M$68:M$69)</f>
        <v>35.45473273925209</v>
      </c>
      <c r="O68" s="23">
        <f>SUM(N68:N69)</f>
        <v>350.4682893635054</v>
      </c>
      <c r="P68" s="23">
        <f t="shared" si="11"/>
        <v>7454.917749066313</v>
      </c>
      <c r="R68" s="46">
        <f t="shared" si="12"/>
        <v>8249.875978498201</v>
      </c>
      <c r="S68" s="46">
        <f>SUM(R68:R69)</f>
        <v>113912.6515972861</v>
      </c>
      <c r="T68" s="23">
        <f>SUM(D68:D69)</f>
        <v>0.9921597587000001</v>
      </c>
    </row>
    <row r="69" spans="1:18" ht="12.75">
      <c r="A69" s="23">
        <f t="shared" si="9"/>
        <v>-979</v>
      </c>
      <c r="B69" s="36">
        <v>-1</v>
      </c>
      <c r="C69" s="36">
        <v>21</v>
      </c>
      <c r="D69" s="36">
        <v>0.8676206167</v>
      </c>
      <c r="E69" s="37" t="s">
        <v>45</v>
      </c>
      <c r="F69" s="23">
        <f>VLOOKUP(A69,GPW!A:E,5,0)</f>
        <v>350.4682893635054</v>
      </c>
      <c r="G69" s="23">
        <f>VLOOKUP(A69,Grid_Area!A:L,12,0)</f>
        <v>4441.683</v>
      </c>
      <c r="H69" s="23">
        <f t="shared" si="10"/>
        <v>11503.95897</v>
      </c>
      <c r="I69" s="23">
        <f>VLOOKUP(E69,DATA!A:Q,17,0)</f>
        <v>303.101584821014</v>
      </c>
      <c r="J69" s="23">
        <f>VLOOKUP(E69,DATA!A:I,9,0)</f>
        <v>0.3106683838275267</v>
      </c>
      <c r="K69" s="23">
        <v>-979</v>
      </c>
      <c r="L69" s="23">
        <v>2</v>
      </c>
      <c r="M69" s="23">
        <f t="shared" si="8"/>
        <v>3100.803499663465</v>
      </c>
      <c r="N69" s="23">
        <f>M69*F69/SUM(M$68:M$69)</f>
        <v>315.0135566242533</v>
      </c>
      <c r="P69" s="23">
        <f t="shared" si="11"/>
        <v>95481.10825291541</v>
      </c>
      <c r="R69" s="46">
        <f t="shared" si="12"/>
        <v>105662.7756187879</v>
      </c>
    </row>
    <row r="70" spans="1:20" ht="12.75">
      <c r="A70" s="23">
        <f t="shared" si="9"/>
        <v>18</v>
      </c>
      <c r="B70" s="36">
        <v>0</v>
      </c>
      <c r="C70" s="36">
        <v>18</v>
      </c>
      <c r="D70" s="36">
        <v>0.2656680681</v>
      </c>
      <c r="E70" s="37" t="s">
        <v>46</v>
      </c>
      <c r="F70" s="23">
        <f>VLOOKUP(A70,GPW!A:E,5,0)</f>
        <v>4128.056818158666</v>
      </c>
      <c r="G70" s="23">
        <f>VLOOKUP(A70,Grid_Area!A:L,12,0)</f>
        <v>4527.166</v>
      </c>
      <c r="H70" s="23">
        <f t="shared" si="10"/>
        <v>11725.35994</v>
      </c>
      <c r="I70" s="23">
        <f>VLOOKUP(E70,DATA!A:Q,17,0)</f>
        <v>223.2110768909268</v>
      </c>
      <c r="J70" s="23">
        <f>VLOOKUP(E70,DATA!A:I,9,0)</f>
        <v>2.820082222510605</v>
      </c>
      <c r="K70" s="23">
        <v>18</v>
      </c>
      <c r="L70" s="23">
        <v>2</v>
      </c>
      <c r="M70" s="23">
        <f t="shared" si="8"/>
        <v>8784.707626501924</v>
      </c>
      <c r="N70" s="23">
        <f>M70*F70/SUM(M$70:M$71)</f>
        <v>3332.4167899518643</v>
      </c>
      <c r="O70" s="23">
        <f>SUM(N70:N71)</f>
        <v>4128.056818158666</v>
      </c>
      <c r="P70" s="23">
        <f t="shared" si="11"/>
        <v>743832.3403345611</v>
      </c>
      <c r="R70" s="46">
        <f t="shared" si="12"/>
        <v>823151.2087876167</v>
      </c>
      <c r="S70" s="46">
        <f>SUM(R70:R71)</f>
        <v>1008286.7619028704</v>
      </c>
      <c r="T70" s="23">
        <f>SUM(D70:D71)</f>
        <v>1.0000000018000001</v>
      </c>
    </row>
    <row r="71" spans="1:18" ht="12.75">
      <c r="A71" s="23">
        <f t="shared" si="9"/>
        <v>18</v>
      </c>
      <c r="B71" s="36">
        <v>0</v>
      </c>
      <c r="C71" s="36">
        <v>18</v>
      </c>
      <c r="D71" s="36">
        <v>0.7343319337</v>
      </c>
      <c r="E71" s="37" t="s">
        <v>47</v>
      </c>
      <c r="F71" s="23">
        <f>VLOOKUP(A71,GPW!A:E,5,0)</f>
        <v>4128.056818158666</v>
      </c>
      <c r="G71" s="23">
        <f>VLOOKUP(A71,Grid_Area!A:L,12,0)</f>
        <v>4527.166</v>
      </c>
      <c r="H71" s="23">
        <f t="shared" si="10"/>
        <v>11725.35994</v>
      </c>
      <c r="I71" s="23">
        <f>VLOOKUP(E71,DATA!A:Q,17,0)</f>
        <v>210.26580016531733</v>
      </c>
      <c r="J71" s="23">
        <f>VLOOKUP(E71,DATA!A:I,9,0)</f>
        <v>0.24359368424486058</v>
      </c>
      <c r="K71" s="23">
        <v>18</v>
      </c>
      <c r="L71" s="23">
        <v>2</v>
      </c>
      <c r="M71" s="23">
        <f t="shared" si="8"/>
        <v>2097.4162190076645</v>
      </c>
      <c r="N71" s="23">
        <f>M71*F71/SUM(M$70:M$71)</f>
        <v>795.6400282068018</v>
      </c>
      <c r="P71" s="23">
        <f t="shared" si="11"/>
        <v>167295.88717445885</v>
      </c>
      <c r="R71" s="46">
        <f t="shared" si="12"/>
        <v>185135.55311525363</v>
      </c>
    </row>
    <row r="72" spans="1:20" ht="12.75">
      <c r="A72" s="23">
        <f t="shared" si="9"/>
        <v>2017</v>
      </c>
      <c r="B72" s="36">
        <v>2</v>
      </c>
      <c r="C72" s="36">
        <v>17</v>
      </c>
      <c r="D72" s="36">
        <v>0.9752830018</v>
      </c>
      <c r="E72" s="37" t="s">
        <v>43</v>
      </c>
      <c r="F72" s="23">
        <f>VLOOKUP(A72,GPW!A:E,5,0)</f>
        <v>7555.177057590321</v>
      </c>
      <c r="G72" s="23">
        <f>VLOOKUP(A72,Grid_Area!A:L,12,0)</f>
        <v>4552.911</v>
      </c>
      <c r="H72" s="23">
        <f t="shared" si="10"/>
        <v>11792.03949</v>
      </c>
      <c r="I72" s="23">
        <f>VLOOKUP(E72,DATA!A:Q,17,0)</f>
        <v>219.70665110281806</v>
      </c>
      <c r="J72" s="23">
        <f>VLOOKUP(E72,DATA!A:I,9,0)</f>
        <v>0.7617208426274455</v>
      </c>
      <c r="K72" s="23">
        <v>2017</v>
      </c>
      <c r="L72" s="23">
        <v>2</v>
      </c>
      <c r="M72" s="23">
        <f t="shared" si="8"/>
        <v>8760.2281909301</v>
      </c>
      <c r="N72" s="23">
        <f>M72*F72/SUM(M$72:M$73)</f>
        <v>7494.437124689608</v>
      </c>
      <c r="O72" s="23">
        <f>SUM(N72:N73)</f>
        <v>7555.17705759032</v>
      </c>
      <c r="P72" s="23">
        <f t="shared" si="11"/>
        <v>1646577.6825661866</v>
      </c>
      <c r="R72" s="46">
        <f t="shared" si="12"/>
        <v>1822161.1729834776</v>
      </c>
      <c r="S72" s="46">
        <f>SUM(R72:R73)</f>
        <v>1836294.601010095</v>
      </c>
      <c r="T72" s="23">
        <f>SUM(D72:D73)</f>
        <v>1.0000000018000001</v>
      </c>
    </row>
    <row r="73" spans="1:18" ht="12.75">
      <c r="A73" s="23">
        <f t="shared" si="9"/>
        <v>2017</v>
      </c>
      <c r="B73" s="36">
        <v>2</v>
      </c>
      <c r="C73" s="36">
        <v>17</v>
      </c>
      <c r="D73" s="36">
        <v>0.024717</v>
      </c>
      <c r="E73" s="37" t="s">
        <v>47</v>
      </c>
      <c r="F73" s="23">
        <f>VLOOKUP(A73,GPW!A:E,5,0)</f>
        <v>7555.177057590321</v>
      </c>
      <c r="G73" s="23">
        <f>VLOOKUP(A73,Grid_Area!A:L,12,0)</f>
        <v>4552.911</v>
      </c>
      <c r="H73" s="23">
        <f t="shared" si="10"/>
        <v>11792.03949</v>
      </c>
      <c r="I73" s="23">
        <f>VLOOKUP(E73,DATA!A:Q,17,0)</f>
        <v>210.26580016531733</v>
      </c>
      <c r="J73" s="23">
        <f>VLOOKUP(E73,DATA!A:I,9,0)</f>
        <v>0.24359368424486058</v>
      </c>
      <c r="K73" s="23">
        <v>2017</v>
      </c>
      <c r="L73" s="23">
        <v>2</v>
      </c>
      <c r="M73" s="23">
        <f t="shared" si="8"/>
        <v>70.99875062786089</v>
      </c>
      <c r="N73" s="23">
        <f>M73*F73/SUM(M$72:M$73)</f>
        <v>60.73993290071204</v>
      </c>
      <c r="P73" s="23">
        <f t="shared" si="11"/>
        <v>12771.530593355901</v>
      </c>
      <c r="R73" s="46">
        <f t="shared" si="12"/>
        <v>14133.428026617454</v>
      </c>
    </row>
    <row r="74" spans="1:20" ht="12.75">
      <c r="A74" s="23">
        <f t="shared" si="9"/>
        <v>3017</v>
      </c>
      <c r="B74" s="36">
        <v>3</v>
      </c>
      <c r="C74" s="36">
        <v>17</v>
      </c>
      <c r="D74" s="36">
        <v>0.9752830018</v>
      </c>
      <c r="E74" s="37" t="s">
        <v>43</v>
      </c>
      <c r="F74" s="23">
        <f>VLOOKUP(A74,GPW!A:E,5,0)</f>
        <v>7452.717748951264</v>
      </c>
      <c r="G74" s="23">
        <f>VLOOKUP(A74,Grid_Area!A:L,12,0)</f>
        <v>4552.911</v>
      </c>
      <c r="H74" s="23">
        <f t="shared" si="10"/>
        <v>11792.03949</v>
      </c>
      <c r="I74" s="23">
        <f>VLOOKUP(E74,DATA!A:Q,17,0)</f>
        <v>219.70665110281806</v>
      </c>
      <c r="J74" s="23">
        <f>VLOOKUP(E74,DATA!A:I,9,0)</f>
        <v>0.7617208426274455</v>
      </c>
      <c r="K74" s="23">
        <v>3017</v>
      </c>
      <c r="L74" s="23">
        <v>2</v>
      </c>
      <c r="M74" s="23">
        <f t="shared" si="8"/>
        <v>8760.2281909301</v>
      </c>
      <c r="N74" s="23">
        <f>M74*F74/SUM(M$74:M$75)</f>
        <v>7392.801538841474</v>
      </c>
      <c r="O74" s="23">
        <f>SUM(N74:N75)</f>
        <v>7452.717748951264</v>
      </c>
      <c r="P74" s="23">
        <f t="shared" si="11"/>
        <v>1624247.6683666203</v>
      </c>
      <c r="R74" s="46">
        <f t="shared" si="12"/>
        <v>1797449.9885082904</v>
      </c>
      <c r="S74" s="46">
        <f>SUM(R74:R75)</f>
        <v>1811391.7464716826</v>
      </c>
      <c r="T74" s="23">
        <f>SUM(D74:D75)</f>
        <v>1.0000000018000001</v>
      </c>
    </row>
    <row r="75" spans="1:18" ht="12.75">
      <c r="A75" s="23">
        <f t="shared" si="9"/>
        <v>3017</v>
      </c>
      <c r="B75" s="36">
        <v>3</v>
      </c>
      <c r="C75" s="36">
        <v>17</v>
      </c>
      <c r="D75" s="36">
        <v>0.024717</v>
      </c>
      <c r="E75" s="37" t="s">
        <v>47</v>
      </c>
      <c r="F75" s="23">
        <f>VLOOKUP(A75,GPW!A:E,5,0)</f>
        <v>7452.717748951264</v>
      </c>
      <c r="G75" s="23">
        <f>VLOOKUP(A75,Grid_Area!A:L,12,0)</f>
        <v>4552.911</v>
      </c>
      <c r="H75" s="23">
        <f t="shared" si="10"/>
        <v>11792.03949</v>
      </c>
      <c r="I75" s="23">
        <f>VLOOKUP(E75,DATA!A:Q,17,0)</f>
        <v>210.26580016531733</v>
      </c>
      <c r="J75" s="23">
        <f>VLOOKUP(E75,DATA!A:I,9,0)</f>
        <v>0.24359368424486058</v>
      </c>
      <c r="K75" s="23">
        <v>3017</v>
      </c>
      <c r="L75" s="23">
        <v>2</v>
      </c>
      <c r="M75" s="23">
        <f t="shared" si="8"/>
        <v>70.99875062786089</v>
      </c>
      <c r="N75" s="23">
        <f>M75*F75/SUM(M$74:M$75)</f>
        <v>59.91621010978984</v>
      </c>
      <c r="P75" s="23">
        <f t="shared" si="11"/>
        <v>12598.329861608236</v>
      </c>
      <c r="R75" s="46">
        <f t="shared" si="12"/>
        <v>13941.757963392098</v>
      </c>
    </row>
    <row r="76" spans="1:20" ht="12.75">
      <c r="A76" s="23">
        <f t="shared" si="9"/>
        <v>3019</v>
      </c>
      <c r="B76" s="36">
        <v>3</v>
      </c>
      <c r="C76" s="36">
        <v>19</v>
      </c>
      <c r="D76" s="36">
        <v>0.0205699314</v>
      </c>
      <c r="E76" s="37" t="s">
        <v>47</v>
      </c>
      <c r="F76" s="23">
        <f>VLOOKUP(A76,GPW!A:E,5,0)</f>
        <v>569.7503611237314</v>
      </c>
      <c r="G76" s="23">
        <f>VLOOKUP(A76,Grid_Area!A:L,12,0)</f>
        <v>4500.039</v>
      </c>
      <c r="H76" s="23">
        <f t="shared" si="10"/>
        <v>11655.101009999998</v>
      </c>
      <c r="I76" s="23">
        <f>VLOOKUP(E76,DATA!A:Q,17,0)</f>
        <v>210.26580016531733</v>
      </c>
      <c r="J76" s="23">
        <f>VLOOKUP(E76,DATA!A:I,9,0)</f>
        <v>0.24359368424486058</v>
      </c>
      <c r="K76" s="23">
        <v>3019</v>
      </c>
      <c r="L76" s="23">
        <v>2</v>
      </c>
      <c r="M76" s="23">
        <f t="shared" si="8"/>
        <v>58.40027726986582</v>
      </c>
      <c r="N76" s="23">
        <f>M76*F76/SUM(M$76:M$77)</f>
        <v>57.539226388598564</v>
      </c>
      <c r="O76" s="23">
        <f>SUM(N76:N77)</f>
        <v>569.7503611237314</v>
      </c>
      <c r="P76" s="23">
        <f t="shared" si="11"/>
        <v>12098.531477492019</v>
      </c>
      <c r="R76" s="46">
        <f t="shared" si="12"/>
        <v>13388.663372411665</v>
      </c>
      <c r="S76" s="46">
        <f>SUM(R76:R77)</f>
        <v>132573.83302093117</v>
      </c>
      <c r="T76" s="23">
        <f>SUM(D76:D77)</f>
        <v>0.2036823673</v>
      </c>
    </row>
    <row r="77" spans="1:18" ht="12.75">
      <c r="A77" s="23">
        <f t="shared" si="9"/>
        <v>3019</v>
      </c>
      <c r="B77" s="36">
        <v>3</v>
      </c>
      <c r="C77" s="36">
        <v>19</v>
      </c>
      <c r="D77" s="36">
        <v>0.1831124359</v>
      </c>
      <c r="E77" s="37" t="s">
        <v>47</v>
      </c>
      <c r="F77" s="23">
        <f>VLOOKUP(A77,GPW!A:E,5,0)</f>
        <v>569.7503611237314</v>
      </c>
      <c r="G77" s="23">
        <f>VLOOKUP(A77,Grid_Area!A:L,12,0)</f>
        <v>4500.039</v>
      </c>
      <c r="H77" s="23">
        <f t="shared" si="10"/>
        <v>11655.101009999998</v>
      </c>
      <c r="I77" s="23">
        <f>VLOOKUP(E77,DATA!A:Q,17,0)</f>
        <v>210.26580016531733</v>
      </c>
      <c r="J77" s="23">
        <f>VLOOKUP(E77,DATA!A:I,9,0)</f>
        <v>0.24359368424486058</v>
      </c>
      <c r="K77" s="23">
        <v>3019</v>
      </c>
      <c r="L77" s="23">
        <v>2</v>
      </c>
      <c r="M77" s="23">
        <f t="shared" si="8"/>
        <v>519.8761639098383</v>
      </c>
      <c r="N77" s="23">
        <f>M77*F77/SUM(M$76:M$77)</f>
        <v>512.2111347351329</v>
      </c>
      <c r="P77" s="23">
        <f t="shared" si="11"/>
        <v>107700.48409866788</v>
      </c>
      <c r="R77" s="46">
        <f t="shared" si="12"/>
        <v>119185.1696485195</v>
      </c>
    </row>
    <row r="78" spans="1:20" ht="12.75">
      <c r="A78" s="23">
        <f t="shared" si="9"/>
        <v>4016</v>
      </c>
      <c r="B78" s="36">
        <v>4</v>
      </c>
      <c r="C78" s="36">
        <v>16</v>
      </c>
      <c r="D78" s="36">
        <v>3.77722E-05</v>
      </c>
      <c r="E78" s="37" t="s">
        <v>43</v>
      </c>
      <c r="F78" s="23">
        <f>VLOOKUP(A78,GPW!A:E,5,0)</f>
        <v>447.18221620971866</v>
      </c>
      <c r="G78" s="23">
        <f>VLOOKUP(A78,Grid_Area!A:L,12,0)</f>
        <v>4577.27</v>
      </c>
      <c r="H78" s="23">
        <f t="shared" si="10"/>
        <v>11855.1293</v>
      </c>
      <c r="I78" s="23">
        <f>VLOOKUP(E78,DATA!A:Q,17,0)</f>
        <v>219.70665110281806</v>
      </c>
      <c r="J78" s="23">
        <f>VLOOKUP(E78,DATA!A:I,9,0)</f>
        <v>0.7617208426274455</v>
      </c>
      <c r="K78" s="23">
        <v>4016</v>
      </c>
      <c r="L78" s="23">
        <v>2</v>
      </c>
      <c r="M78" s="23">
        <f t="shared" si="8"/>
        <v>0.3410942629040355</v>
      </c>
      <c r="N78" s="23">
        <f>M78*F78/SUM(M$78:M$79)</f>
        <v>0.24219729238603302</v>
      </c>
      <c r="O78" s="23">
        <f>SUM(N78:N79)</f>
        <v>447.18221620971866</v>
      </c>
      <c r="P78" s="23">
        <f t="shared" si="11"/>
        <v>53.21235601630537</v>
      </c>
      <c r="R78" s="46">
        <f t="shared" si="12"/>
        <v>58.88667755096207</v>
      </c>
      <c r="S78" s="46">
        <f>SUM(R78:R79)</f>
        <v>108725.71989985168</v>
      </c>
      <c r="T78" s="23">
        <f>SUM(D78:D79)</f>
        <v>0.0697408957</v>
      </c>
    </row>
    <row r="79" spans="1:18" ht="12.75">
      <c r="A79" s="23">
        <f t="shared" si="9"/>
        <v>4016</v>
      </c>
      <c r="B79" s="36">
        <v>4</v>
      </c>
      <c r="C79" s="36">
        <v>16</v>
      </c>
      <c r="D79" s="36">
        <v>0.0697031235</v>
      </c>
      <c r="E79" s="37" t="s">
        <v>43</v>
      </c>
      <c r="F79" s="23">
        <f>VLOOKUP(A79,GPW!A:E,5,0)</f>
        <v>447.18221620971866</v>
      </c>
      <c r="G79" s="23">
        <f>VLOOKUP(A79,Grid_Area!A:L,12,0)</f>
        <v>4577.27</v>
      </c>
      <c r="H79" s="23">
        <f t="shared" si="10"/>
        <v>11855.1293</v>
      </c>
      <c r="I79" s="23">
        <f>VLOOKUP(E79,DATA!A:Q,17,0)</f>
        <v>219.70665110281806</v>
      </c>
      <c r="J79" s="23">
        <f>VLOOKUP(E79,DATA!A:I,9,0)</f>
        <v>0.7617208426274455</v>
      </c>
      <c r="K79" s="23">
        <v>4016</v>
      </c>
      <c r="L79" s="23">
        <v>2</v>
      </c>
      <c r="M79" s="23">
        <f t="shared" si="8"/>
        <v>629.4400520049523</v>
      </c>
      <c r="N79" s="23">
        <f>M79*F79/SUM(M$78:M$79)</f>
        <v>446.9400189173326</v>
      </c>
      <c r="P79" s="23">
        <f t="shared" si="11"/>
        <v>98195.6948001573</v>
      </c>
      <c r="R79" s="46">
        <f t="shared" si="12"/>
        <v>108666.83322230072</v>
      </c>
    </row>
    <row r="80" spans="1:20" ht="12.75">
      <c r="A80" s="23">
        <f t="shared" si="9"/>
        <v>4017</v>
      </c>
      <c r="B80" s="36">
        <v>4</v>
      </c>
      <c r="C80" s="36">
        <v>17</v>
      </c>
      <c r="D80" s="36">
        <v>0.2341022682</v>
      </c>
      <c r="E80" s="37" t="s">
        <v>43</v>
      </c>
      <c r="F80" s="23">
        <f>VLOOKUP(A80,GPW!A:E,5,0)</f>
        <v>1751.3838831853864</v>
      </c>
      <c r="G80" s="23">
        <f>VLOOKUP(A80,Grid_Area!A:L,12,0)</f>
        <v>4552.911</v>
      </c>
      <c r="H80" s="23">
        <f t="shared" si="10"/>
        <v>11792.03949</v>
      </c>
      <c r="I80" s="23">
        <f>VLOOKUP(E80,DATA!A:Q,17,0)</f>
        <v>219.70665110281806</v>
      </c>
      <c r="J80" s="23">
        <f>VLOOKUP(E80,DATA!A:I,9,0)</f>
        <v>0.7617208426274455</v>
      </c>
      <c r="K80" s="23">
        <v>4017</v>
      </c>
      <c r="L80" s="23">
        <v>2</v>
      </c>
      <c r="M80" s="23">
        <f t="shared" si="8"/>
        <v>2102.763285796374</v>
      </c>
      <c r="N80" s="23">
        <f>M80*F80/SUM(M$80:M$81)</f>
        <v>1737.2534683850288</v>
      </c>
      <c r="O80" s="23">
        <f>SUM(N80:N81)</f>
        <v>1751.3838831853864</v>
      </c>
      <c r="P80" s="23">
        <f t="shared" si="11"/>
        <v>381686.1416556301</v>
      </c>
      <c r="R80" s="46">
        <f t="shared" si="12"/>
        <v>422387.40082207107</v>
      </c>
      <c r="S80" s="46">
        <f>SUM(R80:R81)</f>
        <v>425675.3728534785</v>
      </c>
      <c r="T80" s="23">
        <f>SUM(D80:D81)</f>
        <v>0.24005651949999998</v>
      </c>
    </row>
    <row r="81" spans="1:18" ht="12.75">
      <c r="A81" s="23">
        <f t="shared" si="9"/>
        <v>4017</v>
      </c>
      <c r="B81" s="36">
        <v>4</v>
      </c>
      <c r="C81" s="36">
        <v>17</v>
      </c>
      <c r="D81" s="36">
        <v>0.0059542513</v>
      </c>
      <c r="E81" s="37" t="s">
        <v>47</v>
      </c>
      <c r="F81" s="23">
        <f>VLOOKUP(A81,GPW!A:E,5,0)</f>
        <v>1751.3838831853864</v>
      </c>
      <c r="G81" s="23">
        <f>VLOOKUP(A81,Grid_Area!A:L,12,0)</f>
        <v>4552.911</v>
      </c>
      <c r="H81" s="23">
        <f t="shared" si="10"/>
        <v>11792.03949</v>
      </c>
      <c r="I81" s="23">
        <f>VLOOKUP(E81,DATA!A:Q,17,0)</f>
        <v>210.26580016531733</v>
      </c>
      <c r="J81" s="23">
        <f>VLOOKUP(E81,DATA!A:I,9,0)</f>
        <v>0.24359368424486058</v>
      </c>
      <c r="K81" s="23">
        <v>4017</v>
      </c>
      <c r="L81" s="23">
        <v>2</v>
      </c>
      <c r="M81" s="23">
        <f t="shared" si="8"/>
        <v>17.103386463742222</v>
      </c>
      <c r="N81" s="23">
        <f>M81*F81/SUM(M$80:M$81)</f>
        <v>14.130414800357633</v>
      </c>
      <c r="P81" s="23">
        <f t="shared" si="11"/>
        <v>2971.1429746650406</v>
      </c>
      <c r="R81" s="46">
        <f t="shared" si="12"/>
        <v>3287.9720314074216</v>
      </c>
    </row>
    <row r="82" spans="1:20" ht="12.75">
      <c r="A82" s="23">
        <f t="shared" si="9"/>
        <v>-11985</v>
      </c>
      <c r="B82" s="36">
        <v>-12</v>
      </c>
      <c r="C82" s="36">
        <v>15</v>
      </c>
      <c r="D82" s="36">
        <v>0.0022023224</v>
      </c>
      <c r="E82" s="37" t="s">
        <v>34</v>
      </c>
      <c r="F82" s="23">
        <f>VLOOKUP(A82,GPW!A:E,5,0)</f>
        <v>31665.67175126164</v>
      </c>
      <c r="G82" s="23">
        <f>VLOOKUP(A82,Grid_Area!A:L,12,0)</f>
        <v>4600.239</v>
      </c>
      <c r="H82" s="23">
        <f t="shared" si="10"/>
        <v>11914.619009999999</v>
      </c>
      <c r="I82" s="23">
        <f>VLOOKUP(E82,DATA!A:Q,17,0)</f>
        <v>200.69951892954583</v>
      </c>
      <c r="J82" s="23">
        <f>VLOOKUP(E82,DATA!A:I,9,0)</f>
        <v>19.62550537042518</v>
      </c>
      <c r="K82" s="23">
        <v>-11985</v>
      </c>
      <c r="L82" s="23">
        <v>3</v>
      </c>
      <c r="M82" s="23">
        <f t="shared" si="8"/>
        <v>514.9699703740536</v>
      </c>
      <c r="N82" s="23">
        <f>M82*F82/SUM(M$82:M$84)</f>
        <v>260.98044896356583</v>
      </c>
      <c r="O82" s="23">
        <f>SUM(N82:N84)</f>
        <v>31665.671751261638</v>
      </c>
      <c r="P82" s="23">
        <f t="shared" si="11"/>
        <v>52378.65055700455</v>
      </c>
      <c r="R82" s="46">
        <f t="shared" si="12"/>
        <v>57964.069566093276</v>
      </c>
      <c r="S82" s="46">
        <f>SUM(R82:R84)</f>
        <v>8528934.900461422</v>
      </c>
      <c r="T82" s="23">
        <f>SUM(D82:D84)</f>
        <v>0.38168394520000004</v>
      </c>
    </row>
    <row r="83" spans="1:18" ht="12.75">
      <c r="A83" s="23">
        <f t="shared" si="9"/>
        <v>-11985</v>
      </c>
      <c r="B83" s="36">
        <v>-12</v>
      </c>
      <c r="C83" s="36">
        <v>15</v>
      </c>
      <c r="D83" s="36">
        <v>0.1916892082</v>
      </c>
      <c r="E83" s="37" t="s">
        <v>25</v>
      </c>
      <c r="F83" s="23">
        <f>VLOOKUP(A83,GPW!A:E,5,0)</f>
        <v>31665.67175126164</v>
      </c>
      <c r="G83" s="23">
        <f>VLOOKUP(A83,Grid_Area!A:L,12,0)</f>
        <v>4600.239</v>
      </c>
      <c r="H83" s="23">
        <f t="shared" si="10"/>
        <v>11914.619009999999</v>
      </c>
      <c r="I83" s="23">
        <f>VLOOKUP(E83,DATA!A:Q,17,0)</f>
        <v>243.74408979140316</v>
      </c>
      <c r="J83" s="23">
        <f>VLOOKUP(E83,DATA!A:I,9,0)</f>
        <v>13.705584159572565</v>
      </c>
      <c r="K83" s="23">
        <v>-11985</v>
      </c>
      <c r="L83" s="23">
        <v>3</v>
      </c>
      <c r="M83" s="23">
        <f t="shared" si="8"/>
        <v>31302.23689496931</v>
      </c>
      <c r="N83" s="23">
        <f>M83*F83/SUM(M$82:M$84)</f>
        <v>15863.58876902891</v>
      </c>
      <c r="P83" s="23">
        <f t="shared" si="11"/>
        <v>3866656.005332077</v>
      </c>
      <c r="R83" s="46">
        <f t="shared" si="12"/>
        <v>4278978.463511571</v>
      </c>
    </row>
    <row r="84" spans="1:18" ht="12.75">
      <c r="A84" s="23">
        <f t="shared" si="9"/>
        <v>-11985</v>
      </c>
      <c r="B84" s="36">
        <v>-12</v>
      </c>
      <c r="C84" s="36">
        <v>15</v>
      </c>
      <c r="D84" s="36">
        <v>0.1877924146</v>
      </c>
      <c r="E84" s="37" t="s">
        <v>25</v>
      </c>
      <c r="F84" s="23">
        <f>VLOOKUP(A84,GPW!A:E,5,0)</f>
        <v>31665.67175126164</v>
      </c>
      <c r="G84" s="23">
        <f>VLOOKUP(A84,Grid_Area!A:L,12,0)</f>
        <v>4600.239</v>
      </c>
      <c r="H84" s="23">
        <f t="shared" si="10"/>
        <v>11914.619009999999</v>
      </c>
      <c r="I84" s="23">
        <f>VLOOKUP(E84,DATA!A:Q,17,0)</f>
        <v>243.74408979140316</v>
      </c>
      <c r="J84" s="23">
        <f>VLOOKUP(E84,DATA!A:I,9,0)</f>
        <v>13.705584159572565</v>
      </c>
      <c r="K84" s="23">
        <v>-11985</v>
      </c>
      <c r="L84" s="23">
        <v>3</v>
      </c>
      <c r="M84" s="23">
        <f t="shared" si="8"/>
        <v>30665.90291694623</v>
      </c>
      <c r="N84" s="23">
        <f>M84*F84/SUM(M$82:M$84)</f>
        <v>15541.102533269164</v>
      </c>
      <c r="P84" s="23">
        <f t="shared" si="11"/>
        <v>3788051.891326562</v>
      </c>
      <c r="R84" s="46">
        <f t="shared" si="12"/>
        <v>4191992.367383757</v>
      </c>
    </row>
    <row r="85" spans="1:20" ht="12.75">
      <c r="A85" s="23">
        <f t="shared" si="9"/>
        <v>-7985</v>
      </c>
      <c r="B85" s="36">
        <v>-8</v>
      </c>
      <c r="C85" s="36">
        <v>15</v>
      </c>
      <c r="D85" s="36">
        <v>0.0094626785</v>
      </c>
      <c r="E85" s="37" t="s">
        <v>32</v>
      </c>
      <c r="F85" s="23">
        <f>VLOOKUP(A85,GPW!A:E,5,0)</f>
        <v>33392.158980011365</v>
      </c>
      <c r="G85" s="23">
        <f>VLOOKUP(A85,Grid_Area!A:L,12,0)</f>
        <v>4600.239</v>
      </c>
      <c r="H85" s="23">
        <f t="shared" si="10"/>
        <v>11914.619009999999</v>
      </c>
      <c r="I85" s="23">
        <f>VLOOKUP(E85,DATA!A:Q,17,0)</f>
        <v>203.54546466512485</v>
      </c>
      <c r="J85" s="23">
        <f>VLOOKUP(E85,DATA!A:I,9,0)</f>
        <v>5.40611170123095</v>
      </c>
      <c r="K85" s="23">
        <v>-7985</v>
      </c>
      <c r="L85" s="23">
        <v>3</v>
      </c>
      <c r="M85" s="23">
        <f t="shared" si="8"/>
        <v>609.507788286532</v>
      </c>
      <c r="N85" s="23">
        <f>M85*F85/SUM(M$85:M$87)</f>
        <v>633.9814278742181</v>
      </c>
      <c r="O85" s="23">
        <f>SUM(N85:N87)</f>
        <v>33392.158980011365</v>
      </c>
      <c r="P85" s="23">
        <f t="shared" si="11"/>
        <v>129044.04432571706</v>
      </c>
      <c r="R85" s="46">
        <f t="shared" si="12"/>
        <v>142804.70922490396</v>
      </c>
      <c r="S85" s="46">
        <f>SUM(R85:R87)</f>
        <v>7521604.488512509</v>
      </c>
      <c r="T85" s="23">
        <f>SUM(D85:D87)</f>
        <v>0.49840460769999995</v>
      </c>
    </row>
    <row r="86" spans="1:18" ht="12.75">
      <c r="A86" s="23">
        <f t="shared" si="9"/>
        <v>-7985</v>
      </c>
      <c r="B86" s="36">
        <v>-8</v>
      </c>
      <c r="C86" s="36">
        <v>15</v>
      </c>
      <c r="D86" s="36">
        <v>0.2930157437</v>
      </c>
      <c r="E86" s="37" t="s">
        <v>32</v>
      </c>
      <c r="F86" s="23">
        <f>VLOOKUP(A86,GPW!A:E,5,0)</f>
        <v>33392.158980011365</v>
      </c>
      <c r="G86" s="23">
        <f>VLOOKUP(A86,Grid_Area!A:L,12,0)</f>
        <v>4600.239</v>
      </c>
      <c r="H86" s="23">
        <f t="shared" si="10"/>
        <v>11914.619009999999</v>
      </c>
      <c r="I86" s="23">
        <f>VLOOKUP(E86,DATA!A:Q,17,0)</f>
        <v>203.54546466512485</v>
      </c>
      <c r="J86" s="23">
        <f>VLOOKUP(E86,DATA!A:I,9,0)</f>
        <v>5.40611170123095</v>
      </c>
      <c r="K86" s="23">
        <v>-7985</v>
      </c>
      <c r="L86" s="23">
        <v>3</v>
      </c>
      <c r="M86" s="23">
        <f t="shared" si="8"/>
        <v>18873.660124426748</v>
      </c>
      <c r="N86" s="23">
        <f>M86*F86/SUM(M$85:M$87)</f>
        <v>19631.496471168484</v>
      </c>
      <c r="P86" s="23">
        <f t="shared" si="11"/>
        <v>3995902.071295748</v>
      </c>
      <c r="R86" s="46">
        <f t="shared" si="12"/>
        <v>4422006.737035129</v>
      </c>
    </row>
    <row r="87" spans="1:18" ht="12.75">
      <c r="A87" s="23">
        <f t="shared" si="9"/>
        <v>-7985</v>
      </c>
      <c r="B87" s="36">
        <v>-8</v>
      </c>
      <c r="C87" s="36">
        <v>15</v>
      </c>
      <c r="D87" s="36">
        <v>0.1959261855</v>
      </c>
      <c r="E87" s="37" t="s">
        <v>32</v>
      </c>
      <c r="F87" s="23">
        <f>VLOOKUP(A87,GPW!A:E,5,0)</f>
        <v>33392.158980011365</v>
      </c>
      <c r="G87" s="23">
        <f>VLOOKUP(A87,Grid_Area!A:L,12,0)</f>
        <v>4600.239</v>
      </c>
      <c r="H87" s="23">
        <f t="shared" si="10"/>
        <v>11914.619009999999</v>
      </c>
      <c r="I87" s="23">
        <f>VLOOKUP(E87,DATA!A:Q,17,0)</f>
        <v>203.54546466512485</v>
      </c>
      <c r="J87" s="23">
        <f>VLOOKUP(E87,DATA!A:I,9,0)</f>
        <v>5.40611170123095</v>
      </c>
      <c r="K87" s="23">
        <v>-7985</v>
      </c>
      <c r="L87" s="23">
        <v>3</v>
      </c>
      <c r="M87" s="23">
        <f t="shared" si="8"/>
        <v>12619.950682200793</v>
      </c>
      <c r="N87" s="23">
        <f>M87*F87/SUM(M$85:M$87)</f>
        <v>13126.68108096866</v>
      </c>
      <c r="P87" s="23">
        <f t="shared" si="11"/>
        <v>2671876.400136669</v>
      </c>
      <c r="R87" s="46">
        <f t="shared" si="12"/>
        <v>2956793.042252475</v>
      </c>
    </row>
    <row r="88" spans="1:20" ht="12.75">
      <c r="A88" s="23">
        <f t="shared" si="9"/>
        <v>-6978</v>
      </c>
      <c r="B88" s="36">
        <v>-7</v>
      </c>
      <c r="C88" s="36">
        <v>22</v>
      </c>
      <c r="D88" s="36">
        <v>0.2438072268</v>
      </c>
      <c r="E88" s="37" t="s">
        <v>40</v>
      </c>
      <c r="F88" s="23">
        <f>VLOOKUP(A88,GPW!A:E,5,0)</f>
        <v>1101.198176961834</v>
      </c>
      <c r="G88" s="23">
        <f>VLOOKUP(A88,Grid_Area!A:L,12,0)</f>
        <v>4410.471</v>
      </c>
      <c r="H88" s="23">
        <f t="shared" si="10"/>
        <v>11423.119889999998</v>
      </c>
      <c r="I88" s="23">
        <f>VLOOKUP(E88,DATA!A:Q,17,0)</f>
        <v>232.83184964139855</v>
      </c>
      <c r="J88" s="23">
        <f>VLOOKUP(E88,DATA!A:I,9,0)</f>
        <v>1.4051160593025254</v>
      </c>
      <c r="K88" s="23">
        <v>-6978</v>
      </c>
      <c r="L88" s="23">
        <v>3</v>
      </c>
      <c r="M88" s="23">
        <f t="shared" si="8"/>
        <v>3913.3032801126164</v>
      </c>
      <c r="N88" s="23">
        <f>M88*F88/SUM(M$88:M$90)</f>
        <v>1066.590916066086</v>
      </c>
      <c r="O88" s="23">
        <f>SUM(N88:N90)</f>
        <v>1101.198176961834</v>
      </c>
      <c r="P88" s="23">
        <f t="shared" si="11"/>
        <v>248336.3357983805</v>
      </c>
      <c r="R88" s="46">
        <f t="shared" si="12"/>
        <v>274817.7834085314</v>
      </c>
      <c r="S88" s="46">
        <f>SUM(R88:R90)</f>
        <v>286425.85285796766</v>
      </c>
      <c r="T88" s="23">
        <f>SUM(D88:D90)</f>
        <v>0.2795864626</v>
      </c>
    </row>
    <row r="89" spans="1:18" ht="12.75">
      <c r="A89" s="23">
        <f t="shared" si="9"/>
        <v>-6978</v>
      </c>
      <c r="B89" s="36">
        <v>-7</v>
      </c>
      <c r="C89" s="36">
        <v>22</v>
      </c>
      <c r="D89" s="36">
        <v>0.0093769373</v>
      </c>
      <c r="E89" s="37" t="s">
        <v>45</v>
      </c>
      <c r="F89" s="23">
        <f>VLOOKUP(A89,GPW!A:E,5,0)</f>
        <v>1101.198176961834</v>
      </c>
      <c r="G89" s="23">
        <f>VLOOKUP(A89,Grid_Area!A:L,12,0)</f>
        <v>4410.471</v>
      </c>
      <c r="H89" s="23">
        <f t="shared" si="10"/>
        <v>11423.119889999998</v>
      </c>
      <c r="I89" s="23">
        <f>VLOOKUP(E89,DATA!A:Q,17,0)</f>
        <v>303.101584821014</v>
      </c>
      <c r="J89" s="23">
        <f>VLOOKUP(E89,DATA!A:I,9,0)</f>
        <v>0.3106683838275267</v>
      </c>
      <c r="K89" s="23">
        <v>-6978</v>
      </c>
      <c r="L89" s="23">
        <v>3</v>
      </c>
      <c r="M89" s="23">
        <f t="shared" si="8"/>
        <v>33.276895667876154</v>
      </c>
      <c r="N89" s="23">
        <f>M89*F89/SUM(M$88:M$90)</f>
        <v>9.069788895384105</v>
      </c>
      <c r="P89" s="23">
        <f t="shared" si="11"/>
        <v>2749.067388182956</v>
      </c>
      <c r="R89" s="46">
        <f t="shared" si="12"/>
        <v>3042.2153231514644</v>
      </c>
    </row>
    <row r="90" spans="1:18" ht="12.75">
      <c r="A90" s="23">
        <f t="shared" si="9"/>
        <v>-6978</v>
      </c>
      <c r="B90" s="36">
        <v>-7</v>
      </c>
      <c r="C90" s="36">
        <v>22</v>
      </c>
      <c r="D90" s="36">
        <v>0.0264022985</v>
      </c>
      <c r="E90" s="37" t="s">
        <v>45</v>
      </c>
      <c r="F90" s="23">
        <f>VLOOKUP(A90,GPW!A:E,5,0)</f>
        <v>1101.198176961834</v>
      </c>
      <c r="G90" s="23">
        <f>VLOOKUP(A90,Grid_Area!A:L,12,0)</f>
        <v>4410.471</v>
      </c>
      <c r="H90" s="23">
        <f t="shared" si="10"/>
        <v>11423.119889999998</v>
      </c>
      <c r="I90" s="23">
        <f>VLOOKUP(E90,DATA!A:Q,17,0)</f>
        <v>303.101584821014</v>
      </c>
      <c r="J90" s="23">
        <f>VLOOKUP(E90,DATA!A:I,9,0)</f>
        <v>0.3106683838275267</v>
      </c>
      <c r="K90" s="23">
        <v>-6978</v>
      </c>
      <c r="L90" s="23">
        <v>3</v>
      </c>
      <c r="M90" s="23">
        <f t="shared" si="8"/>
        <v>93.69653485649553</v>
      </c>
      <c r="N90" s="23">
        <f>M90*F90/SUM(M$88:M$90)</f>
        <v>25.537472000363746</v>
      </c>
      <c r="P90" s="23">
        <f t="shared" si="11"/>
        <v>7740.448235632522</v>
      </c>
      <c r="R90" s="46">
        <f t="shared" si="12"/>
        <v>8565.854126284808</v>
      </c>
    </row>
    <row r="91" spans="1:20" ht="12.75">
      <c r="A91" s="23">
        <f t="shared" si="9"/>
        <v>-6977</v>
      </c>
      <c r="B91" s="36">
        <v>-7</v>
      </c>
      <c r="C91" s="36">
        <v>23</v>
      </c>
      <c r="D91" s="36">
        <v>0.0285403566</v>
      </c>
      <c r="E91" s="37" t="s">
        <v>40</v>
      </c>
      <c r="F91" s="23">
        <f>VLOOKUP(A91,GPW!A:E,5,0)</f>
        <v>211.62156270310027</v>
      </c>
      <c r="G91" s="23">
        <f>VLOOKUP(A91,Grid_Area!A:L,12,0)</f>
        <v>4377.919</v>
      </c>
      <c r="H91" s="23">
        <f t="shared" si="10"/>
        <v>11338.81021</v>
      </c>
      <c r="I91" s="23">
        <f>VLOOKUP(E91,DATA!A:Q,17,0)</f>
        <v>232.83184964139855</v>
      </c>
      <c r="J91" s="23">
        <f>VLOOKUP(E91,DATA!A:I,9,0)</f>
        <v>1.4051160593025254</v>
      </c>
      <c r="K91" s="23">
        <v>-6977</v>
      </c>
      <c r="L91" s="23">
        <v>3</v>
      </c>
      <c r="M91" s="23">
        <f t="shared" si="8"/>
        <v>454.714788351214</v>
      </c>
      <c r="N91" s="23">
        <f>M91*F91/SUM(M$91:M$93)</f>
        <v>54.96241736688466</v>
      </c>
      <c r="O91" s="23">
        <f>SUM(N91:N93)</f>
        <v>211.6215627031003</v>
      </c>
      <c r="P91" s="23">
        <f t="shared" si="11"/>
        <v>12797.001296294282</v>
      </c>
      <c r="R91" s="46">
        <f t="shared" si="12"/>
        <v>14161.614808470698</v>
      </c>
      <c r="S91" s="46">
        <f>SUM(R91:R93)</f>
        <v>66708.68706681172</v>
      </c>
      <c r="T91" s="23">
        <f>SUM(D91:D93)</f>
        <v>0.39646973069999997</v>
      </c>
    </row>
    <row r="92" spans="1:18" ht="12.75">
      <c r="A92" s="23">
        <f t="shared" si="9"/>
        <v>-6977</v>
      </c>
      <c r="B92" s="36">
        <v>-7</v>
      </c>
      <c r="C92" s="36">
        <v>23</v>
      </c>
      <c r="D92" s="36">
        <v>0.0036782086</v>
      </c>
      <c r="E92" s="37" t="s">
        <v>45</v>
      </c>
      <c r="F92" s="23">
        <f>VLOOKUP(A92,GPW!A:E,5,0)</f>
        <v>211.62156270310027</v>
      </c>
      <c r="G92" s="23">
        <f>VLOOKUP(A92,Grid_Area!A:L,12,0)</f>
        <v>4377.919</v>
      </c>
      <c r="H92" s="23">
        <f t="shared" si="10"/>
        <v>11338.81021</v>
      </c>
      <c r="I92" s="23">
        <f>VLOOKUP(E92,DATA!A:Q,17,0)</f>
        <v>303.101584821014</v>
      </c>
      <c r="J92" s="23">
        <f>VLOOKUP(E92,DATA!A:I,9,0)</f>
        <v>0.3106683838275267</v>
      </c>
      <c r="K92" s="23">
        <v>-6977</v>
      </c>
      <c r="L92" s="23">
        <v>3</v>
      </c>
      <c r="M92" s="23">
        <f t="shared" si="8"/>
        <v>12.956893817009554</v>
      </c>
      <c r="N92" s="23">
        <f>M92*F92/SUM(M$91:M$93)</f>
        <v>1.566129415608185</v>
      </c>
      <c r="P92" s="23">
        <f t="shared" si="11"/>
        <v>474.6963079056494</v>
      </c>
      <c r="R92" s="46">
        <f t="shared" si="12"/>
        <v>525.3157445181852</v>
      </c>
    </row>
    <row r="93" spans="1:18" ht="12.75">
      <c r="A93" s="23">
        <f t="shared" si="9"/>
        <v>-6977</v>
      </c>
      <c r="B93" s="36">
        <v>-7</v>
      </c>
      <c r="C93" s="36">
        <v>23</v>
      </c>
      <c r="D93" s="36">
        <v>0.3642511655</v>
      </c>
      <c r="E93" s="37" t="s">
        <v>45</v>
      </c>
      <c r="F93" s="23">
        <f>VLOOKUP(A93,GPW!A:E,5,0)</f>
        <v>211.62156270310027</v>
      </c>
      <c r="G93" s="23">
        <f>VLOOKUP(A93,Grid_Area!A:L,12,0)</f>
        <v>4377.919</v>
      </c>
      <c r="H93" s="23">
        <f t="shared" si="10"/>
        <v>11338.81021</v>
      </c>
      <c r="I93" s="23">
        <f>VLOOKUP(E93,DATA!A:Q,17,0)</f>
        <v>303.101584821014</v>
      </c>
      <c r="J93" s="23">
        <f>VLOOKUP(E93,DATA!A:I,9,0)</f>
        <v>0.3106683838275267</v>
      </c>
      <c r="K93" s="23">
        <v>-6977</v>
      </c>
      <c r="L93" s="23">
        <v>3</v>
      </c>
      <c r="M93" s="23">
        <f t="shared" si="8"/>
        <v>1283.1147407206522</v>
      </c>
      <c r="N93" s="23">
        <f>M93*F93/SUM(M$91:M$93)</f>
        <v>155.09301592060746</v>
      </c>
      <c r="P93" s="23">
        <f t="shared" si="11"/>
        <v>47008.93892020688</v>
      </c>
      <c r="R93" s="46">
        <f t="shared" si="12"/>
        <v>52021.75651382283</v>
      </c>
    </row>
    <row r="94" spans="1:20" ht="12.75">
      <c r="A94" s="23">
        <f t="shared" si="9"/>
        <v>-5983</v>
      </c>
      <c r="B94" s="36">
        <v>-6</v>
      </c>
      <c r="C94" s="36">
        <v>17</v>
      </c>
      <c r="D94" s="36">
        <v>0.0274644935</v>
      </c>
      <c r="E94" s="37" t="s">
        <v>40</v>
      </c>
      <c r="F94" s="23">
        <f>VLOOKUP(A94,GPW!A:E,5,0)</f>
        <v>2717.565588015378</v>
      </c>
      <c r="G94" s="23">
        <f>VLOOKUP(A94,Grid_Area!A:L,12,0)</f>
        <v>4552.911</v>
      </c>
      <c r="H94" s="23">
        <f t="shared" si="10"/>
        <v>11792.03949</v>
      </c>
      <c r="I94" s="23">
        <f>VLOOKUP(E94,DATA!A:Q,17,0)</f>
        <v>232.83184964139855</v>
      </c>
      <c r="J94" s="23">
        <f>VLOOKUP(E94,DATA!A:I,9,0)</f>
        <v>1.4051160593025254</v>
      </c>
      <c r="K94" s="23">
        <v>-5983</v>
      </c>
      <c r="L94" s="23">
        <v>3</v>
      </c>
      <c r="M94" s="23">
        <f t="shared" si="8"/>
        <v>455.06424789773286</v>
      </c>
      <c r="N94" s="23">
        <f>M94*F94/SUM(M$94:M$96)</f>
        <v>104.78734715525303</v>
      </c>
      <c r="O94" s="23">
        <f>SUM(N94:N96)</f>
        <v>2717.5655880153777</v>
      </c>
      <c r="P94" s="23">
        <f t="shared" si="11"/>
        <v>24397.831857172907</v>
      </c>
      <c r="R94" s="46">
        <f t="shared" si="12"/>
        <v>26999.504721717152</v>
      </c>
      <c r="S94" s="46">
        <f>SUM(R94:R96)</f>
        <v>700207.8678114433</v>
      </c>
      <c r="T94" s="23">
        <f>SUM(D94:D96)</f>
        <v>0.7122669335</v>
      </c>
    </row>
    <row r="95" spans="1:18" ht="12.75">
      <c r="A95" s="23">
        <f t="shared" si="9"/>
        <v>-5983</v>
      </c>
      <c r="B95" s="36">
        <v>-6</v>
      </c>
      <c r="C95" s="36">
        <v>17</v>
      </c>
      <c r="D95" s="36">
        <v>0.6757919188</v>
      </c>
      <c r="E95" s="37" t="s">
        <v>40</v>
      </c>
      <c r="F95" s="23">
        <f>VLOOKUP(A95,GPW!A:E,5,0)</f>
        <v>2717.565588015378</v>
      </c>
      <c r="G95" s="23">
        <f>VLOOKUP(A95,Grid_Area!A:L,12,0)</f>
        <v>4552.911</v>
      </c>
      <c r="H95" s="23">
        <f t="shared" si="10"/>
        <v>11792.03949</v>
      </c>
      <c r="I95" s="23">
        <f>VLOOKUP(E95,DATA!A:Q,17,0)</f>
        <v>232.83184964139855</v>
      </c>
      <c r="J95" s="23">
        <f>VLOOKUP(E95,DATA!A:I,9,0)</f>
        <v>1.4051160593025254</v>
      </c>
      <c r="K95" s="23">
        <v>-5983</v>
      </c>
      <c r="L95" s="23">
        <v>3</v>
      </c>
      <c r="M95" s="23">
        <f t="shared" si="8"/>
        <v>11197.320688404021</v>
      </c>
      <c r="N95" s="23">
        <f>M95*F95/SUM(M$94:M$96)</f>
        <v>2578.3997218084564</v>
      </c>
      <c r="P95" s="23">
        <f t="shared" si="11"/>
        <v>600333.5763435303</v>
      </c>
      <c r="R95" s="46">
        <f t="shared" si="12"/>
        <v>664350.3949031098</v>
      </c>
    </row>
    <row r="96" spans="1:18" ht="12.75">
      <c r="A96" s="23">
        <f t="shared" si="9"/>
        <v>-5983</v>
      </c>
      <c r="B96" s="36">
        <v>-6</v>
      </c>
      <c r="C96" s="36">
        <v>17</v>
      </c>
      <c r="D96" s="36">
        <v>0.0090105212</v>
      </c>
      <c r="E96" s="37" t="s">
        <v>40</v>
      </c>
      <c r="F96" s="23">
        <f>VLOOKUP(A96,GPW!A:E,5,0)</f>
        <v>2717.565588015378</v>
      </c>
      <c r="G96" s="23">
        <f>VLOOKUP(A96,Grid_Area!A:L,12,0)</f>
        <v>4552.911</v>
      </c>
      <c r="H96" s="23">
        <f t="shared" si="10"/>
        <v>11792.03949</v>
      </c>
      <c r="I96" s="23">
        <f>VLOOKUP(E96,DATA!A:Q,17,0)</f>
        <v>232.83184964139855</v>
      </c>
      <c r="J96" s="23">
        <f>VLOOKUP(E96,DATA!A:I,9,0)</f>
        <v>1.4051160593025254</v>
      </c>
      <c r="K96" s="23">
        <v>-5983</v>
      </c>
      <c r="L96" s="23">
        <v>3</v>
      </c>
      <c r="M96" s="23">
        <f t="shared" si="8"/>
        <v>149.29698423328205</v>
      </c>
      <c r="N96" s="23">
        <f>M96*F96/SUM(M$94:M$96)</f>
        <v>34.378519051668185</v>
      </c>
      <c r="P96" s="23">
        <f t="shared" si="11"/>
        <v>8004.414178731962</v>
      </c>
      <c r="R96" s="46">
        <f t="shared" si="12"/>
        <v>8857.968186616385</v>
      </c>
    </row>
    <row r="97" spans="1:20" ht="12.75">
      <c r="A97" s="23">
        <f t="shared" si="9"/>
        <v>-5980</v>
      </c>
      <c r="B97" s="36">
        <v>-6</v>
      </c>
      <c r="C97" s="36">
        <v>20</v>
      </c>
      <c r="D97" s="36">
        <v>0.9447481246</v>
      </c>
      <c r="E97" s="37" t="s">
        <v>40</v>
      </c>
      <c r="F97" s="23">
        <f>VLOOKUP(A97,GPW!A:E,5,0)</f>
        <v>4704.510124707383</v>
      </c>
      <c r="G97" s="23">
        <f>VLOOKUP(A97,Grid_Area!A:L,12,0)</f>
        <v>4471.544</v>
      </c>
      <c r="H97" s="23">
        <f t="shared" si="10"/>
        <v>11581.298959999998</v>
      </c>
      <c r="I97" s="23">
        <f>VLOOKUP(E97,DATA!A:Q,17,0)</f>
        <v>232.83184964139855</v>
      </c>
      <c r="J97" s="23">
        <f>VLOOKUP(E97,DATA!A:I,9,0)</f>
        <v>1.4051160593025254</v>
      </c>
      <c r="K97" s="23">
        <v>-5980</v>
      </c>
      <c r="L97" s="23">
        <v>3</v>
      </c>
      <c r="M97" s="23">
        <f t="shared" si="8"/>
        <v>15373.951566881287</v>
      </c>
      <c r="N97" s="23">
        <f>M97*F97/SUM(M$97:M$99)</f>
        <v>4644.753616114303</v>
      </c>
      <c r="O97" s="23">
        <f>SUM(N97:N99)</f>
        <v>4704.5101247073835</v>
      </c>
      <c r="P97" s="23">
        <f t="shared" si="11"/>
        <v>1081446.5755684676</v>
      </c>
      <c r="R97" s="46">
        <f t="shared" si="12"/>
        <v>1196767.077266392</v>
      </c>
      <c r="S97" s="46">
        <f>SUM(R97:R99)</f>
        <v>1216810.7815021565</v>
      </c>
      <c r="T97" s="23">
        <f>SUM(D97:D99)</f>
        <v>0.9997216655000001</v>
      </c>
    </row>
    <row r="98" spans="1:18" ht="12.75">
      <c r="A98" s="23">
        <f t="shared" si="9"/>
        <v>-5980</v>
      </c>
      <c r="B98" s="36">
        <v>-6</v>
      </c>
      <c r="C98" s="36">
        <v>20</v>
      </c>
      <c r="D98" s="36">
        <v>0.0501481323</v>
      </c>
      <c r="E98" s="37" t="s">
        <v>45</v>
      </c>
      <c r="F98" s="23">
        <f>VLOOKUP(A98,GPW!A:E,5,0)</f>
        <v>4704.510124707383</v>
      </c>
      <c r="G98" s="23">
        <f>VLOOKUP(A98,Grid_Area!A:L,12,0)</f>
        <v>4471.544</v>
      </c>
      <c r="H98" s="23">
        <f t="shared" si="10"/>
        <v>11581.298959999998</v>
      </c>
      <c r="I98" s="23">
        <f>VLOOKUP(E98,DATA!A:Q,17,0)</f>
        <v>303.101584821014</v>
      </c>
      <c r="J98" s="23">
        <f>VLOOKUP(E98,DATA!A:I,9,0)</f>
        <v>0.3106683838275267</v>
      </c>
      <c r="K98" s="23">
        <v>-5980</v>
      </c>
      <c r="L98" s="23">
        <v>3</v>
      </c>
      <c r="M98" s="23">
        <f t="shared" si="8"/>
        <v>180.4301431619646</v>
      </c>
      <c r="N98" s="23">
        <f>M98*F98/SUM(M$97:M$99)</f>
        <v>54.511265777166834</v>
      </c>
      <c r="P98" s="23">
        <f t="shared" si="11"/>
        <v>16522.45104765877</v>
      </c>
      <c r="R98" s="46">
        <f t="shared" si="12"/>
        <v>18284.329430873247</v>
      </c>
    </row>
    <row r="99" spans="1:18" ht="12.75">
      <c r="A99" s="23">
        <f t="shared" si="9"/>
        <v>-5980</v>
      </c>
      <c r="B99" s="36">
        <v>-6</v>
      </c>
      <c r="C99" s="36">
        <v>20</v>
      </c>
      <c r="D99" s="36">
        <v>0.0048254086</v>
      </c>
      <c r="E99" s="37" t="s">
        <v>45</v>
      </c>
      <c r="F99" s="23">
        <f>VLOOKUP(A99,GPW!A:E,5,0)</f>
        <v>4704.510124707383</v>
      </c>
      <c r="G99" s="23">
        <f>VLOOKUP(A99,Grid_Area!A:L,12,0)</f>
        <v>4471.544</v>
      </c>
      <c r="H99" s="23">
        <f t="shared" si="10"/>
        <v>11581.298959999998</v>
      </c>
      <c r="I99" s="23">
        <f>VLOOKUP(E99,DATA!A:Q,17,0)</f>
        <v>303.101584821014</v>
      </c>
      <c r="J99" s="23">
        <f>VLOOKUP(E99,DATA!A:I,9,0)</f>
        <v>0.3106683838275267</v>
      </c>
      <c r="K99" s="23">
        <v>-5980</v>
      </c>
      <c r="L99" s="23">
        <v>3</v>
      </c>
      <c r="M99" s="23">
        <f t="shared" si="8"/>
        <v>17.361547171976632</v>
      </c>
      <c r="N99" s="23">
        <f>M99*F99/SUM(M$97:M$99)</f>
        <v>5.2452428159129365</v>
      </c>
      <c r="P99" s="23">
        <f t="shared" si="11"/>
        <v>1589.8414102742493</v>
      </c>
      <c r="R99" s="46">
        <f t="shared" si="12"/>
        <v>1759.3748048911657</v>
      </c>
    </row>
    <row r="100" spans="1:20" ht="12.75">
      <c r="A100" s="23">
        <f t="shared" si="9"/>
        <v>-5979</v>
      </c>
      <c r="B100" s="36">
        <v>-6</v>
      </c>
      <c r="C100" s="36">
        <v>21</v>
      </c>
      <c r="D100" s="36">
        <v>0.5309465121</v>
      </c>
      <c r="E100" s="37" t="s">
        <v>40</v>
      </c>
      <c r="F100" s="23">
        <f>VLOOKUP(A100,GPW!A:E,5,0)</f>
        <v>5598.87455712682</v>
      </c>
      <c r="G100" s="23">
        <f>VLOOKUP(A100,Grid_Area!A:L,12,0)</f>
        <v>4441.683</v>
      </c>
      <c r="H100" s="23">
        <f t="shared" si="10"/>
        <v>11503.95897</v>
      </c>
      <c r="I100" s="23">
        <f>VLOOKUP(E100,DATA!A:Q,17,0)</f>
        <v>232.83184964139855</v>
      </c>
      <c r="J100" s="23">
        <f>VLOOKUP(E100,DATA!A:I,9,0)</f>
        <v>1.4051160593025254</v>
      </c>
      <c r="K100" s="23">
        <v>-5979</v>
      </c>
      <c r="L100" s="23">
        <v>3</v>
      </c>
      <c r="M100" s="23">
        <f t="shared" si="8"/>
        <v>8582.430469798868</v>
      </c>
      <c r="N100" s="23">
        <f>M100*F100/SUM(M$100:M$102)</f>
        <v>4683.979210380831</v>
      </c>
      <c r="O100" s="23">
        <f>SUM(N100:N102)</f>
        <v>5598.874557126821</v>
      </c>
      <c r="P100" s="23">
        <f t="shared" si="11"/>
        <v>1090579.5432348265</v>
      </c>
      <c r="R100" s="46">
        <f t="shared" si="12"/>
        <v>1206873.9427073328</v>
      </c>
      <c r="S100" s="46">
        <f>SUM(R100:R102)</f>
        <v>1513750.8364316323</v>
      </c>
      <c r="T100" s="23">
        <f>SUM(D100:D102)</f>
        <v>1.0000000018</v>
      </c>
    </row>
    <row r="101" spans="1:18" ht="12.75">
      <c r="A101" s="23">
        <f t="shared" si="9"/>
        <v>-5979</v>
      </c>
      <c r="B101" s="36">
        <v>-6</v>
      </c>
      <c r="C101" s="36">
        <v>21</v>
      </c>
      <c r="D101" s="36">
        <v>0.1219199891</v>
      </c>
      <c r="E101" s="37" t="s">
        <v>45</v>
      </c>
      <c r="F101" s="23">
        <f>VLOOKUP(A101,GPW!A:E,5,0)</f>
        <v>5598.87455712682</v>
      </c>
      <c r="G101" s="23">
        <f>VLOOKUP(A101,Grid_Area!A:L,12,0)</f>
        <v>4441.683</v>
      </c>
      <c r="H101" s="23">
        <f t="shared" si="10"/>
        <v>11503.95897</v>
      </c>
      <c r="I101" s="23">
        <f>VLOOKUP(E101,DATA!A:Q,17,0)</f>
        <v>303.101584821014</v>
      </c>
      <c r="J101" s="23">
        <f>VLOOKUP(E101,DATA!A:I,9,0)</f>
        <v>0.3106683838275267</v>
      </c>
      <c r="K101" s="23">
        <v>-5979</v>
      </c>
      <c r="L101" s="23">
        <v>3</v>
      </c>
      <c r="M101" s="23">
        <f t="shared" si="8"/>
        <v>435.7318413180712</v>
      </c>
      <c r="N101" s="23">
        <f>M101*F101/SUM(M$100:M$102)</f>
        <v>237.80663219082686</v>
      </c>
      <c r="P101" s="23">
        <f t="shared" si="11"/>
        <v>72079.56709798759</v>
      </c>
      <c r="R101" s="46">
        <f t="shared" si="12"/>
        <v>79765.8014693339</v>
      </c>
    </row>
    <row r="102" spans="1:18" ht="12.75">
      <c r="A102" s="23">
        <f t="shared" si="9"/>
        <v>-5979</v>
      </c>
      <c r="B102" s="36">
        <v>-6</v>
      </c>
      <c r="C102" s="36">
        <v>21</v>
      </c>
      <c r="D102" s="36">
        <v>0.3471335006</v>
      </c>
      <c r="E102" s="37" t="s">
        <v>45</v>
      </c>
      <c r="F102" s="23">
        <f>VLOOKUP(A102,GPW!A:E,5,0)</f>
        <v>5598.87455712682</v>
      </c>
      <c r="G102" s="23">
        <f>VLOOKUP(A102,Grid_Area!A:L,12,0)</f>
        <v>4441.683</v>
      </c>
      <c r="H102" s="23">
        <f t="shared" si="10"/>
        <v>11503.95897</v>
      </c>
      <c r="I102" s="23">
        <f>VLOOKUP(E102,DATA!A:Q,17,0)</f>
        <v>303.101584821014</v>
      </c>
      <c r="J102" s="23">
        <f>VLOOKUP(E102,DATA!A:I,9,0)</f>
        <v>0.3106683838275267</v>
      </c>
      <c r="K102" s="23">
        <v>-5979</v>
      </c>
      <c r="L102" s="23">
        <v>3</v>
      </c>
      <c r="M102" s="23">
        <f t="shared" si="8"/>
        <v>1240.6260902431936</v>
      </c>
      <c r="N102" s="23">
        <f>M102*F102/SUM(M$100:M$102)</f>
        <v>677.0887145551621</v>
      </c>
      <c r="P102" s="23">
        <f t="shared" si="11"/>
        <v>205226.6624460928</v>
      </c>
      <c r="R102" s="46">
        <f t="shared" si="12"/>
        <v>227111.09225496562</v>
      </c>
    </row>
    <row r="103" spans="1:20" ht="12.75">
      <c r="A103" s="23">
        <f t="shared" si="9"/>
        <v>-5978</v>
      </c>
      <c r="B103" s="36">
        <v>-6</v>
      </c>
      <c r="C103" s="36">
        <v>22</v>
      </c>
      <c r="D103" s="36">
        <v>0.0918697497</v>
      </c>
      <c r="E103" s="37" t="s">
        <v>40</v>
      </c>
      <c r="F103" s="23">
        <f>VLOOKUP(A103,GPW!A:E,5,0)</f>
        <v>1515.8232296787678</v>
      </c>
      <c r="G103" s="23">
        <f>VLOOKUP(A103,Grid_Area!A:L,12,0)</f>
        <v>4410.471</v>
      </c>
      <c r="H103" s="23">
        <f t="shared" si="10"/>
        <v>11423.119889999998</v>
      </c>
      <c r="I103" s="23">
        <f>VLOOKUP(E103,DATA!A:Q,17,0)</f>
        <v>232.83184964139855</v>
      </c>
      <c r="J103" s="23">
        <f>VLOOKUP(E103,DATA!A:I,9,0)</f>
        <v>1.4051160593025254</v>
      </c>
      <c r="K103" s="23">
        <v>-5978</v>
      </c>
      <c r="L103" s="23">
        <v>3</v>
      </c>
      <c r="M103" s="23">
        <f t="shared" si="8"/>
        <v>1474.5838241253277</v>
      </c>
      <c r="N103" s="23">
        <f>M103*F103/SUM(M$103:M$105)</f>
        <v>475.843697221422</v>
      </c>
      <c r="O103" s="23">
        <f>SUM(N103:N105)</f>
        <v>1515.8232296787678</v>
      </c>
      <c r="P103" s="23">
        <f t="shared" si="11"/>
        <v>110791.5681642653</v>
      </c>
      <c r="R103" s="46">
        <f t="shared" si="12"/>
        <v>122605.8727385683</v>
      </c>
      <c r="S103" s="46">
        <f>SUM(R103:R105)</f>
        <v>471438.8727013138</v>
      </c>
      <c r="T103" s="23">
        <f>SUM(D103:D105)</f>
        <v>1.0000000018</v>
      </c>
    </row>
    <row r="104" spans="1:18" ht="12.75">
      <c r="A104" s="23">
        <f t="shared" si="9"/>
        <v>-5978</v>
      </c>
      <c r="B104" s="36">
        <v>-6</v>
      </c>
      <c r="C104" s="36">
        <v>22</v>
      </c>
      <c r="D104" s="36">
        <v>0.0386740091</v>
      </c>
      <c r="E104" s="37" t="s">
        <v>45</v>
      </c>
      <c r="F104" s="23">
        <f>VLOOKUP(A104,GPW!A:E,5,0)</f>
        <v>1515.8232296787678</v>
      </c>
      <c r="G104" s="23">
        <f>VLOOKUP(A104,Grid_Area!A:L,12,0)</f>
        <v>4410.471</v>
      </c>
      <c r="H104" s="23">
        <f t="shared" si="10"/>
        <v>11423.119889999998</v>
      </c>
      <c r="I104" s="23">
        <f>VLOOKUP(E104,DATA!A:Q,17,0)</f>
        <v>303.101584821014</v>
      </c>
      <c r="J104" s="23">
        <f>VLOOKUP(E104,DATA!A:I,9,0)</f>
        <v>0.3106683838275267</v>
      </c>
      <c r="K104" s="23">
        <v>-5978</v>
      </c>
      <c r="L104" s="23">
        <v>3</v>
      </c>
      <c r="M104" s="23">
        <f t="shared" si="8"/>
        <v>137.24640836397538</v>
      </c>
      <c r="N104" s="23">
        <f>M104*F104/SUM(M$103:M$105)</f>
        <v>44.28899688019669</v>
      </c>
      <c r="P104" s="23">
        <f t="shared" si="11"/>
        <v>13424.065144520562</v>
      </c>
      <c r="R104" s="46">
        <f t="shared" si="12"/>
        <v>14855.545868825395</v>
      </c>
    </row>
    <row r="105" spans="1:18" ht="12.75">
      <c r="A105" s="23">
        <f t="shared" si="9"/>
        <v>-5978</v>
      </c>
      <c r="B105" s="36">
        <v>-6</v>
      </c>
      <c r="C105" s="36">
        <v>22</v>
      </c>
      <c r="D105" s="36">
        <v>0.869456243</v>
      </c>
      <c r="E105" s="37" t="s">
        <v>45</v>
      </c>
      <c r="F105" s="23">
        <f>VLOOKUP(A105,GPW!A:E,5,0)</f>
        <v>1515.8232296787678</v>
      </c>
      <c r="G105" s="23">
        <f>VLOOKUP(A105,Grid_Area!A:L,12,0)</f>
        <v>4410.471</v>
      </c>
      <c r="H105" s="23">
        <f t="shared" si="10"/>
        <v>11423.119889999998</v>
      </c>
      <c r="I105" s="23">
        <f>VLOOKUP(E105,DATA!A:Q,17,0)</f>
        <v>303.101584821014</v>
      </c>
      <c r="J105" s="23">
        <f>VLOOKUP(E105,DATA!A:I,9,0)</f>
        <v>0.3106683838275267</v>
      </c>
      <c r="K105" s="23">
        <v>-5978</v>
      </c>
      <c r="L105" s="23">
        <v>3</v>
      </c>
      <c r="M105" s="23">
        <f t="shared" si="8"/>
        <v>3085.5282231752335</v>
      </c>
      <c r="N105" s="23">
        <f>M105*F105/SUM(M$103:M$105)</f>
        <v>995.6905355771491</v>
      </c>
      <c r="P105" s="23">
        <f t="shared" si="11"/>
        <v>301795.37932471815</v>
      </c>
      <c r="R105" s="46">
        <f t="shared" si="12"/>
        <v>333977.4540939201</v>
      </c>
    </row>
    <row r="106" spans="1:20" ht="12.75">
      <c r="A106" s="23">
        <f t="shared" si="9"/>
        <v>-4989</v>
      </c>
      <c r="B106" s="36">
        <v>-5</v>
      </c>
      <c r="C106" s="36">
        <v>11</v>
      </c>
      <c r="D106" s="36">
        <v>0.0004438468</v>
      </c>
      <c r="E106" s="37" t="s">
        <v>12</v>
      </c>
      <c r="F106" s="23">
        <f>VLOOKUP(A106,GPW!A:E,5,0)</f>
        <v>241.30603529946274</v>
      </c>
      <c r="G106" s="23">
        <f>GPW!F69/2.59</f>
        <v>1.9305019305019306</v>
      </c>
      <c r="H106" s="23">
        <f t="shared" si="10"/>
        <v>5</v>
      </c>
      <c r="I106" s="23">
        <f>VLOOKUP(E106,DATA!A:Q,17,0)</f>
        <v>214.37740531179816</v>
      </c>
      <c r="J106" s="23">
        <f>VLOOKUP(E106,DATA!A:I,9,0)</f>
        <v>24.86479041960941</v>
      </c>
      <c r="K106" s="23">
        <v>-4989</v>
      </c>
      <c r="L106" s="23">
        <v>3</v>
      </c>
      <c r="M106" s="23">
        <f t="shared" si="8"/>
        <v>0.055180788302071467</v>
      </c>
      <c r="N106" s="23">
        <f>M106*F106/SUM(M$106:M$108)</f>
        <v>226.76286201326405</v>
      </c>
      <c r="O106" s="23">
        <f>SUM(N106:N108)</f>
        <v>241.30603529946274</v>
      </c>
      <c r="P106" s="23">
        <f t="shared" si="11"/>
        <v>48612.83397948086</v>
      </c>
      <c r="R106" s="46">
        <f t="shared" si="12"/>
        <v>53796.68358437215</v>
      </c>
      <c r="S106" s="46">
        <f>SUM(R106:R108)</f>
        <v>57246.87152363251</v>
      </c>
      <c r="T106" s="23">
        <f>SUM(D106:D108)</f>
        <v>0.00047231240000000004</v>
      </c>
    </row>
    <row r="107" spans="1:18" ht="12.75">
      <c r="A107" s="23">
        <f t="shared" si="9"/>
        <v>-4989</v>
      </c>
      <c r="B107" s="36">
        <v>-5</v>
      </c>
      <c r="C107" s="36">
        <v>11</v>
      </c>
      <c r="D107" s="36">
        <v>6.71E-08</v>
      </c>
      <c r="E107" s="37" t="s">
        <v>12</v>
      </c>
      <c r="F107" s="23">
        <f>VLOOKUP(A107,GPW!A:E,5,0)</f>
        <v>241.30603529946274</v>
      </c>
      <c r="G107" s="23">
        <f>GPW!F69/2.59</f>
        <v>1.9305019305019306</v>
      </c>
      <c r="H107" s="23">
        <f t="shared" si="10"/>
        <v>5</v>
      </c>
      <c r="I107" s="23">
        <f>VLOOKUP(E107,DATA!A:Q,17,0)</f>
        <v>214.37740531179816</v>
      </c>
      <c r="J107" s="23">
        <f>VLOOKUP(E107,DATA!A:I,9,0)</f>
        <v>24.86479041960941</v>
      </c>
      <c r="K107" s="23">
        <v>-4989</v>
      </c>
      <c r="L107" s="23">
        <v>3</v>
      </c>
      <c r="M107" s="23">
        <f t="shared" si="8"/>
        <v>8.342137185778958E-06</v>
      </c>
      <c r="N107" s="23">
        <f>M107*F107/SUM(M$106:M$108)</f>
        <v>0.034281621589003275</v>
      </c>
      <c r="P107" s="23">
        <f t="shared" si="11"/>
        <v>7.349205086131445</v>
      </c>
      <c r="R107" s="46">
        <f t="shared" si="12"/>
        <v>8.132890602143288</v>
      </c>
    </row>
    <row r="108" spans="1:18" ht="12.75">
      <c r="A108" s="23">
        <f t="shared" si="9"/>
        <v>-4989</v>
      </c>
      <c r="B108" s="36">
        <v>-5</v>
      </c>
      <c r="C108" s="36">
        <v>11</v>
      </c>
      <c r="D108" s="36">
        <v>2.83985E-05</v>
      </c>
      <c r="E108" s="37" t="s">
        <v>12</v>
      </c>
      <c r="F108" s="23">
        <f>VLOOKUP(A108,GPW!A:E,5,0)</f>
        <v>241.30603529946274</v>
      </c>
      <c r="G108" s="23">
        <f>GPW!F69/2.59</f>
        <v>1.9305019305019306</v>
      </c>
      <c r="H108" s="23">
        <f t="shared" si="10"/>
        <v>5</v>
      </c>
      <c r="I108" s="23">
        <f>VLOOKUP(E108,DATA!A:Q,17,0)</f>
        <v>214.37740531179816</v>
      </c>
      <c r="J108" s="23">
        <f>VLOOKUP(E108,DATA!A:I,9,0)</f>
        <v>24.86479041960941</v>
      </c>
      <c r="K108" s="23">
        <v>-4989</v>
      </c>
      <c r="L108" s="23">
        <v>3</v>
      </c>
      <c r="M108" s="23">
        <f t="shared" si="8"/>
        <v>0.003530613753656389</v>
      </c>
      <c r="N108" s="23">
        <f>M108*F108/SUM(M$106:M$108)</f>
        <v>14.50889166460968</v>
      </c>
      <c r="P108" s="23">
        <f t="shared" si="11"/>
        <v>3110.378549008999</v>
      </c>
      <c r="R108" s="46">
        <f t="shared" si="12"/>
        <v>3442.055048658214</v>
      </c>
    </row>
    <row r="109" spans="1:20" ht="12.75">
      <c r="A109" s="23">
        <f t="shared" si="9"/>
        <v>-4983</v>
      </c>
      <c r="B109" s="36">
        <v>-5</v>
      </c>
      <c r="C109" s="36">
        <v>17</v>
      </c>
      <c r="D109" s="36">
        <v>0.2762826834</v>
      </c>
      <c r="E109" s="37" t="s">
        <v>40</v>
      </c>
      <c r="F109" s="23">
        <f>VLOOKUP(A109,GPW!A:E,5,0)</f>
        <v>3537.2400571278386</v>
      </c>
      <c r="G109" s="23">
        <f>VLOOKUP(A109,Grid_Area!A:L,12,0)</f>
        <v>4552.911</v>
      </c>
      <c r="H109" s="23">
        <f t="shared" si="10"/>
        <v>11792.03949</v>
      </c>
      <c r="I109" s="23">
        <f>VLOOKUP(E109,DATA!A:Q,17,0)</f>
        <v>232.83184964139855</v>
      </c>
      <c r="J109" s="23">
        <f>VLOOKUP(E109,DATA!A:I,9,0)</f>
        <v>1.4051160593025254</v>
      </c>
      <c r="K109" s="23">
        <v>-4983</v>
      </c>
      <c r="L109" s="23">
        <v>3</v>
      </c>
      <c r="M109" s="23">
        <f t="shared" si="8"/>
        <v>4577.778633659799</v>
      </c>
      <c r="N109" s="23">
        <f>M109*F109/SUM(M$109:M$111)</f>
        <v>977.2781729564198</v>
      </c>
      <c r="O109" s="23">
        <f>SUM(N109:N111)</f>
        <v>3537.240057127838</v>
      </c>
      <c r="P109" s="23">
        <f t="shared" si="11"/>
        <v>227541.4846236098</v>
      </c>
      <c r="R109" s="46">
        <f t="shared" si="12"/>
        <v>251805.46470056547</v>
      </c>
      <c r="S109" s="46">
        <f>SUM(R109:R111)</f>
        <v>911405.1669117236</v>
      </c>
      <c r="T109" s="23">
        <f>SUM(D109:D111)</f>
        <v>1.0000000019000002</v>
      </c>
    </row>
    <row r="110" spans="1:18" ht="12.75">
      <c r="A110" s="23">
        <f t="shared" si="9"/>
        <v>-4983</v>
      </c>
      <c r="B110" s="36">
        <v>-5</v>
      </c>
      <c r="C110" s="36">
        <v>17</v>
      </c>
      <c r="D110" s="36">
        <v>0.7192140345</v>
      </c>
      <c r="E110" s="37" t="s">
        <v>40</v>
      </c>
      <c r="F110" s="23">
        <f>VLOOKUP(A110,GPW!A:E,5,0)</f>
        <v>3537.2400571278386</v>
      </c>
      <c r="G110" s="23">
        <f>VLOOKUP(A110,Grid_Area!A:L,12,0)</f>
        <v>4552.911</v>
      </c>
      <c r="H110" s="23">
        <f t="shared" si="10"/>
        <v>11792.03949</v>
      </c>
      <c r="I110" s="23">
        <f>VLOOKUP(E110,DATA!A:Q,17,0)</f>
        <v>232.83184964139855</v>
      </c>
      <c r="J110" s="23">
        <f>VLOOKUP(E110,DATA!A:I,9,0)</f>
        <v>1.4051160593025254</v>
      </c>
      <c r="K110" s="23">
        <v>-4983</v>
      </c>
      <c r="L110" s="23">
        <v>3</v>
      </c>
      <c r="M110" s="23">
        <f t="shared" si="8"/>
        <v>11916.789715682782</v>
      </c>
      <c r="N110" s="23">
        <f>M110*F110/SUM(M$109:M$111)</f>
        <v>2544.032687648261</v>
      </c>
      <c r="P110" s="23">
        <f t="shared" si="11"/>
        <v>592331.8362133229</v>
      </c>
      <c r="R110" s="46">
        <f t="shared" si="12"/>
        <v>655495.3859132854</v>
      </c>
    </row>
    <row r="111" spans="1:18" ht="12.75">
      <c r="A111" s="23">
        <f t="shared" si="9"/>
        <v>-4983</v>
      </c>
      <c r="B111" s="36">
        <v>-5</v>
      </c>
      <c r="C111" s="36">
        <v>17</v>
      </c>
      <c r="D111" s="36">
        <v>0.004503284</v>
      </c>
      <c r="E111" s="37" t="s">
        <v>40</v>
      </c>
      <c r="F111" s="23">
        <f>VLOOKUP(A111,GPW!A:E,5,0)</f>
        <v>3537.2400571278386</v>
      </c>
      <c r="G111" s="23">
        <f>VLOOKUP(A111,Grid_Area!A:L,12,0)</f>
        <v>4552.911</v>
      </c>
      <c r="H111" s="23">
        <f t="shared" si="10"/>
        <v>11792.03949</v>
      </c>
      <c r="I111" s="23">
        <f>VLOOKUP(E111,DATA!A:Q,17,0)</f>
        <v>232.83184964139855</v>
      </c>
      <c r="J111" s="23">
        <f>VLOOKUP(E111,DATA!A:I,9,0)</f>
        <v>1.4051160593025254</v>
      </c>
      <c r="K111" s="23">
        <v>-4983</v>
      </c>
      <c r="L111" s="23">
        <v>3</v>
      </c>
      <c r="M111" s="23">
        <f aca="true" t="shared" si="13" ref="M111:M174">D111*H111*J111</f>
        <v>74.61574146742934</v>
      </c>
      <c r="N111" s="23">
        <f>M111*F111/SUM(M$109:M$111)</f>
        <v>15.929196523157401</v>
      </c>
      <c r="P111" s="23">
        <f t="shared" si="11"/>
        <v>3708.8242897880727</v>
      </c>
      <c r="R111" s="46">
        <f t="shared" si="12"/>
        <v>4104.316297872692</v>
      </c>
    </row>
    <row r="112" spans="1:20" ht="12.75">
      <c r="A112" s="23">
        <f t="shared" si="9"/>
        <v>-4982</v>
      </c>
      <c r="B112" s="36">
        <v>-5</v>
      </c>
      <c r="C112" s="36">
        <v>18</v>
      </c>
      <c r="D112" s="36">
        <v>0.7937610015</v>
      </c>
      <c r="E112" s="37" t="s">
        <v>40</v>
      </c>
      <c r="F112" s="23">
        <f>VLOOKUP(A112,GPW!A:E,5,0)</f>
        <v>7564.752693911729</v>
      </c>
      <c r="G112" s="23">
        <f>VLOOKUP(A112,Grid_Area!A:L,12,0)</f>
        <v>4527.166</v>
      </c>
      <c r="H112" s="23">
        <f t="shared" si="10"/>
        <v>11725.35994</v>
      </c>
      <c r="I112" s="23">
        <f>VLOOKUP(E112,DATA!A:Q,17,0)</f>
        <v>232.83184964139855</v>
      </c>
      <c r="J112" s="23">
        <f>VLOOKUP(E112,DATA!A:I,9,0)</f>
        <v>1.4051160593025254</v>
      </c>
      <c r="K112" s="23">
        <v>-4982</v>
      </c>
      <c r="L112" s="23">
        <v>3</v>
      </c>
      <c r="M112" s="23">
        <f t="shared" si="13"/>
        <v>13077.602675152535</v>
      </c>
      <c r="N112" s="23">
        <f>M112*F112/SUM(M$112:M$114)</f>
        <v>6404.174544796278</v>
      </c>
      <c r="O112" s="23">
        <f>SUM(N112:N114)</f>
        <v>7564.752693911729</v>
      </c>
      <c r="P112" s="23">
        <f t="shared" si="11"/>
        <v>1491095.8046912788</v>
      </c>
      <c r="R112" s="46">
        <f t="shared" si="12"/>
        <v>1650099.4209228805</v>
      </c>
      <c r="S112" s="46">
        <f>SUM(R112:R114)</f>
        <v>1960245.5580586125</v>
      </c>
      <c r="T112" s="23">
        <f>SUM(D112:D114)</f>
        <v>1.0000000019</v>
      </c>
    </row>
    <row r="113" spans="1:18" ht="12.75">
      <c r="A113" s="23">
        <f t="shared" si="9"/>
        <v>-4982</v>
      </c>
      <c r="B113" s="36">
        <v>-5</v>
      </c>
      <c r="C113" s="36">
        <v>18</v>
      </c>
      <c r="D113" s="36">
        <v>0.12613657</v>
      </c>
      <c r="E113" s="37" t="s">
        <v>40</v>
      </c>
      <c r="F113" s="23">
        <f>VLOOKUP(A113,GPW!A:E,5,0)</f>
        <v>7564.752693911729</v>
      </c>
      <c r="G113" s="23">
        <f>VLOOKUP(A113,Grid_Area!A:L,12,0)</f>
        <v>4527.166</v>
      </c>
      <c r="H113" s="23">
        <f t="shared" si="10"/>
        <v>11725.35994</v>
      </c>
      <c r="I113" s="23">
        <f>VLOOKUP(E113,DATA!A:Q,17,0)</f>
        <v>232.83184964139855</v>
      </c>
      <c r="J113" s="23">
        <f>VLOOKUP(E113,DATA!A:I,9,0)</f>
        <v>1.4051160593025254</v>
      </c>
      <c r="K113" s="23">
        <v>-4982</v>
      </c>
      <c r="L113" s="23">
        <v>3</v>
      </c>
      <c r="M113" s="23">
        <f t="shared" si="13"/>
        <v>2078.161993533724</v>
      </c>
      <c r="N113" s="23">
        <f>M113*F113/SUM(M$112:M$114)</f>
        <v>1017.6874515570591</v>
      </c>
      <c r="P113" s="23">
        <f t="shared" si="11"/>
        <v>236950.05170287128</v>
      </c>
      <c r="R113" s="46">
        <f t="shared" si="12"/>
        <v>262217.3182114925</v>
      </c>
    </row>
    <row r="114" spans="1:18" ht="12.75">
      <c r="A114" s="23">
        <f t="shared" si="9"/>
        <v>-4982</v>
      </c>
      <c r="B114" s="36">
        <v>-5</v>
      </c>
      <c r="C114" s="36">
        <v>18</v>
      </c>
      <c r="D114" s="36">
        <v>0.0801024304</v>
      </c>
      <c r="E114" s="37" t="s">
        <v>45</v>
      </c>
      <c r="F114" s="23">
        <f>VLOOKUP(A114,GPW!A:E,5,0)</f>
        <v>7564.752693911729</v>
      </c>
      <c r="G114" s="23">
        <f>VLOOKUP(A114,Grid_Area!A:L,12,0)</f>
        <v>4527.166</v>
      </c>
      <c r="H114" s="23">
        <f t="shared" si="10"/>
        <v>11725.35994</v>
      </c>
      <c r="I114" s="23">
        <f>VLOOKUP(E114,DATA!A:Q,17,0)</f>
        <v>303.101584821014</v>
      </c>
      <c r="J114" s="23">
        <f>VLOOKUP(E114,DATA!A:I,9,0)</f>
        <v>0.3106683838275267</v>
      </c>
      <c r="K114" s="23">
        <v>-4982</v>
      </c>
      <c r="L114" s="23">
        <v>3</v>
      </c>
      <c r="M114" s="23">
        <f t="shared" si="13"/>
        <v>291.7890128654334</v>
      </c>
      <c r="N114" s="23">
        <f>M114*F114/SUM(M$112:M$114)</f>
        <v>142.89069755839222</v>
      </c>
      <c r="P114" s="23">
        <f t="shared" si="11"/>
        <v>43310.396886128874</v>
      </c>
      <c r="R114" s="46">
        <f t="shared" si="12"/>
        <v>47928.81892423943</v>
      </c>
    </row>
    <row r="115" spans="1:20" ht="12.75">
      <c r="A115" s="23">
        <f t="shared" si="9"/>
        <v>-4980</v>
      </c>
      <c r="B115" s="36">
        <v>-5</v>
      </c>
      <c r="C115" s="36">
        <v>20</v>
      </c>
      <c r="D115" s="36">
        <v>0.063502969</v>
      </c>
      <c r="E115" s="37" t="s">
        <v>40</v>
      </c>
      <c r="F115" s="23">
        <f>VLOOKUP(A115,GPW!A:E,5,0)</f>
        <v>4716.0008882930715</v>
      </c>
      <c r="G115" s="23">
        <f>VLOOKUP(A115,Grid_Area!A:L,12,0)</f>
        <v>4471.544</v>
      </c>
      <c r="H115" s="23">
        <f t="shared" si="10"/>
        <v>11581.298959999998</v>
      </c>
      <c r="I115" s="23">
        <f>VLOOKUP(E115,DATA!A:Q,17,0)</f>
        <v>232.83184964139855</v>
      </c>
      <c r="J115" s="23">
        <f>VLOOKUP(E115,DATA!A:I,9,0)</f>
        <v>1.4051160593025254</v>
      </c>
      <c r="K115" s="23">
        <v>-4980</v>
      </c>
      <c r="L115" s="23">
        <v>3</v>
      </c>
      <c r="M115" s="23">
        <f t="shared" si="13"/>
        <v>1033.3882061660818</v>
      </c>
      <c r="N115" s="23">
        <f>M115*F115/SUM(M$115:M$117)</f>
        <v>1106.8871252017914</v>
      </c>
      <c r="O115" s="23">
        <f>SUM(N115:N117)</f>
        <v>4716.0008882930715</v>
      </c>
      <c r="P115" s="23">
        <f t="shared" si="11"/>
        <v>257718.57670498337</v>
      </c>
      <c r="R115" s="46">
        <f t="shared" si="12"/>
        <v>285200.5034445184</v>
      </c>
      <c r="S115" s="46">
        <f>SUM(R115:R117)</f>
        <v>1495780.079189776</v>
      </c>
      <c r="T115" s="23">
        <f>SUM(D115:D117)</f>
        <v>1.0000000018</v>
      </c>
    </row>
    <row r="116" spans="1:18" ht="12.75">
      <c r="A116" s="23">
        <f t="shared" si="9"/>
        <v>-4980</v>
      </c>
      <c r="B116" s="36">
        <v>-5</v>
      </c>
      <c r="C116" s="36">
        <v>20</v>
      </c>
      <c r="D116" s="36">
        <v>0.1429137596</v>
      </c>
      <c r="E116" s="37" t="s">
        <v>45</v>
      </c>
      <c r="F116" s="23">
        <f>VLOOKUP(A116,GPW!A:E,5,0)</f>
        <v>4716.0008882930715</v>
      </c>
      <c r="G116" s="23">
        <f>VLOOKUP(A116,Grid_Area!A:L,12,0)</f>
        <v>4471.544</v>
      </c>
      <c r="H116" s="23">
        <f t="shared" si="10"/>
        <v>11581.298959999998</v>
      </c>
      <c r="I116" s="23">
        <f>VLOOKUP(E116,DATA!A:Q,17,0)</f>
        <v>303.101584821014</v>
      </c>
      <c r="J116" s="23">
        <f>VLOOKUP(E116,DATA!A:I,9,0)</f>
        <v>0.3106683838275267</v>
      </c>
      <c r="K116" s="23">
        <v>-4980</v>
      </c>
      <c r="L116" s="23">
        <v>3</v>
      </c>
      <c r="M116" s="23">
        <f t="shared" si="13"/>
        <v>514.19562248468</v>
      </c>
      <c r="N116" s="23">
        <f>M116*F116/SUM(M$115:M$117)</f>
        <v>550.7673795455922</v>
      </c>
      <c r="P116" s="23">
        <f t="shared" si="11"/>
        <v>166938.46560798594</v>
      </c>
      <c r="R116" s="46">
        <f t="shared" si="12"/>
        <v>184740.0177525984</v>
      </c>
    </row>
    <row r="117" spans="1:18" ht="12.75">
      <c r="A117" s="23">
        <f t="shared" si="9"/>
        <v>-4980</v>
      </c>
      <c r="B117" s="36">
        <v>-5</v>
      </c>
      <c r="C117" s="36">
        <v>20</v>
      </c>
      <c r="D117" s="36">
        <v>0.7935832732</v>
      </c>
      <c r="E117" s="37" t="s">
        <v>45</v>
      </c>
      <c r="F117" s="23">
        <f>VLOOKUP(A117,GPW!A:E,5,0)</f>
        <v>4716.0008882930715</v>
      </c>
      <c r="G117" s="23">
        <f>VLOOKUP(A117,Grid_Area!A:L,12,0)</f>
        <v>4471.544</v>
      </c>
      <c r="H117" s="23">
        <f t="shared" si="10"/>
        <v>11581.298959999998</v>
      </c>
      <c r="I117" s="23">
        <f>VLOOKUP(E117,DATA!A:Q,17,0)</f>
        <v>303.101584821014</v>
      </c>
      <c r="J117" s="23">
        <f>VLOOKUP(E117,DATA!A:I,9,0)</f>
        <v>0.3106683838275267</v>
      </c>
      <c r="K117" s="23">
        <v>-4980</v>
      </c>
      <c r="L117" s="23">
        <v>3</v>
      </c>
      <c r="M117" s="23">
        <f t="shared" si="13"/>
        <v>2855.2677243857484</v>
      </c>
      <c r="N117" s="23">
        <f>M117*F117/SUM(M$115:M$117)</f>
        <v>3058.346383545688</v>
      </c>
      <c r="P117" s="23">
        <f t="shared" si="11"/>
        <v>926989.6357843147</v>
      </c>
      <c r="R117" s="46">
        <f t="shared" si="12"/>
        <v>1025839.557992659</v>
      </c>
    </row>
    <row r="118" spans="1:20" ht="12.75">
      <c r="A118" s="23">
        <f t="shared" si="9"/>
        <v>-3982</v>
      </c>
      <c r="B118" s="36">
        <v>-4</v>
      </c>
      <c r="C118" s="36">
        <v>18</v>
      </c>
      <c r="D118" s="36">
        <v>0.0471657332</v>
      </c>
      <c r="E118" s="37" t="s">
        <v>40</v>
      </c>
      <c r="F118" s="23">
        <f>VLOOKUP(A118,GPW!A:E,5,0)</f>
        <v>8945.559451458654</v>
      </c>
      <c r="G118" s="23">
        <f>VLOOKUP(A118,Grid_Area!A:L,12,0)</f>
        <v>4527.166</v>
      </c>
      <c r="H118" s="23">
        <f t="shared" si="10"/>
        <v>11725.35994</v>
      </c>
      <c r="I118" s="23">
        <f>VLOOKUP(E118,DATA!A:Q,17,0)</f>
        <v>232.83184964139855</v>
      </c>
      <c r="J118" s="23">
        <f>VLOOKUP(E118,DATA!A:I,9,0)</f>
        <v>1.4051160593025254</v>
      </c>
      <c r="K118" s="23">
        <v>-3982</v>
      </c>
      <c r="L118" s="23">
        <v>3</v>
      </c>
      <c r="M118" s="23">
        <f t="shared" si="13"/>
        <v>777.0786389180531</v>
      </c>
      <c r="N118" s="23">
        <f>M118*F118/SUM(M$118:M$120)</f>
        <v>1636.4071629683185</v>
      </c>
      <c r="O118" s="23">
        <f>SUM(N118:N120)</f>
        <v>8945.559451458652</v>
      </c>
      <c r="P118" s="23">
        <f t="shared" si="11"/>
        <v>381007.7065203471</v>
      </c>
      <c r="R118" s="46">
        <f t="shared" si="12"/>
        <v>421636.62047627295</v>
      </c>
      <c r="S118" s="46">
        <f>SUM(R118:R120)</f>
        <v>2873294.0237273537</v>
      </c>
      <c r="T118" s="23">
        <f>SUM(D118:D120)</f>
        <v>1.0000000018</v>
      </c>
    </row>
    <row r="119" spans="1:18" ht="12.75">
      <c r="A119" s="23">
        <f t="shared" si="9"/>
        <v>-3982</v>
      </c>
      <c r="B119" s="36">
        <v>-4</v>
      </c>
      <c r="C119" s="36">
        <v>18</v>
      </c>
      <c r="D119" s="36">
        <v>0.2518747673</v>
      </c>
      <c r="E119" s="37" t="s">
        <v>45</v>
      </c>
      <c r="F119" s="23">
        <f>VLOOKUP(A119,GPW!A:E,5,0)</f>
        <v>8945.559451458654</v>
      </c>
      <c r="G119" s="23">
        <f>VLOOKUP(A119,Grid_Area!A:L,12,0)</f>
        <v>4527.166</v>
      </c>
      <c r="H119" s="23">
        <f t="shared" si="10"/>
        <v>11725.35994</v>
      </c>
      <c r="I119" s="23">
        <f>VLOOKUP(E119,DATA!A:Q,17,0)</f>
        <v>303.101584821014</v>
      </c>
      <c r="J119" s="23">
        <f>VLOOKUP(E119,DATA!A:I,9,0)</f>
        <v>0.3106683838275267</v>
      </c>
      <c r="K119" s="23">
        <v>-3982</v>
      </c>
      <c r="L119" s="23">
        <v>3</v>
      </c>
      <c r="M119" s="23">
        <f t="shared" si="13"/>
        <v>917.5038678499043</v>
      </c>
      <c r="N119" s="23">
        <f>M119*F119/SUM(M$118:M$120)</f>
        <v>1932.120928573166</v>
      </c>
      <c r="P119" s="23">
        <f t="shared" si="11"/>
        <v>585628.9155163758</v>
      </c>
      <c r="R119" s="46">
        <f t="shared" si="12"/>
        <v>648077.6965027687</v>
      </c>
    </row>
    <row r="120" spans="1:18" ht="12.75">
      <c r="A120" s="23">
        <f t="shared" si="9"/>
        <v>-3982</v>
      </c>
      <c r="B120" s="36">
        <v>-4</v>
      </c>
      <c r="C120" s="36">
        <v>18</v>
      </c>
      <c r="D120" s="36">
        <v>0.7009595013</v>
      </c>
      <c r="E120" s="37" t="s">
        <v>45</v>
      </c>
      <c r="F120" s="23">
        <f>VLOOKUP(A120,GPW!A:E,5,0)</f>
        <v>8945.559451458654</v>
      </c>
      <c r="G120" s="23">
        <f>VLOOKUP(A120,Grid_Area!A:L,12,0)</f>
        <v>4527.166</v>
      </c>
      <c r="H120" s="23">
        <f t="shared" si="10"/>
        <v>11725.35994</v>
      </c>
      <c r="I120" s="23">
        <f>VLOOKUP(E120,DATA!A:Q,17,0)</f>
        <v>303.101584821014</v>
      </c>
      <c r="J120" s="23">
        <f>VLOOKUP(E120,DATA!A:I,9,0)</f>
        <v>0.3106683838275267</v>
      </c>
      <c r="K120" s="23">
        <v>-3982</v>
      </c>
      <c r="L120" s="23">
        <v>3</v>
      </c>
      <c r="M120" s="23">
        <f t="shared" si="13"/>
        <v>2553.3842097127363</v>
      </c>
      <c r="N120" s="23">
        <f>M120*F120/SUM(M$118:M$120)</f>
        <v>5377.031359917168</v>
      </c>
      <c r="P120" s="23">
        <f t="shared" si="11"/>
        <v>1629786.7268231856</v>
      </c>
      <c r="R120" s="46">
        <f t="shared" si="12"/>
        <v>1803579.7067483123</v>
      </c>
    </row>
    <row r="121" spans="1:20" ht="12.75">
      <c r="A121" s="23">
        <f t="shared" si="9"/>
        <v>-2981</v>
      </c>
      <c r="B121" s="36">
        <v>-3</v>
      </c>
      <c r="C121" s="36">
        <v>19</v>
      </c>
      <c r="D121" s="36">
        <v>0.09914207</v>
      </c>
      <c r="E121" s="37" t="s">
        <v>45</v>
      </c>
      <c r="F121" s="23">
        <f>VLOOKUP(A121,GPW!A:E,5,0)</f>
        <v>114.90763585688701</v>
      </c>
      <c r="G121" s="23">
        <f>VLOOKUP(A121,Grid_Area!A:L,12,0)</f>
        <v>4500.039</v>
      </c>
      <c r="H121" s="23">
        <f t="shared" si="10"/>
        <v>11655.101009999998</v>
      </c>
      <c r="I121" s="23">
        <f>VLOOKUP(E121,DATA!A:Q,17,0)</f>
        <v>303.101584821014</v>
      </c>
      <c r="J121" s="23">
        <f>VLOOKUP(E121,DATA!A:I,9,0)</f>
        <v>0.3106683838275267</v>
      </c>
      <c r="K121" s="23">
        <v>-2981</v>
      </c>
      <c r="L121" s="23">
        <v>3</v>
      </c>
      <c r="M121" s="23">
        <f t="shared" si="13"/>
        <v>358.9806852171672</v>
      </c>
      <c r="N121" s="23">
        <f>M121*F121/SUM(M$121:M$123)</f>
        <v>11.395226905647295</v>
      </c>
      <c r="O121" s="23">
        <f>SUM(N121:N123)</f>
        <v>114.90763585688701</v>
      </c>
      <c r="P121" s="23">
        <f t="shared" si="11"/>
        <v>3453.9113344967545</v>
      </c>
      <c r="R121" s="46">
        <f t="shared" si="12"/>
        <v>3822.220594438644</v>
      </c>
      <c r="S121" s="46">
        <f>SUM(R121:R123)</f>
        <v>38531.194682132715</v>
      </c>
      <c r="T121" s="23">
        <f>SUM(D121:D123)</f>
        <v>1.0000000019</v>
      </c>
    </row>
    <row r="122" spans="1:18" ht="12.75">
      <c r="A122" s="23">
        <f t="shared" si="9"/>
        <v>-2981</v>
      </c>
      <c r="B122" s="36">
        <v>-3</v>
      </c>
      <c r="C122" s="36">
        <v>19</v>
      </c>
      <c r="D122" s="36">
        <v>0.0012380903</v>
      </c>
      <c r="E122" s="37" t="s">
        <v>47</v>
      </c>
      <c r="F122" s="23">
        <f>VLOOKUP(A122,GPW!A:E,5,0)</f>
        <v>114.90763585688701</v>
      </c>
      <c r="G122" s="23">
        <f>VLOOKUP(A122,Grid_Area!A:L,12,0)</f>
        <v>4500.039</v>
      </c>
      <c r="H122" s="23">
        <f t="shared" si="10"/>
        <v>11655.101009999998</v>
      </c>
      <c r="I122" s="23">
        <f>VLOOKUP(E122,DATA!A:Q,17,0)</f>
        <v>210.26580016531733</v>
      </c>
      <c r="J122" s="23">
        <f>VLOOKUP(E122,DATA!A:I,9,0)</f>
        <v>0.24359368424486058</v>
      </c>
      <c r="K122" s="23">
        <v>-2981</v>
      </c>
      <c r="L122" s="23">
        <v>3</v>
      </c>
      <c r="M122" s="23">
        <f t="shared" si="13"/>
        <v>3.5150733076888794</v>
      </c>
      <c r="N122" s="23">
        <f>M122*F122/SUM(M$121:M$123)</f>
        <v>0.11157998070806353</v>
      </c>
      <c r="P122" s="23">
        <f t="shared" si="11"/>
        <v>23.46145392601165</v>
      </c>
      <c r="R122" s="46">
        <f t="shared" si="12"/>
        <v>25.963275743597226</v>
      </c>
    </row>
    <row r="123" spans="1:18" ht="12.75">
      <c r="A123" s="23">
        <f t="shared" si="9"/>
        <v>-2981</v>
      </c>
      <c r="B123" s="36">
        <v>-3</v>
      </c>
      <c r="C123" s="36">
        <v>19</v>
      </c>
      <c r="D123" s="36">
        <v>0.8996198416</v>
      </c>
      <c r="E123" s="37" t="s">
        <v>45</v>
      </c>
      <c r="F123" s="23">
        <f>VLOOKUP(A123,GPW!A:E,5,0)</f>
        <v>114.90763585688701</v>
      </c>
      <c r="G123" s="23">
        <f>VLOOKUP(A123,Grid_Area!A:L,12,0)</f>
        <v>4500.039</v>
      </c>
      <c r="H123" s="23">
        <f t="shared" si="10"/>
        <v>11655.101009999998</v>
      </c>
      <c r="I123" s="23">
        <f>VLOOKUP(E123,DATA!A:Q,17,0)</f>
        <v>303.101584821014</v>
      </c>
      <c r="J123" s="23">
        <f>VLOOKUP(E123,DATA!A:I,9,0)</f>
        <v>0.3106683838275267</v>
      </c>
      <c r="K123" s="23">
        <v>-2981</v>
      </c>
      <c r="L123" s="23">
        <v>3</v>
      </c>
      <c r="M123" s="23">
        <f t="shared" si="13"/>
        <v>3257.407750035151</v>
      </c>
      <c r="N123" s="23">
        <f>M123*F123/SUM(M$121:M$123)</f>
        <v>103.40082897053165</v>
      </c>
      <c r="P123" s="23">
        <f t="shared" si="11"/>
        <v>31340.95513277476</v>
      </c>
      <c r="R123" s="46">
        <f t="shared" si="12"/>
        <v>34683.01081195047</v>
      </c>
    </row>
    <row r="124" spans="1:20" ht="12.75">
      <c r="A124" s="23">
        <f t="shared" si="9"/>
        <v>-1981</v>
      </c>
      <c r="B124" s="36">
        <v>-2</v>
      </c>
      <c r="C124" s="36">
        <v>19</v>
      </c>
      <c r="D124" s="36">
        <v>0.4800052363</v>
      </c>
      <c r="E124" s="37" t="s">
        <v>45</v>
      </c>
      <c r="F124" s="23">
        <f>VLOOKUP(A124,GPW!A:E,5,0)</f>
        <v>1957.2600640956423</v>
      </c>
      <c r="G124" s="23">
        <f>VLOOKUP(A124,Grid_Area!A:L,12,0)</f>
        <v>4500.039</v>
      </c>
      <c r="H124" s="23">
        <f t="shared" si="10"/>
        <v>11655.101009999998</v>
      </c>
      <c r="I124" s="23">
        <f>VLOOKUP(E124,DATA!A:Q,17,0)</f>
        <v>303.101584821014</v>
      </c>
      <c r="J124" s="23">
        <f>VLOOKUP(E124,DATA!A:I,9,0)</f>
        <v>0.3106683838275267</v>
      </c>
      <c r="K124" s="23">
        <v>-1981</v>
      </c>
      <c r="L124" s="23">
        <v>3</v>
      </c>
      <c r="M124" s="23">
        <f t="shared" si="13"/>
        <v>1738.0372291480526</v>
      </c>
      <c r="N124" s="23">
        <f>M124*F124/SUM(M$124:M$126)</f>
        <v>1057.3222440480044</v>
      </c>
      <c r="O124" s="23">
        <f>SUM(N124:N126)</f>
        <v>1957.2600640956418</v>
      </c>
      <c r="P124" s="23">
        <f t="shared" si="11"/>
        <v>320476.0478374611</v>
      </c>
      <c r="R124" s="46">
        <f t="shared" si="12"/>
        <v>354650.1433995624</v>
      </c>
      <c r="S124" s="46">
        <f>SUM(R124:R126)</f>
        <v>564924.4391124753</v>
      </c>
      <c r="T124" s="23">
        <f>SUM(D124:D126)</f>
        <v>1.0000000018</v>
      </c>
    </row>
    <row r="125" spans="1:18" ht="12.75">
      <c r="A125" s="23">
        <f t="shared" si="9"/>
        <v>-1981</v>
      </c>
      <c r="B125" s="36">
        <v>-2</v>
      </c>
      <c r="C125" s="36">
        <v>19</v>
      </c>
      <c r="D125" s="36">
        <v>0.0038442251</v>
      </c>
      <c r="E125" s="37" t="s">
        <v>45</v>
      </c>
      <c r="F125" s="23">
        <f>VLOOKUP(A125,GPW!A:E,5,0)</f>
        <v>1957.2600640956423</v>
      </c>
      <c r="G125" s="23">
        <f>VLOOKUP(A125,Grid_Area!A:L,12,0)</f>
        <v>4500.039</v>
      </c>
      <c r="H125" s="23">
        <f t="shared" si="10"/>
        <v>11655.101009999998</v>
      </c>
      <c r="I125" s="23">
        <f>VLOOKUP(E125,DATA!A:Q,17,0)</f>
        <v>303.101584821014</v>
      </c>
      <c r="J125" s="23">
        <f>VLOOKUP(E125,DATA!A:I,9,0)</f>
        <v>0.3106683838275267</v>
      </c>
      <c r="K125" s="23">
        <v>-1981</v>
      </c>
      <c r="L125" s="23">
        <v>3</v>
      </c>
      <c r="M125" s="23">
        <f t="shared" si="13"/>
        <v>13.919444697160682</v>
      </c>
      <c r="N125" s="23">
        <f>M125*F125/SUM(M$124:M$126)</f>
        <v>8.467792436366937</v>
      </c>
      <c r="P125" s="23">
        <f t="shared" si="11"/>
        <v>2566.601307398214</v>
      </c>
      <c r="R125" s="46">
        <f t="shared" si="12"/>
        <v>2840.291896572373</v>
      </c>
    </row>
    <row r="126" spans="1:18" ht="12.75">
      <c r="A126" s="23">
        <f t="shared" si="9"/>
        <v>-1981</v>
      </c>
      <c r="B126" s="36">
        <v>-2</v>
      </c>
      <c r="C126" s="36">
        <v>19</v>
      </c>
      <c r="D126" s="36">
        <v>0.5161505404</v>
      </c>
      <c r="E126" s="37" t="s">
        <v>47</v>
      </c>
      <c r="F126" s="23">
        <f>VLOOKUP(A126,GPW!A:E,5,0)</f>
        <v>1957.2600640956423</v>
      </c>
      <c r="G126" s="23">
        <f>VLOOKUP(A126,Grid_Area!A:L,12,0)</f>
        <v>4500.039</v>
      </c>
      <c r="H126" s="23">
        <f t="shared" si="10"/>
        <v>11655.101009999998</v>
      </c>
      <c r="I126" s="23">
        <f>VLOOKUP(E126,DATA!A:Q,17,0)</f>
        <v>210.26580016531733</v>
      </c>
      <c r="J126" s="23">
        <f>VLOOKUP(E126,DATA!A:I,9,0)</f>
        <v>0.24359368424486058</v>
      </c>
      <c r="K126" s="23">
        <v>-1981</v>
      </c>
      <c r="L126" s="23">
        <v>3</v>
      </c>
      <c r="M126" s="23">
        <f t="shared" si="13"/>
        <v>1465.4076421640898</v>
      </c>
      <c r="N126" s="23">
        <f>M126*F126/SUM(M$124:M$126)</f>
        <v>891.4700276112706</v>
      </c>
      <c r="P126" s="23">
        <f t="shared" si="11"/>
        <v>187445.65867908133</v>
      </c>
      <c r="R126" s="46">
        <f t="shared" si="12"/>
        <v>207434.0038163405</v>
      </c>
    </row>
    <row r="127" spans="1:20" ht="12.75">
      <c r="A127" s="23">
        <f t="shared" si="9"/>
        <v>14</v>
      </c>
      <c r="B127" s="36">
        <v>0</v>
      </c>
      <c r="C127" s="36">
        <v>14</v>
      </c>
      <c r="D127" s="36">
        <v>0.0054363793</v>
      </c>
      <c r="E127" s="37" t="s">
        <v>38</v>
      </c>
      <c r="F127" s="23">
        <f>VLOOKUP(A127,GPW!A:E,5,0)</f>
        <v>809.1412691589128</v>
      </c>
      <c r="G127" s="23">
        <f>VLOOKUP(A127,Grid_Area!A:L,12,0)</f>
        <v>4621.803</v>
      </c>
      <c r="H127" s="23">
        <f t="shared" si="10"/>
        <v>11970.46977</v>
      </c>
      <c r="I127" s="23">
        <f>VLOOKUP(E127,DATA!A:Q,17,0)</f>
        <v>198.16684387734</v>
      </c>
      <c r="J127" s="23">
        <f>VLOOKUP(E127,DATA!A:I,9,0)</f>
        <v>3.766506471717209</v>
      </c>
      <c r="K127" s="23">
        <v>14</v>
      </c>
      <c r="L127" s="23">
        <v>3</v>
      </c>
      <c r="M127" s="23">
        <f t="shared" si="13"/>
        <v>245.10922814408616</v>
      </c>
      <c r="N127" s="23">
        <f>M127*F127/SUM(M$127:M$129)</f>
        <v>185.2394922611997</v>
      </c>
      <c r="O127" s="23">
        <f>SUM(N127:N129)</f>
        <v>809.1412691589128</v>
      </c>
      <c r="P127" s="23">
        <f t="shared" si="11"/>
        <v>36708.32554284289</v>
      </c>
      <c r="R127" s="46">
        <f t="shared" si="12"/>
        <v>40622.732979813285</v>
      </c>
      <c r="S127" s="46">
        <f>SUM(R127:R129)</f>
        <v>177443.4237470354</v>
      </c>
      <c r="T127" s="23">
        <f>SUM(D127:D129)</f>
        <v>0.0237465499</v>
      </c>
    </row>
    <row r="128" spans="1:18" ht="12.75">
      <c r="A128" s="23">
        <f t="shared" si="9"/>
        <v>14</v>
      </c>
      <c r="B128" s="36">
        <v>0</v>
      </c>
      <c r="C128" s="36">
        <v>14</v>
      </c>
      <c r="D128" s="36">
        <v>0.0035145992</v>
      </c>
      <c r="E128" s="37" t="s">
        <v>38</v>
      </c>
      <c r="F128" s="23">
        <f>VLOOKUP(A128,GPW!A:E,5,0)</f>
        <v>809.1412691589128</v>
      </c>
      <c r="G128" s="23">
        <f>VLOOKUP(A128,Grid_Area!A:L,12,0)</f>
        <v>4621.803</v>
      </c>
      <c r="H128" s="23">
        <f t="shared" si="10"/>
        <v>11970.46977</v>
      </c>
      <c r="I128" s="23">
        <f>VLOOKUP(E128,DATA!A:Q,17,0)</f>
        <v>198.16684387734</v>
      </c>
      <c r="J128" s="23">
        <f>VLOOKUP(E128,DATA!A:I,9,0)</f>
        <v>3.766506471717209</v>
      </c>
      <c r="K128" s="23">
        <v>14</v>
      </c>
      <c r="L128" s="23">
        <v>3</v>
      </c>
      <c r="M128" s="23">
        <f t="shared" si="13"/>
        <v>158.46221347134895</v>
      </c>
      <c r="N128" s="23">
        <f>M128*F128/SUM(M$127:M$129)</f>
        <v>119.75664967115495</v>
      </c>
      <c r="P128" s="23">
        <f t="shared" si="11"/>
        <v>23731.797298657064</v>
      </c>
      <c r="R128" s="46">
        <f t="shared" si="12"/>
        <v>26262.44729330519</v>
      </c>
    </row>
    <row r="129" spans="1:18" ht="12.75">
      <c r="A129" s="23">
        <f t="shared" si="9"/>
        <v>14</v>
      </c>
      <c r="B129" s="36">
        <v>0</v>
      </c>
      <c r="C129" s="36">
        <v>14</v>
      </c>
      <c r="D129" s="36">
        <v>0.0147955714</v>
      </c>
      <c r="E129" s="37" t="s">
        <v>38</v>
      </c>
      <c r="F129" s="23">
        <f>VLOOKUP(A129,GPW!A:E,5,0)</f>
        <v>809.1412691589128</v>
      </c>
      <c r="G129" s="23">
        <f>VLOOKUP(A129,Grid_Area!A:L,12,0)</f>
        <v>4621.803</v>
      </c>
      <c r="H129" s="23">
        <f t="shared" si="10"/>
        <v>11970.46977</v>
      </c>
      <c r="I129" s="23">
        <f>VLOOKUP(E129,DATA!A:Q,17,0)</f>
        <v>198.16684387734</v>
      </c>
      <c r="J129" s="23">
        <f>VLOOKUP(E129,DATA!A:I,9,0)</f>
        <v>3.766506471717209</v>
      </c>
      <c r="K129" s="23">
        <v>14</v>
      </c>
      <c r="L129" s="23">
        <v>3</v>
      </c>
      <c r="M129" s="23">
        <f t="shared" si="13"/>
        <v>667.0857358692239</v>
      </c>
      <c r="N129" s="23">
        <f>M129*F129/SUM(M$127:M$129)</f>
        <v>504.1451272265582</v>
      </c>
      <c r="P129" s="23">
        <f t="shared" si="11"/>
        <v>99904.84871862706</v>
      </c>
      <c r="R129" s="46">
        <f t="shared" si="12"/>
        <v>110558.24347391694</v>
      </c>
    </row>
    <row r="130" spans="1:20" ht="12.75">
      <c r="A130" s="23">
        <f aca="true" t="shared" si="14" ref="A130:A193">1000*B130+C130</f>
        <v>1015</v>
      </c>
      <c r="B130" s="36">
        <v>1</v>
      </c>
      <c r="C130" s="36">
        <v>15</v>
      </c>
      <c r="D130" s="36">
        <v>0.1450821304</v>
      </c>
      <c r="E130" s="37" t="s">
        <v>38</v>
      </c>
      <c r="F130" s="23">
        <f>VLOOKUP(A130,GPW!A:E,5,0)</f>
        <v>17693.86079469632</v>
      </c>
      <c r="G130" s="23">
        <f>VLOOKUP(A130,Grid_Area!A:L,12,0)</f>
        <v>4600.239</v>
      </c>
      <c r="H130" s="23">
        <f aca="true" t="shared" si="15" ref="H130:H193">G130*2.59</f>
        <v>11914.619009999999</v>
      </c>
      <c r="I130" s="23">
        <f>VLOOKUP(E130,DATA!A:Q,17,0)</f>
        <v>198.16684387734</v>
      </c>
      <c r="J130" s="23">
        <f>VLOOKUP(E130,DATA!A:I,9,0)</f>
        <v>3.766506471717209</v>
      </c>
      <c r="K130" s="23">
        <v>1015</v>
      </c>
      <c r="L130" s="23">
        <v>3</v>
      </c>
      <c r="M130" s="23">
        <f t="shared" si="13"/>
        <v>6510.776717377634</v>
      </c>
      <c r="N130" s="23">
        <f>M130*F130/SUM(M$130:M$132)</f>
        <v>6012.716071894774</v>
      </c>
      <c r="O130" s="23">
        <f>SUM(N130:N132)</f>
        <v>17693.860794696317</v>
      </c>
      <c r="P130" s="23">
        <f t="shared" si="11"/>
        <v>1191520.9670979448</v>
      </c>
      <c r="R130" s="46">
        <f t="shared" si="12"/>
        <v>1318579.296943876</v>
      </c>
      <c r="S130" s="46">
        <f>SUM(R130:R132)</f>
        <v>3963805.295695471</v>
      </c>
      <c r="T130" s="23">
        <f>SUM(D130:D132)</f>
        <v>0.7606421043</v>
      </c>
    </row>
    <row r="131" spans="1:18" ht="12.75">
      <c r="A131" s="23">
        <f t="shared" si="14"/>
        <v>1015</v>
      </c>
      <c r="B131" s="36">
        <v>1</v>
      </c>
      <c r="C131" s="36">
        <v>15</v>
      </c>
      <c r="D131" s="36">
        <v>0.1972622858</v>
      </c>
      <c r="E131" s="37" t="s">
        <v>38</v>
      </c>
      <c r="F131" s="23">
        <f>VLOOKUP(A131,GPW!A:E,5,0)</f>
        <v>17693.86079469632</v>
      </c>
      <c r="G131" s="23">
        <f>VLOOKUP(A131,Grid_Area!A:L,12,0)</f>
        <v>4600.239</v>
      </c>
      <c r="H131" s="23">
        <f t="shared" si="15"/>
        <v>11914.619009999999</v>
      </c>
      <c r="I131" s="23">
        <f>VLOOKUP(E131,DATA!A:Q,17,0)</f>
        <v>198.16684387734</v>
      </c>
      <c r="J131" s="23">
        <f>VLOOKUP(E131,DATA!A:I,9,0)</f>
        <v>3.766506471717209</v>
      </c>
      <c r="K131" s="23">
        <v>1015</v>
      </c>
      <c r="L131" s="23">
        <v>3</v>
      </c>
      <c r="M131" s="23">
        <f t="shared" si="13"/>
        <v>8852.43891899269</v>
      </c>
      <c r="N131" s="23">
        <f>M131*F131/SUM(M$130:M$132)</f>
        <v>8175.246068818135</v>
      </c>
      <c r="P131" s="23">
        <f aca="true" t="shared" si="16" ref="P131:P194">N131*I131</f>
        <v>1620062.711378321</v>
      </c>
      <c r="R131" s="46">
        <f aca="true" t="shared" si="17" ref="R131:R194">P131*$P$740</f>
        <v>1792818.7669051893</v>
      </c>
    </row>
    <row r="132" spans="1:18" ht="12.75">
      <c r="A132" s="23">
        <f t="shared" si="14"/>
        <v>1015</v>
      </c>
      <c r="B132" s="36">
        <v>1</v>
      </c>
      <c r="C132" s="36">
        <v>15</v>
      </c>
      <c r="D132" s="36">
        <v>0.4182976881</v>
      </c>
      <c r="E132" s="37" t="s">
        <v>43</v>
      </c>
      <c r="F132" s="23">
        <f>VLOOKUP(A132,GPW!A:E,5,0)</f>
        <v>17693.86079469632</v>
      </c>
      <c r="G132" s="23">
        <f>VLOOKUP(A132,Grid_Area!A:L,12,0)</f>
        <v>4600.239</v>
      </c>
      <c r="H132" s="23">
        <f t="shared" si="15"/>
        <v>11914.619009999999</v>
      </c>
      <c r="I132" s="23">
        <f>VLOOKUP(E132,DATA!A:Q,17,0)</f>
        <v>219.70665110281806</v>
      </c>
      <c r="J132" s="23">
        <f>VLOOKUP(E132,DATA!A:I,9,0)</f>
        <v>0.7617208426274455</v>
      </c>
      <c r="K132" s="23">
        <v>1015</v>
      </c>
      <c r="L132" s="23">
        <v>3</v>
      </c>
      <c r="M132" s="23">
        <f t="shared" si="13"/>
        <v>3796.3082003051604</v>
      </c>
      <c r="N132" s="23">
        <f>M132*F132/SUM(M$130:M$132)</f>
        <v>3505.898653983409</v>
      </c>
      <c r="P132" s="23">
        <f t="shared" si="16"/>
        <v>770269.2523725723</v>
      </c>
      <c r="R132" s="46">
        <f t="shared" si="17"/>
        <v>852407.2318464057</v>
      </c>
    </row>
    <row r="133" spans="1:20" ht="12.75">
      <c r="A133" s="23">
        <f t="shared" si="14"/>
        <v>-12986</v>
      </c>
      <c r="B133" s="36">
        <v>-13</v>
      </c>
      <c r="C133" s="36">
        <v>14</v>
      </c>
      <c r="D133" s="36">
        <v>0.0008924888</v>
      </c>
      <c r="E133" s="37" t="s">
        <v>25</v>
      </c>
      <c r="F133" s="23">
        <f>VLOOKUP(A133,GPW!A:E,5,0)</f>
        <v>14948.52586134886</v>
      </c>
      <c r="G133" s="23">
        <f>VLOOKUP(A133,Grid_Area!A:L,12,0)</f>
        <v>4621.803</v>
      </c>
      <c r="H133" s="23">
        <f t="shared" si="15"/>
        <v>11970.46977</v>
      </c>
      <c r="I133" s="23">
        <f>VLOOKUP(E133,DATA!A:Q,17,0)</f>
        <v>243.74408979140316</v>
      </c>
      <c r="J133" s="23">
        <f>VLOOKUP(E133,DATA!A:I,9,0)</f>
        <v>13.705584159572565</v>
      </c>
      <c r="K133" s="23">
        <v>-12986</v>
      </c>
      <c r="L133" s="23">
        <v>4</v>
      </c>
      <c r="M133" s="23">
        <f t="shared" si="13"/>
        <v>146.42374817210552</v>
      </c>
      <c r="N133" s="23">
        <f>M133*F133/SUM(M$133:M$136)</f>
        <v>158.38666748965576</v>
      </c>
      <c r="O133" s="23">
        <f>SUM(N133:N136)</f>
        <v>14948.525861348862</v>
      </c>
      <c r="P133" s="23">
        <f t="shared" si="16"/>
        <v>38605.81410235977</v>
      </c>
      <c r="R133" s="46">
        <f t="shared" si="17"/>
        <v>42722.561014615414</v>
      </c>
      <c r="S133" s="46">
        <f>SUM(R133:R136)</f>
        <v>4032153.2002164437</v>
      </c>
      <c r="T133" s="23">
        <f>SUM(D133:D136)</f>
        <v>0.0842330489</v>
      </c>
    </row>
    <row r="134" spans="1:18" ht="12.75">
      <c r="A134" s="23">
        <f t="shared" si="14"/>
        <v>-12986</v>
      </c>
      <c r="B134" s="36">
        <v>-13</v>
      </c>
      <c r="C134" s="36">
        <v>14</v>
      </c>
      <c r="D134" s="36">
        <v>0.0004678826</v>
      </c>
      <c r="E134" s="37" t="s">
        <v>25</v>
      </c>
      <c r="F134" s="23">
        <f>VLOOKUP(A134,GPW!A:E,5,0)</f>
        <v>14948.52586134886</v>
      </c>
      <c r="G134" s="23">
        <f>VLOOKUP(A134,Grid_Area!A:L,12,0)</f>
        <v>4621.803</v>
      </c>
      <c r="H134" s="23">
        <f t="shared" si="15"/>
        <v>11970.46977</v>
      </c>
      <c r="I134" s="23">
        <f>VLOOKUP(E134,DATA!A:Q,17,0)</f>
        <v>243.74408979140316</v>
      </c>
      <c r="J134" s="23">
        <f>VLOOKUP(E134,DATA!A:I,9,0)</f>
        <v>13.705584159572565</v>
      </c>
      <c r="K134" s="23">
        <v>-12986</v>
      </c>
      <c r="L134" s="23">
        <v>4</v>
      </c>
      <c r="M134" s="23">
        <f t="shared" si="13"/>
        <v>76.76188653180856</v>
      </c>
      <c r="N134" s="23">
        <f>M134*F134/SUM(M$133:M$136)</f>
        <v>83.03338460986357</v>
      </c>
      <c r="P134" s="23">
        <f t="shared" si="16"/>
        <v>20238.8967540307</v>
      </c>
      <c r="R134" s="46">
        <f t="shared" si="17"/>
        <v>22397.079858231158</v>
      </c>
    </row>
    <row r="135" spans="1:18" ht="12.75">
      <c r="A135" s="23">
        <f t="shared" si="14"/>
        <v>-12986</v>
      </c>
      <c r="B135" s="36">
        <v>-13</v>
      </c>
      <c r="C135" s="36">
        <v>14</v>
      </c>
      <c r="D135" s="36">
        <v>0.0017828162</v>
      </c>
      <c r="E135" s="37" t="s">
        <v>25</v>
      </c>
      <c r="F135" s="23">
        <f>VLOOKUP(A135,GPW!A:E,5,0)</f>
        <v>14948.52586134886</v>
      </c>
      <c r="G135" s="23">
        <f>VLOOKUP(A135,Grid_Area!A:L,12,0)</f>
        <v>4621.803</v>
      </c>
      <c r="H135" s="23">
        <f t="shared" si="15"/>
        <v>11970.46977</v>
      </c>
      <c r="I135" s="23">
        <f>VLOOKUP(E135,DATA!A:Q,17,0)</f>
        <v>243.74408979140316</v>
      </c>
      <c r="J135" s="23">
        <f>VLOOKUP(E135,DATA!A:I,9,0)</f>
        <v>13.705584159572565</v>
      </c>
      <c r="K135" s="23">
        <v>-12986</v>
      </c>
      <c r="L135" s="23">
        <v>4</v>
      </c>
      <c r="M135" s="23">
        <f t="shared" si="13"/>
        <v>292.49289213035513</v>
      </c>
      <c r="N135" s="23">
        <f>M135*F135/SUM(M$133:M$136)</f>
        <v>316.3897593612061</v>
      </c>
      <c r="P135" s="23">
        <f t="shared" si="16"/>
        <v>77118.13391481825</v>
      </c>
      <c r="R135" s="46">
        <f t="shared" si="17"/>
        <v>85341.65793715818</v>
      </c>
    </row>
    <row r="136" spans="1:18" ht="12.75">
      <c r="A136" s="23">
        <f t="shared" si="14"/>
        <v>-12986</v>
      </c>
      <c r="B136" s="36">
        <v>-13</v>
      </c>
      <c r="C136" s="36">
        <v>14</v>
      </c>
      <c r="D136" s="36">
        <v>0.0810898613</v>
      </c>
      <c r="E136" s="37" t="s">
        <v>25</v>
      </c>
      <c r="F136" s="23">
        <f>VLOOKUP(A136,GPW!A:E,5,0)</f>
        <v>14948.52586134886</v>
      </c>
      <c r="G136" s="23">
        <f>VLOOKUP(A136,Grid_Area!A:L,12,0)</f>
        <v>4621.803</v>
      </c>
      <c r="H136" s="23">
        <f t="shared" si="15"/>
        <v>11970.46977</v>
      </c>
      <c r="I136" s="23">
        <f>VLOOKUP(E136,DATA!A:Q,17,0)</f>
        <v>243.74408979140316</v>
      </c>
      <c r="J136" s="23">
        <f>VLOOKUP(E136,DATA!A:I,9,0)</f>
        <v>13.705584159572565</v>
      </c>
      <c r="K136" s="23">
        <v>-12986</v>
      </c>
      <c r="L136" s="23">
        <v>4</v>
      </c>
      <c r="M136" s="23">
        <f t="shared" si="13"/>
        <v>13303.78759968995</v>
      </c>
      <c r="N136" s="23">
        <f>M136*F136/SUM(M$133:M$136)</f>
        <v>14390.716049888137</v>
      </c>
      <c r="P136" s="23">
        <f t="shared" si="16"/>
        <v>3507651.9850265207</v>
      </c>
      <c r="R136" s="46">
        <f t="shared" si="17"/>
        <v>3881691.901406439</v>
      </c>
    </row>
    <row r="137" spans="1:20" ht="12.75">
      <c r="A137" s="23">
        <f t="shared" si="14"/>
        <v>-6985</v>
      </c>
      <c r="B137" s="36">
        <v>-7</v>
      </c>
      <c r="C137" s="36">
        <v>15</v>
      </c>
      <c r="D137" s="36">
        <v>0.0413642416</v>
      </c>
      <c r="E137" s="37" t="s">
        <v>32</v>
      </c>
      <c r="F137" s="23">
        <f>VLOOKUP(A137,GPW!A:E,5,0)</f>
        <v>32256.488512292468</v>
      </c>
      <c r="G137" s="23">
        <f>VLOOKUP(A137,Grid_Area!A:L,12,0)</f>
        <v>4600.239</v>
      </c>
      <c r="H137" s="23">
        <f t="shared" si="15"/>
        <v>11914.619009999999</v>
      </c>
      <c r="I137" s="23">
        <f>VLOOKUP(E137,DATA!A:Q,17,0)</f>
        <v>203.54546466512485</v>
      </c>
      <c r="J137" s="23">
        <f>VLOOKUP(E137,DATA!A:I,9,0)</f>
        <v>5.40611170123095</v>
      </c>
      <c r="K137" s="23">
        <v>-6985</v>
      </c>
      <c r="L137" s="23">
        <v>4</v>
      </c>
      <c r="M137" s="23">
        <f t="shared" si="13"/>
        <v>2664.3436540473986</v>
      </c>
      <c r="N137" s="23">
        <f>M137*F137/SUM(M$137:M$140)</f>
        <v>2106.149185207674</v>
      </c>
      <c r="O137" s="23">
        <f>SUM(N137:N140)</f>
        <v>32256.48851229246</v>
      </c>
      <c r="P137" s="23">
        <f t="shared" si="16"/>
        <v>428697.1145571701</v>
      </c>
      <c r="R137" s="46">
        <f t="shared" si="17"/>
        <v>474411.4082116655</v>
      </c>
      <c r="S137" s="46">
        <f>SUM(R137:R140)</f>
        <v>7838540.270304832</v>
      </c>
      <c r="T137" s="23">
        <f>SUM(D137:D140)</f>
        <v>0.49670684919999997</v>
      </c>
    </row>
    <row r="138" spans="1:18" ht="12.75">
      <c r="A138" s="23">
        <f t="shared" si="14"/>
        <v>-6985</v>
      </c>
      <c r="B138" s="36">
        <v>-7</v>
      </c>
      <c r="C138" s="36">
        <v>15</v>
      </c>
      <c r="D138" s="36">
        <v>0.0148390758</v>
      </c>
      <c r="E138" s="37" t="s">
        <v>27</v>
      </c>
      <c r="F138" s="23">
        <f>VLOOKUP(A138,GPW!A:E,5,0)</f>
        <v>32256.488512292468</v>
      </c>
      <c r="G138" s="23">
        <f>VLOOKUP(A138,Grid_Area!A:L,12,0)</f>
        <v>4600.239</v>
      </c>
      <c r="H138" s="23">
        <f t="shared" si="15"/>
        <v>11914.619009999999</v>
      </c>
      <c r="I138" s="23">
        <f>VLOOKUP(E138,DATA!A:Q,17,0)</f>
        <v>234.29202082536213</v>
      </c>
      <c r="J138" s="23">
        <f>VLOOKUP(E138,DATA!A:I,9,0)</f>
        <v>9.222394538178559</v>
      </c>
      <c r="K138" s="23">
        <v>-6985</v>
      </c>
      <c r="L138" s="23">
        <v>4</v>
      </c>
      <c r="M138" s="23">
        <f t="shared" si="13"/>
        <v>1630.5371961559356</v>
      </c>
      <c r="N138" s="23">
        <f>M138*F138/SUM(M$137:M$140)</f>
        <v>1288.9307961147624</v>
      </c>
      <c r="P138" s="23">
        <f t="shared" si="16"/>
        <v>301986.2009257705</v>
      </c>
      <c r="R138" s="46">
        <f t="shared" si="17"/>
        <v>334188.62403511733</v>
      </c>
    </row>
    <row r="139" spans="1:18" ht="12.75">
      <c r="A139" s="23">
        <f t="shared" si="14"/>
        <v>-6985</v>
      </c>
      <c r="B139" s="36">
        <v>-7</v>
      </c>
      <c r="C139" s="36">
        <v>15</v>
      </c>
      <c r="D139" s="36">
        <v>0.1789540961</v>
      </c>
      <c r="E139" s="37" t="s">
        <v>27</v>
      </c>
      <c r="F139" s="23">
        <f>VLOOKUP(A139,GPW!A:E,5,0)</f>
        <v>32256.488512292468</v>
      </c>
      <c r="G139" s="23">
        <f>VLOOKUP(A139,Grid_Area!A:L,12,0)</f>
        <v>4600.239</v>
      </c>
      <c r="H139" s="23">
        <f t="shared" si="15"/>
        <v>11914.619009999999</v>
      </c>
      <c r="I139" s="23">
        <f>VLOOKUP(E139,DATA!A:Q,17,0)</f>
        <v>234.29202082536213</v>
      </c>
      <c r="J139" s="23">
        <f>VLOOKUP(E139,DATA!A:I,9,0)</f>
        <v>9.222394538178559</v>
      </c>
      <c r="K139" s="23">
        <v>-6985</v>
      </c>
      <c r="L139" s="23">
        <v>4</v>
      </c>
      <c r="M139" s="23">
        <f t="shared" si="13"/>
        <v>19663.711812531736</v>
      </c>
      <c r="N139" s="23">
        <f>M139*F139/SUM(M$137:M$140)</f>
        <v>15544.05737008033</v>
      </c>
      <c r="P139" s="23">
        <f t="shared" si="16"/>
        <v>3641848.6130614844</v>
      </c>
      <c r="R139" s="46">
        <f t="shared" si="17"/>
        <v>4030198.6422299393</v>
      </c>
    </row>
    <row r="140" spans="1:18" ht="12.75">
      <c r="A140" s="23">
        <f t="shared" si="14"/>
        <v>-6985</v>
      </c>
      <c r="B140" s="36">
        <v>-7</v>
      </c>
      <c r="C140" s="36">
        <v>15</v>
      </c>
      <c r="D140" s="36">
        <v>0.2615494357</v>
      </c>
      <c r="E140" s="37" t="s">
        <v>32</v>
      </c>
      <c r="F140" s="23">
        <f>VLOOKUP(A140,GPW!A:E,5,0)</f>
        <v>32256.488512292468</v>
      </c>
      <c r="G140" s="23">
        <f>VLOOKUP(A140,Grid_Area!A:L,12,0)</f>
        <v>4600.239</v>
      </c>
      <c r="H140" s="23">
        <f t="shared" si="15"/>
        <v>11914.619009999999</v>
      </c>
      <c r="I140" s="23">
        <f>VLOOKUP(E140,DATA!A:Q,17,0)</f>
        <v>203.54546466512485</v>
      </c>
      <c r="J140" s="23">
        <f>VLOOKUP(E140,DATA!A:I,9,0)</f>
        <v>5.40611170123095</v>
      </c>
      <c r="K140" s="23">
        <v>-6985</v>
      </c>
      <c r="L140" s="23">
        <v>4</v>
      </c>
      <c r="M140" s="23">
        <f t="shared" si="13"/>
        <v>16846.85980624804</v>
      </c>
      <c r="N140" s="23">
        <f>M140*F140/SUM(M$137:M$140)</f>
        <v>13317.351160889697</v>
      </c>
      <c r="P140" s="23">
        <f t="shared" si="16"/>
        <v>2710686.4301519333</v>
      </c>
      <c r="R140" s="46">
        <f t="shared" si="17"/>
        <v>2999741.5958281094</v>
      </c>
    </row>
    <row r="141" spans="1:20" ht="12.75">
      <c r="A141" s="23">
        <f t="shared" si="14"/>
        <v>-4981</v>
      </c>
      <c r="B141" s="36">
        <v>-5</v>
      </c>
      <c r="C141" s="36">
        <v>19</v>
      </c>
      <c r="D141" s="36">
        <v>0.0163989049</v>
      </c>
      <c r="E141" s="37" t="s">
        <v>40</v>
      </c>
      <c r="F141" s="23">
        <f>VLOOKUP(A141,GPW!A:E,5,0)</f>
        <v>10495.854971894489</v>
      </c>
      <c r="G141" s="23">
        <f>VLOOKUP(A141,Grid_Area!A:L,12,0)</f>
        <v>4500.039</v>
      </c>
      <c r="H141" s="23">
        <f t="shared" si="15"/>
        <v>11655.101009999998</v>
      </c>
      <c r="I141" s="23">
        <f>VLOOKUP(E141,DATA!A:Q,17,0)</f>
        <v>232.83184964139855</v>
      </c>
      <c r="J141" s="23">
        <f>VLOOKUP(E141,DATA!A:I,9,0)</f>
        <v>1.4051160593025254</v>
      </c>
      <c r="K141" s="23">
        <v>-4981</v>
      </c>
      <c r="L141" s="23">
        <v>4</v>
      </c>
      <c r="M141" s="23">
        <f t="shared" si="13"/>
        <v>268.56108727149183</v>
      </c>
      <c r="N141" s="23">
        <f>M141*F141/SUM(M$141:M$144)</f>
        <v>289.9584676638851</v>
      </c>
      <c r="O141" s="23">
        <f>SUM(N141:N144)</f>
        <v>10495.85497189449</v>
      </c>
      <c r="P141" s="23">
        <f t="shared" si="16"/>
        <v>67511.56634536802</v>
      </c>
      <c r="R141" s="46">
        <f t="shared" si="17"/>
        <v>74710.6900720931</v>
      </c>
      <c r="S141" s="46">
        <f>SUM(R141:R144)</f>
        <v>2862977.03368695</v>
      </c>
      <c r="T141" s="23">
        <f>SUM(D141:D144)</f>
        <v>1.000000002</v>
      </c>
    </row>
    <row r="142" spans="1:18" ht="12.75">
      <c r="A142" s="23">
        <f t="shared" si="14"/>
        <v>-4981</v>
      </c>
      <c r="B142" s="36">
        <v>-5</v>
      </c>
      <c r="C142" s="36">
        <v>19</v>
      </c>
      <c r="D142" s="36">
        <v>0.4618461896</v>
      </c>
      <c r="E142" s="37" t="s">
        <v>40</v>
      </c>
      <c r="F142" s="23">
        <f>VLOOKUP(A142,GPW!A:E,5,0)</f>
        <v>10495.854971894489</v>
      </c>
      <c r="G142" s="23">
        <f>VLOOKUP(A142,Grid_Area!A:L,12,0)</f>
        <v>4500.039</v>
      </c>
      <c r="H142" s="23">
        <f t="shared" si="15"/>
        <v>11655.101009999998</v>
      </c>
      <c r="I142" s="23">
        <f>VLOOKUP(E142,DATA!A:Q,17,0)</f>
        <v>232.83184964139855</v>
      </c>
      <c r="J142" s="23">
        <f>VLOOKUP(E142,DATA!A:I,9,0)</f>
        <v>1.4051160593025254</v>
      </c>
      <c r="K142" s="23">
        <v>-4981</v>
      </c>
      <c r="L142" s="23">
        <v>4</v>
      </c>
      <c r="M142" s="23">
        <f t="shared" si="13"/>
        <v>7563.548638614983</v>
      </c>
      <c r="N142" s="23">
        <f>M142*F142/SUM(M$141:M$144)</f>
        <v>8166.168061186828</v>
      </c>
      <c r="P142" s="23">
        <f t="shared" si="16"/>
        <v>1901344.0141686427</v>
      </c>
      <c r="R142" s="46">
        <f t="shared" si="17"/>
        <v>2104094.6174511174</v>
      </c>
    </row>
    <row r="143" spans="1:18" ht="12.75">
      <c r="A143" s="23">
        <f t="shared" si="14"/>
        <v>-4981</v>
      </c>
      <c r="B143" s="36">
        <v>-5</v>
      </c>
      <c r="C143" s="36">
        <v>19</v>
      </c>
      <c r="D143" s="36">
        <v>0.2715161294</v>
      </c>
      <c r="E143" s="37" t="s">
        <v>45</v>
      </c>
      <c r="F143" s="23">
        <f>VLOOKUP(A143,GPW!A:E,5,0)</f>
        <v>10495.854971894489</v>
      </c>
      <c r="G143" s="23">
        <f>VLOOKUP(A143,Grid_Area!A:L,12,0)</f>
        <v>4500.039</v>
      </c>
      <c r="H143" s="23">
        <f t="shared" si="15"/>
        <v>11655.101009999998</v>
      </c>
      <c r="I143" s="23">
        <f>VLOOKUP(E143,DATA!A:Q,17,0)</f>
        <v>303.101584821014</v>
      </c>
      <c r="J143" s="23">
        <f>VLOOKUP(E143,DATA!A:I,9,0)</f>
        <v>0.3106683838275267</v>
      </c>
      <c r="K143" s="23">
        <v>-4981</v>
      </c>
      <c r="L143" s="23">
        <v>4</v>
      </c>
      <c r="M143" s="23">
        <f t="shared" si="13"/>
        <v>983.124985987533</v>
      </c>
      <c r="N143" s="23">
        <f>M143*F143/SUM(M$141:M$144)</f>
        <v>1061.45464838265</v>
      </c>
      <c r="P143" s="23">
        <f t="shared" si="16"/>
        <v>321728.58614041336</v>
      </c>
      <c r="R143" s="46">
        <f t="shared" si="17"/>
        <v>356036.24664113997</v>
      </c>
    </row>
    <row r="144" spans="1:18" ht="12.75">
      <c r="A144" s="23">
        <f t="shared" si="14"/>
        <v>-4981</v>
      </c>
      <c r="B144" s="36">
        <v>-5</v>
      </c>
      <c r="C144" s="36">
        <v>19</v>
      </c>
      <c r="D144" s="36">
        <v>0.2502387781</v>
      </c>
      <c r="E144" s="37" t="s">
        <v>45</v>
      </c>
      <c r="F144" s="23">
        <f>VLOOKUP(A144,GPW!A:E,5,0)</f>
        <v>10495.854971894489</v>
      </c>
      <c r="G144" s="23">
        <f>VLOOKUP(A144,Grid_Area!A:L,12,0)</f>
        <v>4500.039</v>
      </c>
      <c r="H144" s="23">
        <f t="shared" si="15"/>
        <v>11655.101009999998</v>
      </c>
      <c r="I144" s="23">
        <f>VLOOKUP(E144,DATA!A:Q,17,0)</f>
        <v>303.101584821014</v>
      </c>
      <c r="J144" s="23">
        <f>VLOOKUP(E144,DATA!A:I,9,0)</f>
        <v>0.3106683838275267</v>
      </c>
      <c r="K144" s="23">
        <v>-4981</v>
      </c>
      <c r="L144" s="23">
        <v>4</v>
      </c>
      <c r="M144" s="23">
        <f t="shared" si="13"/>
        <v>906.0824333226515</v>
      </c>
      <c r="N144" s="23">
        <f>M144*F144/SUM(M$141:M$144)</f>
        <v>978.2737946611268</v>
      </c>
      <c r="P144" s="23">
        <f t="shared" si="16"/>
        <v>296516.3375506548</v>
      </c>
      <c r="R144" s="46">
        <f t="shared" si="17"/>
        <v>328135.47952259926</v>
      </c>
    </row>
    <row r="145" spans="1:20" ht="12.75">
      <c r="A145" s="23">
        <f t="shared" si="14"/>
        <v>-3983</v>
      </c>
      <c r="B145" s="36">
        <v>-4</v>
      </c>
      <c r="C145" s="36">
        <v>17</v>
      </c>
      <c r="D145" s="36">
        <v>0.1049450712</v>
      </c>
      <c r="E145" s="37" t="s">
        <v>40</v>
      </c>
      <c r="F145" s="23">
        <f>VLOOKUP(A145,GPW!A:E,5,0)</f>
        <v>19110.097406632452</v>
      </c>
      <c r="G145" s="23">
        <f>VLOOKUP(A145,Grid_Area!A:L,12,0)</f>
        <v>4552.911</v>
      </c>
      <c r="H145" s="23">
        <f t="shared" si="15"/>
        <v>11792.03949</v>
      </c>
      <c r="I145" s="23">
        <f>VLOOKUP(E145,DATA!A:Q,17,0)</f>
        <v>232.83184964139855</v>
      </c>
      <c r="J145" s="23">
        <f>VLOOKUP(E145,DATA!A:I,9,0)</f>
        <v>1.4051160593025254</v>
      </c>
      <c r="K145" s="23">
        <v>-3983</v>
      </c>
      <c r="L145" s="23">
        <v>4</v>
      </c>
      <c r="M145" s="23">
        <f t="shared" si="13"/>
        <v>1738.8542008321408</v>
      </c>
      <c r="N145" s="23">
        <f>M145*F145/SUM(M$145:M$148)</f>
        <v>3444.530060123006</v>
      </c>
      <c r="O145" s="23">
        <f>SUM(N145:N148)</f>
        <v>19110.097406632452</v>
      </c>
      <c r="P145" s="23">
        <f t="shared" si="16"/>
        <v>801996.3050438373</v>
      </c>
      <c r="R145" s="46">
        <f t="shared" si="17"/>
        <v>887517.511867134</v>
      </c>
      <c r="S145" s="46">
        <f>SUM(R145:R148)</f>
        <v>5226584.233619915</v>
      </c>
      <c r="T145" s="23">
        <f>SUM(D145:D148)</f>
        <v>1.0000000019</v>
      </c>
    </row>
    <row r="146" spans="1:18" ht="12.75">
      <c r="A146" s="23">
        <f t="shared" si="14"/>
        <v>-3983</v>
      </c>
      <c r="B146" s="36">
        <v>-4</v>
      </c>
      <c r="C146" s="36">
        <v>17</v>
      </c>
      <c r="D146" s="36">
        <v>0.3586979908</v>
      </c>
      <c r="E146" s="37" t="s">
        <v>40</v>
      </c>
      <c r="F146" s="23">
        <f>VLOOKUP(A146,GPW!A:E,5,0)</f>
        <v>19110.097406632452</v>
      </c>
      <c r="G146" s="23">
        <f>VLOOKUP(A146,Grid_Area!A:L,12,0)</f>
        <v>4552.911</v>
      </c>
      <c r="H146" s="23">
        <f t="shared" si="15"/>
        <v>11792.03949</v>
      </c>
      <c r="I146" s="23">
        <f>VLOOKUP(E146,DATA!A:Q,17,0)</f>
        <v>232.83184964139855</v>
      </c>
      <c r="J146" s="23">
        <f>VLOOKUP(E146,DATA!A:I,9,0)</f>
        <v>1.4051160593025254</v>
      </c>
      <c r="K146" s="23">
        <v>-3983</v>
      </c>
      <c r="L146" s="23">
        <v>4</v>
      </c>
      <c r="M146" s="23">
        <f t="shared" si="13"/>
        <v>5943.333031276543</v>
      </c>
      <c r="N146" s="23">
        <f>M146*F146/SUM(M$145:M$148)</f>
        <v>11773.26383877212</v>
      </c>
      <c r="P146" s="23">
        <f t="shared" si="16"/>
        <v>2741190.795897505</v>
      </c>
      <c r="R146" s="46">
        <f t="shared" si="17"/>
        <v>3033498.8071984467</v>
      </c>
    </row>
    <row r="147" spans="1:18" ht="12.75">
      <c r="A147" s="23">
        <f t="shared" si="14"/>
        <v>-3983</v>
      </c>
      <c r="B147" s="36">
        <v>-4</v>
      </c>
      <c r="C147" s="36">
        <v>17</v>
      </c>
      <c r="D147" s="36">
        <v>0.3705316468</v>
      </c>
      <c r="E147" s="37" t="s">
        <v>45</v>
      </c>
      <c r="F147" s="23">
        <f>VLOOKUP(A147,GPW!A:E,5,0)</f>
        <v>19110.097406632452</v>
      </c>
      <c r="G147" s="23">
        <f>VLOOKUP(A147,Grid_Area!A:L,12,0)</f>
        <v>4552.911</v>
      </c>
      <c r="H147" s="23">
        <f t="shared" si="15"/>
        <v>11792.03949</v>
      </c>
      <c r="I147" s="23">
        <f>VLOOKUP(E147,DATA!A:Q,17,0)</f>
        <v>303.101584821014</v>
      </c>
      <c r="J147" s="23">
        <f>VLOOKUP(E147,DATA!A:I,9,0)</f>
        <v>0.3106683838275267</v>
      </c>
      <c r="K147" s="23">
        <v>-3983</v>
      </c>
      <c r="L147" s="23">
        <v>4</v>
      </c>
      <c r="M147" s="23">
        <f t="shared" si="13"/>
        <v>1357.4107668944434</v>
      </c>
      <c r="N147" s="23">
        <f>M147*F147/SUM(M$145:M$148)</f>
        <v>2688.9213530754746</v>
      </c>
      <c r="P147" s="23">
        <f t="shared" si="16"/>
        <v>815016.3235762417</v>
      </c>
      <c r="R147" s="46">
        <f t="shared" si="17"/>
        <v>901925.9254466853</v>
      </c>
    </row>
    <row r="148" spans="1:18" ht="12.75">
      <c r="A148" s="23">
        <f t="shared" si="14"/>
        <v>-3983</v>
      </c>
      <c r="B148" s="36">
        <v>-4</v>
      </c>
      <c r="C148" s="36">
        <v>17</v>
      </c>
      <c r="D148" s="36">
        <v>0.1658252931</v>
      </c>
      <c r="E148" s="37" t="s">
        <v>45</v>
      </c>
      <c r="F148" s="23">
        <f>VLOOKUP(A148,GPW!A:E,5,0)</f>
        <v>19110.097406632452</v>
      </c>
      <c r="G148" s="23">
        <f>VLOOKUP(A148,Grid_Area!A:L,12,0)</f>
        <v>4552.911</v>
      </c>
      <c r="H148" s="23">
        <f t="shared" si="15"/>
        <v>11792.03949</v>
      </c>
      <c r="I148" s="23">
        <f>VLOOKUP(E148,DATA!A:Q,17,0)</f>
        <v>303.101584821014</v>
      </c>
      <c r="J148" s="23">
        <f>VLOOKUP(E148,DATA!A:I,9,0)</f>
        <v>0.3106683838275267</v>
      </c>
      <c r="K148" s="23">
        <v>-3983</v>
      </c>
      <c r="L148" s="23">
        <v>4</v>
      </c>
      <c r="M148" s="23">
        <f t="shared" si="13"/>
        <v>607.486675487301</v>
      </c>
      <c r="N148" s="23">
        <f>M148*F148/SUM(M$145:M$148)</f>
        <v>1203.382154661854</v>
      </c>
      <c r="P148" s="23">
        <f t="shared" si="16"/>
        <v>364747.03822333453</v>
      </c>
      <c r="R148" s="46">
        <f t="shared" si="17"/>
        <v>403641.9891076502</v>
      </c>
    </row>
    <row r="149" spans="1:20" ht="12.75">
      <c r="A149" s="23">
        <f t="shared" si="14"/>
        <v>-2983</v>
      </c>
      <c r="B149" s="36">
        <v>-3</v>
      </c>
      <c r="C149" s="36">
        <v>17</v>
      </c>
      <c r="D149" s="36">
        <v>0.0272693064</v>
      </c>
      <c r="E149" s="37" t="s">
        <v>45</v>
      </c>
      <c r="F149" s="23">
        <f>VLOOKUP(A149,GPW!A:E,5,0)</f>
        <v>2394.8666439839535</v>
      </c>
      <c r="G149" s="23">
        <f>VLOOKUP(A149,Grid_Area!A:L,12,0)</f>
        <v>4552.911</v>
      </c>
      <c r="H149" s="23">
        <f t="shared" si="15"/>
        <v>11792.03949</v>
      </c>
      <c r="I149" s="23">
        <f>VLOOKUP(E149,DATA!A:Q,17,0)</f>
        <v>303.101584821014</v>
      </c>
      <c r="J149" s="23">
        <f>VLOOKUP(E149,DATA!A:I,9,0)</f>
        <v>0.3106683838275267</v>
      </c>
      <c r="K149" s="23">
        <v>-2983</v>
      </c>
      <c r="L149" s="23">
        <v>4</v>
      </c>
      <c r="M149" s="23">
        <f t="shared" si="13"/>
        <v>99.89875475625244</v>
      </c>
      <c r="N149" s="23">
        <f>M149*F149/SUM(M$149:M$152)</f>
        <v>65.30635217785607</v>
      </c>
      <c r="O149" s="23">
        <f>SUM(N149:N152)</f>
        <v>2394.8666439839535</v>
      </c>
      <c r="P149" s="23">
        <f t="shared" si="16"/>
        <v>19794.458843987453</v>
      </c>
      <c r="R149" s="46">
        <f t="shared" si="17"/>
        <v>21905.24912831346</v>
      </c>
      <c r="S149" s="46">
        <f>SUM(R149:R152)</f>
        <v>803293.2282404306</v>
      </c>
      <c r="T149" s="23">
        <f>SUM(D149:D152)</f>
        <v>1.0000000019000002</v>
      </c>
    </row>
    <row r="150" spans="1:18" ht="12.75">
      <c r="A150" s="23">
        <f t="shared" si="14"/>
        <v>-2983</v>
      </c>
      <c r="B150" s="36">
        <v>-3</v>
      </c>
      <c r="C150" s="36">
        <v>17</v>
      </c>
      <c r="D150" s="36">
        <v>0.0129975002</v>
      </c>
      <c r="E150" s="37" t="s">
        <v>45</v>
      </c>
      <c r="F150" s="23">
        <f>VLOOKUP(A150,GPW!A:E,5,0)</f>
        <v>2394.8666439839535</v>
      </c>
      <c r="G150" s="23">
        <f>VLOOKUP(A150,Grid_Area!A:L,12,0)</f>
        <v>4552.911</v>
      </c>
      <c r="H150" s="23">
        <f t="shared" si="15"/>
        <v>11792.03949</v>
      </c>
      <c r="I150" s="23">
        <f>VLOOKUP(E150,DATA!A:Q,17,0)</f>
        <v>303.101584821014</v>
      </c>
      <c r="J150" s="23">
        <f>VLOOKUP(E150,DATA!A:I,9,0)</f>
        <v>0.3106683838275267</v>
      </c>
      <c r="K150" s="23">
        <v>-2983</v>
      </c>
      <c r="L150" s="23">
        <v>4</v>
      </c>
      <c r="M150" s="23">
        <f t="shared" si="13"/>
        <v>47.61522225310953</v>
      </c>
      <c r="N150" s="23">
        <f>M150*F150/SUM(M$149:M$152)</f>
        <v>31.12727962501293</v>
      </c>
      <c r="P150" s="23">
        <f t="shared" si="16"/>
        <v>9434.727785508278</v>
      </c>
      <c r="R150" s="46">
        <f t="shared" si="17"/>
        <v>10440.803874876114</v>
      </c>
    </row>
    <row r="151" spans="1:18" ht="12.75">
      <c r="A151" s="23">
        <f t="shared" si="14"/>
        <v>-2983</v>
      </c>
      <c r="B151" s="36">
        <v>-3</v>
      </c>
      <c r="C151" s="36">
        <v>17</v>
      </c>
      <c r="D151" s="36">
        <v>0.5217759232</v>
      </c>
      <c r="E151" s="37" t="s">
        <v>45</v>
      </c>
      <c r="F151" s="23">
        <f>VLOOKUP(A151,GPW!A:E,5,0)</f>
        <v>2394.8666439839535</v>
      </c>
      <c r="G151" s="23">
        <f>VLOOKUP(A151,Grid_Area!A:L,12,0)</f>
        <v>4552.911</v>
      </c>
      <c r="H151" s="23">
        <f t="shared" si="15"/>
        <v>11792.03949</v>
      </c>
      <c r="I151" s="23">
        <f>VLOOKUP(E151,DATA!A:Q,17,0)</f>
        <v>303.101584821014</v>
      </c>
      <c r="J151" s="23">
        <f>VLOOKUP(E151,DATA!A:I,9,0)</f>
        <v>0.3106683838275267</v>
      </c>
      <c r="K151" s="23">
        <v>-2983</v>
      </c>
      <c r="L151" s="23">
        <v>4</v>
      </c>
      <c r="M151" s="23">
        <f t="shared" si="13"/>
        <v>1911.4811438502159</v>
      </c>
      <c r="N151" s="23">
        <f>M151*F151/SUM(M$149:M$152)</f>
        <v>1249.583751731404</v>
      </c>
      <c r="P151" s="23">
        <f t="shared" si="16"/>
        <v>378750.81551637704</v>
      </c>
      <c r="R151" s="46">
        <f t="shared" si="17"/>
        <v>419139.06496909476</v>
      </c>
    </row>
    <row r="152" spans="1:18" ht="12.75">
      <c r="A152" s="23">
        <f t="shared" si="14"/>
        <v>-2983</v>
      </c>
      <c r="B152" s="36">
        <v>-3</v>
      </c>
      <c r="C152" s="36">
        <v>17</v>
      </c>
      <c r="D152" s="36">
        <v>0.4379572721</v>
      </c>
      <c r="E152" s="37" t="s">
        <v>45</v>
      </c>
      <c r="F152" s="23">
        <f>VLOOKUP(A152,GPW!A:E,5,0)</f>
        <v>2394.8666439839535</v>
      </c>
      <c r="G152" s="23">
        <f>VLOOKUP(A152,Grid_Area!A:L,12,0)</f>
        <v>4552.911</v>
      </c>
      <c r="H152" s="23">
        <f t="shared" si="15"/>
        <v>11792.03949</v>
      </c>
      <c r="I152" s="23">
        <f>VLOOKUP(E152,DATA!A:Q,17,0)</f>
        <v>303.101584821014</v>
      </c>
      <c r="J152" s="23">
        <f>VLOOKUP(E152,DATA!A:I,9,0)</f>
        <v>0.3106683838275267</v>
      </c>
      <c r="K152" s="23">
        <v>-2983</v>
      </c>
      <c r="L152" s="23">
        <v>4</v>
      </c>
      <c r="M152" s="23">
        <f t="shared" si="13"/>
        <v>1604.4187364895804</v>
      </c>
      <c r="N152" s="23">
        <f>M152*F152/SUM(M$149:M$152)</f>
        <v>1048.8492604496807</v>
      </c>
      <c r="P152" s="23">
        <f t="shared" si="16"/>
        <v>317907.87308064674</v>
      </c>
      <c r="R152" s="46">
        <f t="shared" si="17"/>
        <v>351808.1102681463</v>
      </c>
    </row>
    <row r="153" spans="1:20" ht="12.75">
      <c r="A153" s="23">
        <f t="shared" si="14"/>
        <v>-985</v>
      </c>
      <c r="B153" s="36">
        <v>-1</v>
      </c>
      <c r="C153" s="36">
        <v>15</v>
      </c>
      <c r="D153" s="36">
        <v>0.0184650081</v>
      </c>
      <c r="E153" s="37" t="s">
        <v>35</v>
      </c>
      <c r="F153" s="23">
        <f>VLOOKUP(A153,GPW!A:E,5,0)</f>
        <v>17292.641632829356</v>
      </c>
      <c r="G153" s="23">
        <f>VLOOKUP(A153,Grid_Area!A:L,12,0)</f>
        <v>4600.239</v>
      </c>
      <c r="H153" s="23">
        <f t="shared" si="15"/>
        <v>11914.619009999999</v>
      </c>
      <c r="I153" s="23">
        <f>VLOOKUP(E153,DATA!A:Q,17,0)</f>
        <v>209.25648502391084</v>
      </c>
      <c r="J153" s="23">
        <f>VLOOKUP(E153,DATA!A:I,9,0)</f>
        <v>7.175152361451148</v>
      </c>
      <c r="K153" s="23">
        <v>-985</v>
      </c>
      <c r="L153" s="23">
        <v>4</v>
      </c>
      <c r="M153" s="23">
        <f t="shared" si="13"/>
        <v>1578.5588946469418</v>
      </c>
      <c r="N153" s="23">
        <f>M153*F153/SUM(M$153:M$156)</f>
        <v>598.0740857056503</v>
      </c>
      <c r="O153" s="23">
        <f>SUM(N153:N156)</f>
        <v>17292.64163282936</v>
      </c>
      <c r="P153" s="23">
        <f t="shared" si="16"/>
        <v>125150.88095865358</v>
      </c>
      <c r="R153" s="46">
        <f t="shared" si="17"/>
        <v>138496.39677620807</v>
      </c>
      <c r="S153" s="46">
        <f>SUM(R153:R156)</f>
        <v>4479783.335791199</v>
      </c>
      <c r="T153" s="23">
        <f>SUM(D153:D156)</f>
        <v>0.9564537432000001</v>
      </c>
    </row>
    <row r="154" spans="1:18" ht="12.75">
      <c r="A154" s="23">
        <f t="shared" si="14"/>
        <v>-985</v>
      </c>
      <c r="B154" s="36">
        <v>-1</v>
      </c>
      <c r="C154" s="36">
        <v>15</v>
      </c>
      <c r="D154" s="36">
        <v>0.297103075</v>
      </c>
      <c r="E154" s="37" t="s">
        <v>38</v>
      </c>
      <c r="F154" s="23">
        <f>VLOOKUP(A154,GPW!A:E,5,0)</f>
        <v>17292.641632829356</v>
      </c>
      <c r="G154" s="23">
        <f>VLOOKUP(A154,Grid_Area!A:L,12,0)</f>
        <v>4600.239</v>
      </c>
      <c r="H154" s="23">
        <f t="shared" si="15"/>
        <v>11914.619009999999</v>
      </c>
      <c r="I154" s="23">
        <f>VLOOKUP(E154,DATA!A:Q,17,0)</f>
        <v>198.16684387734</v>
      </c>
      <c r="J154" s="23">
        <f>VLOOKUP(E154,DATA!A:I,9,0)</f>
        <v>3.766506471717209</v>
      </c>
      <c r="K154" s="23">
        <v>-985</v>
      </c>
      <c r="L154" s="23">
        <v>4</v>
      </c>
      <c r="M154" s="23">
        <f t="shared" si="13"/>
        <v>13332.943058101804</v>
      </c>
      <c r="N154" s="23">
        <f>M154*F154/SUM(M$153:M$156)</f>
        <v>5051.498399128913</v>
      </c>
      <c r="P154" s="23">
        <f t="shared" si="16"/>
        <v>1001039.4946068123</v>
      </c>
      <c r="R154" s="46">
        <f t="shared" si="17"/>
        <v>1107785.7540573196</v>
      </c>
    </row>
    <row r="155" spans="1:18" ht="12.75">
      <c r="A155" s="23">
        <f t="shared" si="14"/>
        <v>-985</v>
      </c>
      <c r="B155" s="36">
        <v>-1</v>
      </c>
      <c r="C155" s="36">
        <v>15</v>
      </c>
      <c r="D155" s="36">
        <v>0.3792312002</v>
      </c>
      <c r="E155" s="37" t="s">
        <v>41</v>
      </c>
      <c r="F155" s="23">
        <f>VLOOKUP(A155,GPW!A:E,5,0)</f>
        <v>17292.641632829356</v>
      </c>
      <c r="G155" s="23">
        <f>VLOOKUP(A155,Grid_Area!A:L,12,0)</f>
        <v>4600.239</v>
      </c>
      <c r="H155" s="23">
        <f t="shared" si="15"/>
        <v>11914.619009999999</v>
      </c>
      <c r="I155" s="23">
        <f>VLOOKUP(E155,DATA!A:Q,17,0)</f>
        <v>225.60237533048647</v>
      </c>
      <c r="J155" s="23">
        <f>VLOOKUP(E155,DATA!A:I,9,0)</f>
        <v>2.666067910211792</v>
      </c>
      <c r="K155" s="23">
        <v>-985</v>
      </c>
      <c r="L155" s="23">
        <v>4</v>
      </c>
      <c r="M155" s="23">
        <f t="shared" si="13"/>
        <v>12046.348627236252</v>
      </c>
      <c r="N155" s="23">
        <f>M155*F155/SUM(M$153:M$156)</f>
        <v>4564.04190287573</v>
      </c>
      <c r="P155" s="23">
        <f t="shared" si="16"/>
        <v>1029658.6943966381</v>
      </c>
      <c r="R155" s="46">
        <f t="shared" si="17"/>
        <v>1139456.7740225627</v>
      </c>
    </row>
    <row r="156" spans="1:18" ht="12.75">
      <c r="A156" s="23">
        <f t="shared" si="14"/>
        <v>-985</v>
      </c>
      <c r="B156" s="36">
        <v>-1</v>
      </c>
      <c r="C156" s="36">
        <v>15</v>
      </c>
      <c r="D156" s="36">
        <v>0.2616544599</v>
      </c>
      <c r="E156" s="37" t="s">
        <v>42</v>
      </c>
      <c r="F156" s="23">
        <f>VLOOKUP(A156,GPW!A:E,5,0)</f>
        <v>17292.641632829356</v>
      </c>
      <c r="G156" s="23">
        <f>VLOOKUP(A156,Grid_Area!A:L,12,0)</f>
        <v>4600.239</v>
      </c>
      <c r="H156" s="23">
        <f t="shared" si="15"/>
        <v>11914.619009999999</v>
      </c>
      <c r="I156" s="23">
        <f>VLOOKUP(E156,DATA!A:Q,17,0)</f>
        <v>267.30540514258826</v>
      </c>
      <c r="J156" s="23">
        <f>VLOOKUP(E156,DATA!A:I,9,0)</f>
        <v>5.99336996574264</v>
      </c>
      <c r="K156" s="23">
        <v>-985</v>
      </c>
      <c r="L156" s="23">
        <v>4</v>
      </c>
      <c r="M156" s="23">
        <f t="shared" si="13"/>
        <v>18684.409992528064</v>
      </c>
      <c r="N156" s="23">
        <f>M156*F156/SUM(M$153:M$156)</f>
        <v>7079.027245119066</v>
      </c>
      <c r="P156" s="23">
        <f t="shared" si="16"/>
        <v>1892262.2457719722</v>
      </c>
      <c r="R156" s="46">
        <f t="shared" si="17"/>
        <v>2094044.4109351088</v>
      </c>
    </row>
    <row r="157" spans="1:20" ht="12.75">
      <c r="A157" s="23">
        <f t="shared" si="14"/>
        <v>-983</v>
      </c>
      <c r="B157" s="36">
        <v>-1</v>
      </c>
      <c r="C157" s="36">
        <v>17</v>
      </c>
      <c r="D157" s="36">
        <v>0.2498940835</v>
      </c>
      <c r="E157" s="37" t="s">
        <v>46</v>
      </c>
      <c r="F157" s="23">
        <f>VLOOKUP(A157,GPW!A:E,5,0)</f>
        <v>21747.227649548007</v>
      </c>
      <c r="G157" s="23">
        <f>VLOOKUP(A157,Grid_Area!A:L,12,0)</f>
        <v>4552.911</v>
      </c>
      <c r="H157" s="23">
        <f t="shared" si="15"/>
        <v>11792.03949</v>
      </c>
      <c r="I157" s="23">
        <f>VLOOKUP(E157,DATA!A:Q,17,0)</f>
        <v>223.2110768909268</v>
      </c>
      <c r="J157" s="23">
        <f>VLOOKUP(E157,DATA!A:I,9,0)</f>
        <v>2.820082222510605</v>
      </c>
      <c r="K157" s="23">
        <v>-983</v>
      </c>
      <c r="L157" s="23">
        <v>4</v>
      </c>
      <c r="M157" s="23">
        <f t="shared" si="13"/>
        <v>8310.108030756615</v>
      </c>
      <c r="N157" s="23">
        <f>M157*F157/SUM(M$157:M$160)</f>
        <v>5477.060613203155</v>
      </c>
      <c r="O157" s="23">
        <f>SUM(N157:N160)</f>
        <v>21747.227649548007</v>
      </c>
      <c r="P157" s="23">
        <f t="shared" si="16"/>
        <v>1222540.597669956</v>
      </c>
      <c r="R157" s="46">
        <f t="shared" si="17"/>
        <v>1352906.7186179748</v>
      </c>
      <c r="S157" s="46">
        <f>SUM(R157:R160)</f>
        <v>5373718.056584129</v>
      </c>
      <c r="T157" s="23">
        <f>SUM(D157:D160)</f>
        <v>1.0000000019</v>
      </c>
    </row>
    <row r="158" spans="1:18" ht="12.75">
      <c r="A158" s="23">
        <f t="shared" si="14"/>
        <v>-983</v>
      </c>
      <c r="B158" s="36">
        <v>-1</v>
      </c>
      <c r="C158" s="36">
        <v>17</v>
      </c>
      <c r="D158" s="36">
        <v>0.008732005</v>
      </c>
      <c r="E158" s="37" t="s">
        <v>45</v>
      </c>
      <c r="F158" s="23">
        <f>VLOOKUP(A158,GPW!A:E,5,0)</f>
        <v>21747.227649548007</v>
      </c>
      <c r="G158" s="23">
        <f>VLOOKUP(A158,Grid_Area!A:L,12,0)</f>
        <v>4552.911</v>
      </c>
      <c r="H158" s="23">
        <f t="shared" si="15"/>
        <v>11792.03949</v>
      </c>
      <c r="I158" s="23">
        <f>VLOOKUP(E158,DATA!A:Q,17,0)</f>
        <v>303.101584821014</v>
      </c>
      <c r="J158" s="23">
        <f>VLOOKUP(E158,DATA!A:I,9,0)</f>
        <v>0.3106683838275267</v>
      </c>
      <c r="K158" s="23">
        <v>-983</v>
      </c>
      <c r="L158" s="23">
        <v>4</v>
      </c>
      <c r="M158" s="23">
        <f t="shared" si="13"/>
        <v>31.988948058663134</v>
      </c>
      <c r="N158" s="23">
        <f>M158*F158/SUM(M$157:M$160)</f>
        <v>21.083409123136672</v>
      </c>
      <c r="P158" s="23">
        <f t="shared" si="16"/>
        <v>6390.414718652551</v>
      </c>
      <c r="R158" s="46">
        <f t="shared" si="17"/>
        <v>7071.859228313541</v>
      </c>
    </row>
    <row r="159" spans="1:18" ht="12.75">
      <c r="A159" s="23">
        <f t="shared" si="14"/>
        <v>-983</v>
      </c>
      <c r="B159" s="36">
        <v>-1</v>
      </c>
      <c r="C159" s="36">
        <v>17</v>
      </c>
      <c r="D159" s="36">
        <v>0.5819078912</v>
      </c>
      <c r="E159" s="37" t="s">
        <v>46</v>
      </c>
      <c r="F159" s="23">
        <f>VLOOKUP(A159,GPW!A:E,5,0)</f>
        <v>21747.227649548007</v>
      </c>
      <c r="G159" s="23">
        <f>VLOOKUP(A159,Grid_Area!A:L,12,0)</f>
        <v>4552.911</v>
      </c>
      <c r="H159" s="23">
        <f t="shared" si="15"/>
        <v>11792.03949</v>
      </c>
      <c r="I159" s="23">
        <f>VLOOKUP(E159,DATA!A:Q,17,0)</f>
        <v>223.2110768909268</v>
      </c>
      <c r="J159" s="23">
        <f>VLOOKUP(E159,DATA!A:I,9,0)</f>
        <v>2.820082222510605</v>
      </c>
      <c r="K159" s="23">
        <v>-983</v>
      </c>
      <c r="L159" s="23">
        <v>4</v>
      </c>
      <c r="M159" s="23">
        <f t="shared" si="13"/>
        <v>19351.06814892545</v>
      </c>
      <c r="N159" s="23">
        <f>M159*F159/SUM(M$157:M$160)</f>
        <v>12753.982594404348</v>
      </c>
      <c r="P159" s="23">
        <f t="shared" si="16"/>
        <v>2846830.189545131</v>
      </c>
      <c r="R159" s="46">
        <f t="shared" si="17"/>
        <v>3150403.1011654483</v>
      </c>
    </row>
    <row r="160" spans="1:18" ht="12.75">
      <c r="A160" s="23">
        <f t="shared" si="14"/>
        <v>-983</v>
      </c>
      <c r="B160" s="36">
        <v>-1</v>
      </c>
      <c r="C160" s="36">
        <v>17</v>
      </c>
      <c r="D160" s="36">
        <v>0.1594660222</v>
      </c>
      <c r="E160" s="37" t="s">
        <v>46</v>
      </c>
      <c r="F160" s="23">
        <f>VLOOKUP(A160,GPW!A:E,5,0)</f>
        <v>21747.227649548007</v>
      </c>
      <c r="G160" s="23">
        <f>VLOOKUP(A160,Grid_Area!A:L,12,0)</f>
        <v>4552.911</v>
      </c>
      <c r="H160" s="23">
        <f t="shared" si="15"/>
        <v>11792.03949</v>
      </c>
      <c r="I160" s="23">
        <f>VLOOKUP(E160,DATA!A:Q,17,0)</f>
        <v>223.2110768909268</v>
      </c>
      <c r="J160" s="23">
        <f>VLOOKUP(E160,DATA!A:I,9,0)</f>
        <v>2.820082222510605</v>
      </c>
      <c r="K160" s="23">
        <v>-983</v>
      </c>
      <c r="L160" s="23">
        <v>4</v>
      </c>
      <c r="M160" s="23">
        <f t="shared" si="13"/>
        <v>5302.966173334923</v>
      </c>
      <c r="N160" s="23">
        <f>M160*F160/SUM(M$157:M$160)</f>
        <v>3495.1010328173693</v>
      </c>
      <c r="P160" s="23">
        <f t="shared" si="16"/>
        <v>780145.2653777555</v>
      </c>
      <c r="R160" s="46">
        <f t="shared" si="17"/>
        <v>863336.3775723932</v>
      </c>
    </row>
    <row r="161" spans="1:20" ht="12.75">
      <c r="A161" s="23">
        <f t="shared" si="14"/>
        <v>-982</v>
      </c>
      <c r="B161" s="36">
        <v>-1</v>
      </c>
      <c r="C161" s="36">
        <v>18</v>
      </c>
      <c r="D161" s="36">
        <v>0.2422080231</v>
      </c>
      <c r="E161" s="37" t="s">
        <v>46</v>
      </c>
      <c r="F161" s="23">
        <f>VLOOKUP(A161,GPW!A:E,5,0)</f>
        <v>6972.02080561662</v>
      </c>
      <c r="G161" s="23">
        <f>VLOOKUP(A161,Grid_Area!A:L,12,0)</f>
        <v>4527.166</v>
      </c>
      <c r="H161" s="23">
        <f t="shared" si="15"/>
        <v>11725.35994</v>
      </c>
      <c r="I161" s="23">
        <f>VLOOKUP(E161,DATA!A:Q,17,0)</f>
        <v>223.2110768909268</v>
      </c>
      <c r="J161" s="23">
        <f>VLOOKUP(E161,DATA!A:I,9,0)</f>
        <v>2.820082222510605</v>
      </c>
      <c r="K161" s="23">
        <v>-982</v>
      </c>
      <c r="L161" s="23">
        <v>4</v>
      </c>
      <c r="M161" s="23">
        <f t="shared" si="13"/>
        <v>8008.966538370836</v>
      </c>
      <c r="N161" s="23">
        <f>M161*F161/SUM(M$161:M$164)</f>
        <v>2145.0516792792787</v>
      </c>
      <c r="O161" s="23">
        <f>SUM(N161:N164)</f>
        <v>6972.02080561662</v>
      </c>
      <c r="P161" s="23">
        <f t="shared" si="16"/>
        <v>478799.2953186187</v>
      </c>
      <c r="R161" s="46">
        <f t="shared" si="17"/>
        <v>529856.2556864774</v>
      </c>
      <c r="S161" s="46">
        <f>SUM(R161:R164)</f>
        <v>1728646.298219177</v>
      </c>
      <c r="T161" s="23">
        <f>SUM(D161:D164)</f>
        <v>1.0000000019</v>
      </c>
    </row>
    <row r="162" spans="1:18" ht="12.75">
      <c r="A162" s="23">
        <f t="shared" si="14"/>
        <v>-982</v>
      </c>
      <c r="B162" s="36">
        <v>-1</v>
      </c>
      <c r="C162" s="36">
        <v>18</v>
      </c>
      <c r="D162" s="36">
        <v>0.5224994566</v>
      </c>
      <c r="E162" s="37" t="s">
        <v>46</v>
      </c>
      <c r="F162" s="23">
        <f>VLOOKUP(A162,GPW!A:E,5,0)</f>
        <v>6972.02080561662</v>
      </c>
      <c r="G162" s="23">
        <f>VLOOKUP(A162,Grid_Area!A:L,12,0)</f>
        <v>4527.166</v>
      </c>
      <c r="H162" s="23">
        <f t="shared" si="15"/>
        <v>11725.35994</v>
      </c>
      <c r="I162" s="23">
        <f>VLOOKUP(E162,DATA!A:Q,17,0)</f>
        <v>223.2110768909268</v>
      </c>
      <c r="J162" s="23">
        <f>VLOOKUP(E162,DATA!A:I,9,0)</f>
        <v>2.820082222510605</v>
      </c>
      <c r="K162" s="23">
        <v>-982</v>
      </c>
      <c r="L162" s="23">
        <v>4</v>
      </c>
      <c r="M162" s="23">
        <f t="shared" si="13"/>
        <v>17277.21737152622</v>
      </c>
      <c r="N162" s="23">
        <f>M162*F162/SUM(M$161:M$164)</f>
        <v>4627.379070509166</v>
      </c>
      <c r="P162" s="23">
        <f t="shared" si="16"/>
        <v>1032882.2655108868</v>
      </c>
      <c r="R162" s="46">
        <f t="shared" si="17"/>
        <v>1143024.0919723485</v>
      </c>
    </row>
    <row r="163" spans="1:18" ht="12.75">
      <c r="A163" s="23">
        <f t="shared" si="14"/>
        <v>-982</v>
      </c>
      <c r="B163" s="36">
        <v>-1</v>
      </c>
      <c r="C163" s="36">
        <v>18</v>
      </c>
      <c r="D163" s="36">
        <v>0.0930228283</v>
      </c>
      <c r="E163" s="37" t="s">
        <v>45</v>
      </c>
      <c r="F163" s="23">
        <f>VLOOKUP(A163,GPW!A:E,5,0)</f>
        <v>6972.02080561662</v>
      </c>
      <c r="G163" s="23">
        <f>VLOOKUP(A163,Grid_Area!A:L,12,0)</f>
        <v>4527.166</v>
      </c>
      <c r="H163" s="23">
        <f t="shared" si="15"/>
        <v>11725.35994</v>
      </c>
      <c r="I163" s="23">
        <f>VLOOKUP(E163,DATA!A:Q,17,0)</f>
        <v>303.101584821014</v>
      </c>
      <c r="J163" s="23">
        <f>VLOOKUP(E163,DATA!A:I,9,0)</f>
        <v>0.3106683838275267</v>
      </c>
      <c r="K163" s="23">
        <v>-982</v>
      </c>
      <c r="L163" s="23">
        <v>4</v>
      </c>
      <c r="M163" s="23">
        <f t="shared" si="13"/>
        <v>338.8541284960525</v>
      </c>
      <c r="N163" s="23">
        <f>M163*F163/SUM(M$161:M$164)</f>
        <v>90.75573157645255</v>
      </c>
      <c r="P163" s="23">
        <f t="shared" si="16"/>
        <v>27508.20607241331</v>
      </c>
      <c r="R163" s="46">
        <f t="shared" si="17"/>
        <v>30441.554974473573</v>
      </c>
    </row>
    <row r="164" spans="1:18" ht="12.75">
      <c r="A164" s="23">
        <f t="shared" si="14"/>
        <v>-982</v>
      </c>
      <c r="B164" s="36">
        <v>-1</v>
      </c>
      <c r="C164" s="36">
        <v>18</v>
      </c>
      <c r="D164" s="36">
        <v>0.1422696939</v>
      </c>
      <c r="E164" s="37" t="s">
        <v>47</v>
      </c>
      <c r="F164" s="23">
        <f>VLOOKUP(A164,GPW!A:E,5,0)</f>
        <v>6972.02080561662</v>
      </c>
      <c r="G164" s="23">
        <f>VLOOKUP(A164,Grid_Area!A:L,12,0)</f>
        <v>4527.166</v>
      </c>
      <c r="H164" s="23">
        <f t="shared" si="15"/>
        <v>11725.35994</v>
      </c>
      <c r="I164" s="23">
        <f>VLOOKUP(E164,DATA!A:Q,17,0)</f>
        <v>210.26580016531733</v>
      </c>
      <c r="J164" s="23">
        <f>VLOOKUP(E164,DATA!A:I,9,0)</f>
        <v>0.24359368424486058</v>
      </c>
      <c r="K164" s="23">
        <v>-982</v>
      </c>
      <c r="L164" s="23">
        <v>4</v>
      </c>
      <c r="M164" s="23">
        <f t="shared" si="13"/>
        <v>406.3540611064069</v>
      </c>
      <c r="N164" s="23">
        <f>M164*F164/SUM(M$161:M$164)</f>
        <v>108.83432425172322</v>
      </c>
      <c r="P164" s="23">
        <f t="shared" si="16"/>
        <v>22884.136274240183</v>
      </c>
      <c r="R164" s="46">
        <f t="shared" si="17"/>
        <v>25324.39558587732</v>
      </c>
    </row>
    <row r="165" spans="1:20" ht="12.75">
      <c r="A165" s="23">
        <f t="shared" si="14"/>
        <v>-8990</v>
      </c>
      <c r="B165" s="36">
        <v>-9</v>
      </c>
      <c r="C165" s="36">
        <v>10</v>
      </c>
      <c r="D165" s="36">
        <v>0.0289094136</v>
      </c>
      <c r="E165" s="37" t="s">
        <v>4</v>
      </c>
      <c r="F165" s="23">
        <f>VLOOKUP(A165,GPW!A:E,5,0)</f>
        <v>26022.749267056348</v>
      </c>
      <c r="G165" s="23">
        <f>VLOOKUP(A165,Grid_Area!A:L,12,0)</f>
        <v>4693.923</v>
      </c>
      <c r="H165" s="23">
        <f t="shared" si="15"/>
        <v>12157.260569999999</v>
      </c>
      <c r="I165" s="23">
        <f>VLOOKUP(E165,DATA!A:Q,17,0)</f>
        <v>200.45004062974323</v>
      </c>
      <c r="J165" s="23">
        <f>VLOOKUP(E165,DATA!A:I,9,0)</f>
        <v>15.243414791585254</v>
      </c>
      <c r="K165" s="23">
        <v>-8990</v>
      </c>
      <c r="L165" s="23">
        <v>5</v>
      </c>
      <c r="M165" s="23">
        <f t="shared" si="13"/>
        <v>5357.439496862814</v>
      </c>
      <c r="N165" s="23">
        <f>M165*F165/SUM(M$165:M$169)</f>
        <v>4157.923080755525</v>
      </c>
      <c r="O165" s="23">
        <f>SUM(N165:N169)</f>
        <v>26022.749267056348</v>
      </c>
      <c r="P165" s="23">
        <f t="shared" si="16"/>
        <v>833455.8504727922</v>
      </c>
      <c r="R165" s="46">
        <f t="shared" si="17"/>
        <v>922331.758900418</v>
      </c>
      <c r="S165" s="46">
        <f>SUM(R165:R169)</f>
        <v>5772499.307165484</v>
      </c>
      <c r="T165" s="23">
        <f>SUM(D165:D169)</f>
        <v>0.1809322604</v>
      </c>
    </row>
    <row r="166" spans="1:18" ht="12.75">
      <c r="A166" s="23">
        <f t="shared" si="14"/>
        <v>-8990</v>
      </c>
      <c r="B166" s="36">
        <v>-9</v>
      </c>
      <c r="C166" s="36">
        <v>10</v>
      </c>
      <c r="D166" s="36">
        <v>0.1042868371</v>
      </c>
      <c r="E166" s="37" t="s">
        <v>4</v>
      </c>
      <c r="F166" s="23">
        <f>VLOOKUP(A166,GPW!A:E,5,0)</f>
        <v>26022.749267056348</v>
      </c>
      <c r="G166" s="23">
        <f>VLOOKUP(A166,Grid_Area!A:L,12,0)</f>
        <v>4693.923</v>
      </c>
      <c r="H166" s="23">
        <f t="shared" si="15"/>
        <v>12157.260569999999</v>
      </c>
      <c r="I166" s="23">
        <f>VLOOKUP(E166,DATA!A:Q,17,0)</f>
        <v>200.45004062974323</v>
      </c>
      <c r="J166" s="23">
        <f>VLOOKUP(E166,DATA!A:I,9,0)</f>
        <v>15.243414791585254</v>
      </c>
      <c r="K166" s="23">
        <v>-8990</v>
      </c>
      <c r="L166" s="23">
        <v>5</v>
      </c>
      <c r="M166" s="23">
        <f t="shared" si="13"/>
        <v>19326.24534737841</v>
      </c>
      <c r="N166" s="23">
        <f>M166*F166/SUM(M$165:M$169)</f>
        <v>14999.15055340595</v>
      </c>
      <c r="P166" s="23">
        <f t="shared" si="16"/>
        <v>3006580.3378418586</v>
      </c>
      <c r="R166" s="46">
        <f t="shared" si="17"/>
        <v>3327188.272425019</v>
      </c>
    </row>
    <row r="167" spans="1:18" ht="12.75">
      <c r="A167" s="23">
        <f t="shared" si="14"/>
        <v>-8990</v>
      </c>
      <c r="B167" s="36">
        <v>-9</v>
      </c>
      <c r="C167" s="36">
        <v>10</v>
      </c>
      <c r="D167" s="36">
        <v>0.0064863516</v>
      </c>
      <c r="E167" s="37" t="s">
        <v>4</v>
      </c>
      <c r="F167" s="23">
        <f>VLOOKUP(A167,GPW!A:E,5,0)</f>
        <v>26022.749267056348</v>
      </c>
      <c r="G167" s="23">
        <f>VLOOKUP(A167,Grid_Area!A:L,12,0)</f>
        <v>4693.923</v>
      </c>
      <c r="H167" s="23">
        <f t="shared" si="15"/>
        <v>12157.260569999999</v>
      </c>
      <c r="I167" s="23">
        <f>VLOOKUP(E167,DATA!A:Q,17,0)</f>
        <v>200.45004062974323</v>
      </c>
      <c r="J167" s="23">
        <f>VLOOKUP(E167,DATA!A:I,9,0)</f>
        <v>15.243414791585254</v>
      </c>
      <c r="K167" s="23">
        <v>-8990</v>
      </c>
      <c r="L167" s="23">
        <v>5</v>
      </c>
      <c r="M167" s="23">
        <f t="shared" si="13"/>
        <v>1202.0387799349658</v>
      </c>
      <c r="N167" s="23">
        <f>M167*F167/SUM(M$165:M$169)</f>
        <v>932.9055027091772</v>
      </c>
      <c r="P167" s="23">
        <f t="shared" si="16"/>
        <v>187000.9459217656</v>
      </c>
      <c r="R167" s="46">
        <f t="shared" si="17"/>
        <v>206941.86893069802</v>
      </c>
    </row>
    <row r="168" spans="1:18" ht="12.75">
      <c r="A168" s="23">
        <f t="shared" si="14"/>
        <v>-8990</v>
      </c>
      <c r="B168" s="36">
        <v>-9</v>
      </c>
      <c r="C168" s="36">
        <v>10</v>
      </c>
      <c r="D168" s="36">
        <v>0.0100451902</v>
      </c>
      <c r="E168" s="37" t="s">
        <v>4</v>
      </c>
      <c r="F168" s="23">
        <f>VLOOKUP(A168,GPW!A:E,5,0)</f>
        <v>26022.749267056348</v>
      </c>
      <c r="G168" s="23">
        <f>VLOOKUP(A168,Grid_Area!A:L,12,0)</f>
        <v>4693.923</v>
      </c>
      <c r="H168" s="23">
        <f t="shared" si="15"/>
        <v>12157.260569999999</v>
      </c>
      <c r="I168" s="23">
        <f>VLOOKUP(E168,DATA!A:Q,17,0)</f>
        <v>200.45004062974323</v>
      </c>
      <c r="J168" s="23">
        <f>VLOOKUP(E168,DATA!A:I,9,0)</f>
        <v>15.243414791585254</v>
      </c>
      <c r="K168" s="23">
        <v>-8990</v>
      </c>
      <c r="L168" s="23">
        <v>5</v>
      </c>
      <c r="M168" s="23">
        <f t="shared" si="13"/>
        <v>1861.5562209459436</v>
      </c>
      <c r="N168" s="23">
        <f>M168*F168/SUM(M$165:M$169)</f>
        <v>1444.7587474814502</v>
      </c>
      <c r="P168" s="23">
        <f t="shared" si="16"/>
        <v>289601.94963283365</v>
      </c>
      <c r="R168" s="46">
        <f t="shared" si="17"/>
        <v>320483.7729968774</v>
      </c>
    </row>
    <row r="169" spans="1:19" ht="12.75">
      <c r="A169" s="23">
        <f t="shared" si="14"/>
        <v>-8990</v>
      </c>
      <c r="B169" s="36">
        <v>-9</v>
      </c>
      <c r="C169" s="36">
        <v>10</v>
      </c>
      <c r="D169" s="36">
        <v>0.0312044679</v>
      </c>
      <c r="E169" s="37" t="s">
        <v>4</v>
      </c>
      <c r="F169" s="23">
        <f>VLOOKUP(A169,GPW!A:E,5,0)</f>
        <v>26022.749267056348</v>
      </c>
      <c r="G169" s="23">
        <f>VLOOKUP(A169,Grid_Area!A:L,12,0)</f>
        <v>4693.923</v>
      </c>
      <c r="H169" s="23">
        <f t="shared" si="15"/>
        <v>12157.260569999999</v>
      </c>
      <c r="I169" s="23">
        <f>VLOOKUP(E169,DATA!A:Q,17,0)</f>
        <v>200.45004062974323</v>
      </c>
      <c r="J169" s="23">
        <f>VLOOKUP(E169,DATA!A:I,9,0)</f>
        <v>15.243414791585254</v>
      </c>
      <c r="K169" s="23">
        <v>-8990</v>
      </c>
      <c r="L169" s="23">
        <v>5</v>
      </c>
      <c r="M169" s="23">
        <f t="shared" si="13"/>
        <v>5782.754749686373</v>
      </c>
      <c r="N169" s="23">
        <f>M169*F169/SUM(M$165:M$169)</f>
        <v>4488.011382704243</v>
      </c>
      <c r="P169" s="23">
        <f t="shared" si="16"/>
        <v>899622.0640098157</v>
      </c>
      <c r="R169" s="46">
        <f t="shared" si="17"/>
        <v>995553.6339124715</v>
      </c>
      <c r="S169" s="46"/>
    </row>
    <row r="170" spans="1:20" ht="12.75">
      <c r="A170" s="23">
        <f t="shared" si="14"/>
        <v>-8985</v>
      </c>
      <c r="B170" s="36">
        <v>-9</v>
      </c>
      <c r="C170" s="36">
        <v>15</v>
      </c>
      <c r="D170" s="36">
        <v>0.0044905502</v>
      </c>
      <c r="E170" s="37" t="s">
        <v>32</v>
      </c>
      <c r="F170" s="23">
        <f>VLOOKUP(A170,GPW!A:E,5,0)</f>
        <v>48357.92098673876</v>
      </c>
      <c r="G170" s="23">
        <f>VLOOKUP(A170,Grid_Area!A:L,12,0)</f>
        <v>4600.239</v>
      </c>
      <c r="H170" s="23">
        <f t="shared" si="15"/>
        <v>11914.619009999999</v>
      </c>
      <c r="I170" s="23">
        <f>VLOOKUP(E170,DATA!A:Q,17,0)</f>
        <v>203.54546466512485</v>
      </c>
      <c r="J170" s="23">
        <f>VLOOKUP(E170,DATA!A:I,9,0)</f>
        <v>5.40611170123095</v>
      </c>
      <c r="K170" s="23">
        <v>-8985</v>
      </c>
      <c r="L170" s="23">
        <v>5</v>
      </c>
      <c r="M170" s="23">
        <f t="shared" si="13"/>
        <v>289.2442473440944</v>
      </c>
      <c r="N170" s="23">
        <f>M170*F170/SUM(M$170:M$174)</f>
        <v>306.4950599261222</v>
      </c>
      <c r="O170" s="23">
        <f>SUM(N170:N174)</f>
        <v>48357.920986738754</v>
      </c>
      <c r="P170" s="23">
        <f t="shared" si="16"/>
        <v>62385.67939022784</v>
      </c>
      <c r="R170" s="46">
        <f t="shared" si="17"/>
        <v>69038.20204698986</v>
      </c>
      <c r="S170" s="46">
        <f>SUM(R170:R174)</f>
        <v>11387960.295224678</v>
      </c>
      <c r="T170" s="23">
        <f>SUM(D170:D174)</f>
        <v>0.4975307677</v>
      </c>
    </row>
    <row r="171" spans="1:18" ht="12.75">
      <c r="A171" s="23">
        <f t="shared" si="14"/>
        <v>-8985</v>
      </c>
      <c r="B171" s="36">
        <v>-9</v>
      </c>
      <c r="C171" s="36">
        <v>15</v>
      </c>
      <c r="D171" s="36">
        <v>0.0700111341</v>
      </c>
      <c r="E171" s="37" t="s">
        <v>36</v>
      </c>
      <c r="F171" s="23">
        <f>VLOOKUP(A171,GPW!A:E,5,0)</f>
        <v>48357.92098673876</v>
      </c>
      <c r="G171" s="23">
        <f>VLOOKUP(A171,Grid_Area!A:L,12,0)</f>
        <v>4600.239</v>
      </c>
      <c r="H171" s="23">
        <f t="shared" si="15"/>
        <v>11914.619009999999</v>
      </c>
      <c r="I171" s="23">
        <f>VLOOKUP(E171,DATA!A:Q,17,0)</f>
        <v>226.86629016359777</v>
      </c>
      <c r="J171" s="23">
        <f>VLOOKUP(E171,DATA!A:I,9,0)</f>
        <v>21.64946564878823</v>
      </c>
      <c r="K171" s="23">
        <v>-8985</v>
      </c>
      <c r="L171" s="23">
        <v>5</v>
      </c>
      <c r="M171" s="23">
        <f t="shared" si="13"/>
        <v>18059.03143520492</v>
      </c>
      <c r="N171" s="23">
        <f>M171*F171/SUM(M$170:M$174)</f>
        <v>19136.08990589962</v>
      </c>
      <c r="P171" s="23">
        <f t="shared" si="16"/>
        <v>4341333.725188517</v>
      </c>
      <c r="R171" s="46">
        <f t="shared" si="17"/>
        <v>4804273.637836252</v>
      </c>
    </row>
    <row r="172" spans="1:18" ht="12.75">
      <c r="A172" s="23">
        <f t="shared" si="14"/>
        <v>-8985</v>
      </c>
      <c r="B172" s="36">
        <v>-9</v>
      </c>
      <c r="C172" s="36">
        <v>15</v>
      </c>
      <c r="D172" s="36">
        <v>0.000205715</v>
      </c>
      <c r="E172" s="37" t="s">
        <v>36</v>
      </c>
      <c r="F172" s="23">
        <f>VLOOKUP(A172,GPW!A:E,5,0)</f>
        <v>48357.92098673876</v>
      </c>
      <c r="G172" s="23">
        <f>VLOOKUP(A172,Grid_Area!A:L,12,0)</f>
        <v>4600.239</v>
      </c>
      <c r="H172" s="23">
        <f t="shared" si="15"/>
        <v>11914.619009999999</v>
      </c>
      <c r="I172" s="23">
        <f>VLOOKUP(E172,DATA!A:Q,17,0)</f>
        <v>226.86629016359777</v>
      </c>
      <c r="J172" s="23">
        <f>VLOOKUP(E172,DATA!A:I,9,0)</f>
        <v>21.64946564878823</v>
      </c>
      <c r="K172" s="23">
        <v>-8985</v>
      </c>
      <c r="L172" s="23">
        <v>5</v>
      </c>
      <c r="M172" s="23">
        <f t="shared" si="13"/>
        <v>53.063183441463224</v>
      </c>
      <c r="N172" s="23">
        <f>M172*F172/SUM(M$170:M$174)</f>
        <v>56.22792410946163</v>
      </c>
      <c r="P172" s="23">
        <f t="shared" si="16"/>
        <v>12756.220546313878</v>
      </c>
      <c r="R172" s="46">
        <f t="shared" si="17"/>
        <v>14116.485386393491</v>
      </c>
    </row>
    <row r="173" spans="1:18" ht="12.75">
      <c r="A173" s="23">
        <f t="shared" si="14"/>
        <v>-8985</v>
      </c>
      <c r="B173" s="36">
        <v>-9</v>
      </c>
      <c r="C173" s="36">
        <v>15</v>
      </c>
      <c r="D173" s="36">
        <v>0.0921006856</v>
      </c>
      <c r="E173" s="37" t="s">
        <v>32</v>
      </c>
      <c r="F173" s="23">
        <f>VLOOKUP(A173,GPW!A:E,5,0)</f>
        <v>48357.92098673876</v>
      </c>
      <c r="G173" s="23">
        <f>VLOOKUP(A173,Grid_Area!A:L,12,0)</f>
        <v>4600.239</v>
      </c>
      <c r="H173" s="23">
        <f t="shared" si="15"/>
        <v>11914.619009999999</v>
      </c>
      <c r="I173" s="23">
        <f>VLOOKUP(E173,DATA!A:Q,17,0)</f>
        <v>203.54546466512485</v>
      </c>
      <c r="J173" s="23">
        <f>VLOOKUP(E173,DATA!A:I,9,0)</f>
        <v>5.40611170123095</v>
      </c>
      <c r="K173" s="23">
        <v>-8985</v>
      </c>
      <c r="L173" s="23">
        <v>5</v>
      </c>
      <c r="M173" s="23">
        <f t="shared" si="13"/>
        <v>5932.367371429689</v>
      </c>
      <c r="N173" s="23">
        <f>M173*F173/SUM(M$170:M$174)</f>
        <v>6286.17962053045</v>
      </c>
      <c r="P173" s="23">
        <f t="shared" si="16"/>
        <v>1279523.3518293086</v>
      </c>
      <c r="R173" s="46">
        <f t="shared" si="17"/>
        <v>1415965.852273311</v>
      </c>
    </row>
    <row r="174" spans="1:18" ht="12.75">
      <c r="A174" s="23">
        <f t="shared" si="14"/>
        <v>-8985</v>
      </c>
      <c r="B174" s="36">
        <v>-9</v>
      </c>
      <c r="C174" s="36">
        <v>15</v>
      </c>
      <c r="D174" s="36">
        <v>0.3307226828</v>
      </c>
      <c r="E174" s="37" t="s">
        <v>32</v>
      </c>
      <c r="F174" s="23">
        <f>VLOOKUP(A174,GPW!A:E,5,0)</f>
        <v>48357.92098673876</v>
      </c>
      <c r="G174" s="23">
        <f>VLOOKUP(A174,Grid_Area!A:L,12,0)</f>
        <v>4600.239</v>
      </c>
      <c r="H174" s="23">
        <f t="shared" si="15"/>
        <v>11914.619009999999</v>
      </c>
      <c r="I174" s="23">
        <f>VLOOKUP(E174,DATA!A:Q,17,0)</f>
        <v>203.54546466512485</v>
      </c>
      <c r="J174" s="23">
        <f>VLOOKUP(E174,DATA!A:I,9,0)</f>
        <v>5.40611170123095</v>
      </c>
      <c r="K174" s="23">
        <v>-8985</v>
      </c>
      <c r="L174" s="23">
        <v>5</v>
      </c>
      <c r="M174" s="23">
        <f t="shared" si="13"/>
        <v>21302.430483040956</v>
      </c>
      <c r="N174" s="23">
        <f>M174*F174/SUM(M$170:M$174)</f>
        <v>22572.928476273108</v>
      </c>
      <c r="P174" s="23">
        <f t="shared" si="16"/>
        <v>4594617.215555638</v>
      </c>
      <c r="R174" s="46">
        <f t="shared" si="17"/>
        <v>5084566.117681733</v>
      </c>
    </row>
    <row r="175" spans="1:20" ht="12.75">
      <c r="A175" s="23">
        <f t="shared" si="14"/>
        <v>-1985</v>
      </c>
      <c r="B175" s="36">
        <v>-2</v>
      </c>
      <c r="C175" s="36">
        <v>15</v>
      </c>
      <c r="D175" s="36">
        <v>0.0747997999</v>
      </c>
      <c r="E175" s="37" t="s">
        <v>35</v>
      </c>
      <c r="F175" s="23">
        <f>VLOOKUP(A175,GPW!A:E,5,0)</f>
        <v>38980.50033718464</v>
      </c>
      <c r="G175" s="23">
        <f>VLOOKUP(A175,Grid_Area!A:L,12,0)</f>
        <v>4600.239</v>
      </c>
      <c r="H175" s="23">
        <f t="shared" si="15"/>
        <v>11914.619009999999</v>
      </c>
      <c r="I175" s="23">
        <f>VLOOKUP(E175,DATA!A:Q,17,0)</f>
        <v>209.25648502391084</v>
      </c>
      <c r="J175" s="23">
        <f>VLOOKUP(E175,DATA!A:I,9,0)</f>
        <v>7.175152361451148</v>
      </c>
      <c r="K175" s="23">
        <v>-1985</v>
      </c>
      <c r="L175" s="23">
        <v>5</v>
      </c>
      <c r="M175" s="23">
        <f aca="true" t="shared" si="18" ref="M175:M238">D175*H175*J175</f>
        <v>6394.575556669073</v>
      </c>
      <c r="N175" s="23">
        <f>M175*F175/SUM(M$175:M$179)</f>
        <v>5060.339614870999</v>
      </c>
      <c r="O175" s="23">
        <f>SUM(N175:N179)</f>
        <v>38980.50033718464</v>
      </c>
      <c r="P175" s="23">
        <f t="shared" si="16"/>
        <v>1058908.880835156</v>
      </c>
      <c r="R175" s="46">
        <f t="shared" si="17"/>
        <v>1171826.066158072</v>
      </c>
      <c r="S175" s="46">
        <f>SUM(R175:R179)</f>
        <v>9333389.344971556</v>
      </c>
      <c r="T175" s="23">
        <f>SUM(D175:D179)</f>
        <v>1.0000000018000001</v>
      </c>
    </row>
    <row r="176" spans="1:18" ht="12.75">
      <c r="A176" s="23">
        <f t="shared" si="14"/>
        <v>-1985</v>
      </c>
      <c r="B176" s="36">
        <v>-2</v>
      </c>
      <c r="C176" s="36">
        <v>15</v>
      </c>
      <c r="D176" s="36">
        <v>0.0449326441</v>
      </c>
      <c r="E176" s="37" t="s">
        <v>35</v>
      </c>
      <c r="F176" s="23">
        <f>VLOOKUP(A176,GPW!A:E,5,0)</f>
        <v>38980.50033718464</v>
      </c>
      <c r="G176" s="23">
        <f>VLOOKUP(A176,Grid_Area!A:L,12,0)</f>
        <v>4600.239</v>
      </c>
      <c r="H176" s="23">
        <f t="shared" si="15"/>
        <v>11914.619009999999</v>
      </c>
      <c r="I176" s="23">
        <f>VLOOKUP(E176,DATA!A:Q,17,0)</f>
        <v>209.25648502391084</v>
      </c>
      <c r="J176" s="23">
        <f>VLOOKUP(E176,DATA!A:I,9,0)</f>
        <v>7.175152361451148</v>
      </c>
      <c r="K176" s="23">
        <v>-1985</v>
      </c>
      <c r="L176" s="23">
        <v>5</v>
      </c>
      <c r="M176" s="23">
        <f t="shared" si="18"/>
        <v>3841.2561001833756</v>
      </c>
      <c r="N176" s="23">
        <f>M176*F176/SUM(M$175:M$179)</f>
        <v>3039.773358272442</v>
      </c>
      <c r="P176" s="23">
        <f t="shared" si="16"/>
        <v>636092.2882214204</v>
      </c>
      <c r="R176" s="46">
        <f t="shared" si="17"/>
        <v>703922.2517730787</v>
      </c>
    </row>
    <row r="177" spans="1:18" ht="12.75">
      <c r="A177" s="23">
        <f t="shared" si="14"/>
        <v>-1985</v>
      </c>
      <c r="B177" s="36">
        <v>-2</v>
      </c>
      <c r="C177" s="36">
        <v>15</v>
      </c>
      <c r="D177" s="36">
        <v>0.2058783526</v>
      </c>
      <c r="E177" s="37" t="s">
        <v>35</v>
      </c>
      <c r="F177" s="23">
        <f>VLOOKUP(A177,GPW!A:E,5,0)</f>
        <v>38980.50033718464</v>
      </c>
      <c r="G177" s="23">
        <f>VLOOKUP(A177,Grid_Area!A:L,12,0)</f>
        <v>4600.239</v>
      </c>
      <c r="H177" s="23">
        <f t="shared" si="15"/>
        <v>11914.619009999999</v>
      </c>
      <c r="I177" s="23">
        <f>VLOOKUP(E177,DATA!A:Q,17,0)</f>
        <v>209.25648502391084</v>
      </c>
      <c r="J177" s="23">
        <f>VLOOKUP(E177,DATA!A:I,9,0)</f>
        <v>7.175152361451148</v>
      </c>
      <c r="K177" s="23">
        <v>-1985</v>
      </c>
      <c r="L177" s="23">
        <v>5</v>
      </c>
      <c r="M177" s="23">
        <f t="shared" si="18"/>
        <v>17600.37704570459</v>
      </c>
      <c r="N177" s="23">
        <f>M177*F177/SUM(M$175:M$179)</f>
        <v>13928.037038855227</v>
      </c>
      <c r="P177" s="23">
        <f t="shared" si="16"/>
        <v>2914532.0740336846</v>
      </c>
      <c r="R177" s="46">
        <f t="shared" si="17"/>
        <v>3225324.404034435</v>
      </c>
    </row>
    <row r="178" spans="1:18" ht="12.75">
      <c r="A178" s="23">
        <f t="shared" si="14"/>
        <v>-1985</v>
      </c>
      <c r="B178" s="36">
        <v>-2</v>
      </c>
      <c r="C178" s="36">
        <v>15</v>
      </c>
      <c r="D178" s="36">
        <v>0.2691525041</v>
      </c>
      <c r="E178" s="37" t="s">
        <v>41</v>
      </c>
      <c r="F178" s="23">
        <f>VLOOKUP(A178,GPW!A:E,5,0)</f>
        <v>38980.50033718464</v>
      </c>
      <c r="G178" s="23">
        <f>VLOOKUP(A178,Grid_Area!A:L,12,0)</f>
        <v>4600.239</v>
      </c>
      <c r="H178" s="23">
        <f t="shared" si="15"/>
        <v>11914.619009999999</v>
      </c>
      <c r="I178" s="23">
        <f>VLOOKUP(E178,DATA!A:Q,17,0)</f>
        <v>225.60237533048647</v>
      </c>
      <c r="J178" s="23">
        <f>VLOOKUP(E178,DATA!A:I,9,0)</f>
        <v>2.666067910211792</v>
      </c>
      <c r="K178" s="23">
        <v>-1985</v>
      </c>
      <c r="L178" s="23">
        <v>5</v>
      </c>
      <c r="M178" s="23">
        <f t="shared" si="18"/>
        <v>8549.678656640854</v>
      </c>
      <c r="N178" s="23">
        <f>M178*F178/SUM(M$175:M$179)</f>
        <v>6765.777840484708</v>
      </c>
      <c r="P178" s="23">
        <f t="shared" si="16"/>
        <v>1526375.5517717192</v>
      </c>
      <c r="R178" s="46">
        <f t="shared" si="17"/>
        <v>1689141.238386644</v>
      </c>
    </row>
    <row r="179" spans="1:18" ht="12.75">
      <c r="A179" s="23">
        <f t="shared" si="14"/>
        <v>-1985</v>
      </c>
      <c r="B179" s="36">
        <v>-2</v>
      </c>
      <c r="C179" s="36">
        <v>15</v>
      </c>
      <c r="D179" s="36">
        <v>0.4052367011</v>
      </c>
      <c r="E179" s="37" t="s">
        <v>41</v>
      </c>
      <c r="F179" s="23">
        <f>VLOOKUP(A179,GPW!A:E,5,0)</f>
        <v>38980.50033718464</v>
      </c>
      <c r="G179" s="23">
        <f>VLOOKUP(A179,Grid_Area!A:L,12,0)</f>
        <v>4600.239</v>
      </c>
      <c r="H179" s="23">
        <f t="shared" si="15"/>
        <v>11914.619009999999</v>
      </c>
      <c r="I179" s="23">
        <f>VLOOKUP(E179,DATA!A:Q,17,0)</f>
        <v>225.60237533048647</v>
      </c>
      <c r="J179" s="23">
        <f>VLOOKUP(E179,DATA!A:I,9,0)</f>
        <v>2.666067910211792</v>
      </c>
      <c r="K179" s="23">
        <v>-1985</v>
      </c>
      <c r="L179" s="23">
        <v>5</v>
      </c>
      <c r="M179" s="23">
        <f t="shared" si="18"/>
        <v>12872.418132862613</v>
      </c>
      <c r="N179" s="23">
        <f>M179*F179/SUM(M$175:M$179)</f>
        <v>10186.572484701264</v>
      </c>
      <c r="P179" s="23">
        <f t="shared" si="16"/>
        <v>2298114.9490247807</v>
      </c>
      <c r="R179" s="46">
        <f t="shared" si="17"/>
        <v>2543175.3846193254</v>
      </c>
    </row>
    <row r="180" spans="1:20" ht="12.75">
      <c r="A180" s="23">
        <f t="shared" si="14"/>
        <v>-1983</v>
      </c>
      <c r="B180" s="36">
        <v>-2</v>
      </c>
      <c r="C180" s="36">
        <v>17</v>
      </c>
      <c r="D180" s="36">
        <v>0.0049387346</v>
      </c>
      <c r="E180" s="37" t="s">
        <v>41</v>
      </c>
      <c r="F180" s="23">
        <f>VLOOKUP(A180,GPW!A:E,5,0)</f>
        <v>19719.107876673952</v>
      </c>
      <c r="G180" s="23">
        <f>VLOOKUP(A180,Grid_Area!A:L,12,0)</f>
        <v>4552.911</v>
      </c>
      <c r="H180" s="23">
        <f t="shared" si="15"/>
        <v>11792.03949</v>
      </c>
      <c r="I180" s="23">
        <f>VLOOKUP(E180,DATA!A:Q,17,0)</f>
        <v>225.60237533048647</v>
      </c>
      <c r="J180" s="23">
        <f>VLOOKUP(E180,DATA!A:I,9,0)</f>
        <v>2.666067910211792</v>
      </c>
      <c r="K180" s="23">
        <v>-1983</v>
      </c>
      <c r="L180" s="23">
        <v>5</v>
      </c>
      <c r="M180" s="23">
        <f t="shared" si="18"/>
        <v>155.26580559275905</v>
      </c>
      <c r="N180" s="23">
        <f>M180*F180/SUM(M$180:M$184)</f>
        <v>174.5578602834596</v>
      </c>
      <c r="O180" s="23">
        <f>SUM(N180:N184)</f>
        <v>19719.107876673956</v>
      </c>
      <c r="P180" s="23">
        <f t="shared" si="16"/>
        <v>39380.66791255567</v>
      </c>
      <c r="R180" s="46">
        <f t="shared" si="17"/>
        <v>43580.04168049984</v>
      </c>
      <c r="S180" s="46">
        <f>SUM(R180:R184)</f>
        <v>5065610.546425898</v>
      </c>
      <c r="T180" s="23">
        <f>SUM(D180:D184)</f>
        <v>1.0000000018</v>
      </c>
    </row>
    <row r="181" spans="1:18" ht="12.75">
      <c r="A181" s="23">
        <f t="shared" si="14"/>
        <v>-1983</v>
      </c>
      <c r="B181" s="36">
        <v>-2</v>
      </c>
      <c r="C181" s="36">
        <v>17</v>
      </c>
      <c r="D181" s="36">
        <v>0.0141101009</v>
      </c>
      <c r="E181" s="37" t="s">
        <v>41</v>
      </c>
      <c r="F181" s="23">
        <f>VLOOKUP(A181,GPW!A:E,5,0)</f>
        <v>19719.107876673952</v>
      </c>
      <c r="G181" s="23">
        <f>VLOOKUP(A181,Grid_Area!A:L,12,0)</f>
        <v>4552.911</v>
      </c>
      <c r="H181" s="23">
        <f t="shared" si="15"/>
        <v>11792.03949</v>
      </c>
      <c r="I181" s="23">
        <f>VLOOKUP(E181,DATA!A:Q,17,0)</f>
        <v>225.60237533048647</v>
      </c>
      <c r="J181" s="23">
        <f>VLOOKUP(E181,DATA!A:I,9,0)</f>
        <v>2.666067910211792</v>
      </c>
      <c r="K181" s="23">
        <v>-1983</v>
      </c>
      <c r="L181" s="23">
        <v>5</v>
      </c>
      <c r="M181" s="23">
        <f t="shared" si="18"/>
        <v>443.59868684452374</v>
      </c>
      <c r="N181" s="23">
        <f>M181*F181/SUM(M$180:M$184)</f>
        <v>498.7166189265804</v>
      </c>
      <c r="P181" s="23">
        <f t="shared" si="16"/>
        <v>112511.65384662559</v>
      </c>
      <c r="R181" s="46">
        <f t="shared" si="17"/>
        <v>124509.38046722702</v>
      </c>
    </row>
    <row r="182" spans="1:18" ht="12.75">
      <c r="A182" s="23">
        <f t="shared" si="14"/>
        <v>-1983</v>
      </c>
      <c r="B182" s="36">
        <v>-2</v>
      </c>
      <c r="C182" s="36">
        <v>17</v>
      </c>
      <c r="D182" s="36">
        <v>0.3567564451</v>
      </c>
      <c r="E182" s="37" t="s">
        <v>46</v>
      </c>
      <c r="F182" s="23">
        <f>VLOOKUP(A182,GPW!A:E,5,0)</f>
        <v>19719.107876673952</v>
      </c>
      <c r="G182" s="23">
        <f>VLOOKUP(A182,Grid_Area!A:L,12,0)</f>
        <v>4552.911</v>
      </c>
      <c r="H182" s="23">
        <f t="shared" si="15"/>
        <v>11792.03949</v>
      </c>
      <c r="I182" s="23">
        <f>VLOOKUP(E182,DATA!A:Q,17,0)</f>
        <v>223.2110768909268</v>
      </c>
      <c r="J182" s="23">
        <f>VLOOKUP(E182,DATA!A:I,9,0)</f>
        <v>2.820082222510605</v>
      </c>
      <c r="K182" s="23">
        <v>-1983</v>
      </c>
      <c r="L182" s="23">
        <v>5</v>
      </c>
      <c r="M182" s="23">
        <f t="shared" si="18"/>
        <v>11863.76467152209</v>
      </c>
      <c r="N182" s="23">
        <f>M182*F182/SUM(M$180:M$184)</f>
        <v>13337.858700190043</v>
      </c>
      <c r="P182" s="23">
        <f t="shared" si="16"/>
        <v>2977157.8038884364</v>
      </c>
      <c r="R182" s="46">
        <f t="shared" si="17"/>
        <v>3294628.2544262577</v>
      </c>
    </row>
    <row r="183" spans="1:18" ht="12.75">
      <c r="A183" s="23">
        <f t="shared" si="14"/>
        <v>-1983</v>
      </c>
      <c r="B183" s="36">
        <v>-2</v>
      </c>
      <c r="C183" s="36">
        <v>17</v>
      </c>
      <c r="D183" s="36">
        <v>0.0943002354</v>
      </c>
      <c r="E183" s="37" t="s">
        <v>46</v>
      </c>
      <c r="F183" s="23">
        <f>VLOOKUP(A183,GPW!A:E,5,0)</f>
        <v>19719.107876673952</v>
      </c>
      <c r="G183" s="23">
        <f>VLOOKUP(A183,Grid_Area!A:L,12,0)</f>
        <v>4552.911</v>
      </c>
      <c r="H183" s="23">
        <f t="shared" si="15"/>
        <v>11792.03949</v>
      </c>
      <c r="I183" s="23">
        <f>VLOOKUP(E183,DATA!A:Q,17,0)</f>
        <v>223.2110768909268</v>
      </c>
      <c r="J183" s="23">
        <f>VLOOKUP(E183,DATA!A:I,9,0)</f>
        <v>2.820082222510605</v>
      </c>
      <c r="K183" s="23">
        <v>-1983</v>
      </c>
      <c r="L183" s="23">
        <v>5</v>
      </c>
      <c r="M183" s="23">
        <f t="shared" si="18"/>
        <v>3135.909152085945</v>
      </c>
      <c r="N183" s="23">
        <f>M183*F183/SUM(M$180:M$184)</f>
        <v>3525.5514859929276</v>
      </c>
      <c r="P183" s="23">
        <f t="shared" si="16"/>
        <v>786942.1438228886</v>
      </c>
      <c r="R183" s="46">
        <f t="shared" si="17"/>
        <v>870858.0439543326</v>
      </c>
    </row>
    <row r="184" spans="1:18" ht="12.75">
      <c r="A184" s="23">
        <f t="shared" si="14"/>
        <v>-1983</v>
      </c>
      <c r="B184" s="36">
        <v>-2</v>
      </c>
      <c r="C184" s="36">
        <v>17</v>
      </c>
      <c r="D184" s="36">
        <v>0.5298944858</v>
      </c>
      <c r="E184" s="37" t="s">
        <v>45</v>
      </c>
      <c r="F184" s="23">
        <f>VLOOKUP(A184,GPW!A:E,5,0)</f>
        <v>19719.107876673952</v>
      </c>
      <c r="G184" s="23">
        <f>VLOOKUP(A184,Grid_Area!A:L,12,0)</f>
        <v>4552.911</v>
      </c>
      <c r="H184" s="23">
        <f t="shared" si="15"/>
        <v>11792.03949</v>
      </c>
      <c r="I184" s="23">
        <f>VLOOKUP(E184,DATA!A:Q,17,0)</f>
        <v>303.101584821014</v>
      </c>
      <c r="J184" s="23">
        <f>VLOOKUP(E184,DATA!A:I,9,0)</f>
        <v>0.3106683838275267</v>
      </c>
      <c r="K184" s="23">
        <v>-1983</v>
      </c>
      <c r="L184" s="23">
        <v>5</v>
      </c>
      <c r="M184" s="23">
        <f t="shared" si="18"/>
        <v>1941.2227985243035</v>
      </c>
      <c r="N184" s="23">
        <f>M184*F184/SUM(M$180:M$184)</f>
        <v>2182.423211280943</v>
      </c>
      <c r="P184" s="23">
        <f t="shared" si="16"/>
        <v>661495.9340894206</v>
      </c>
      <c r="R184" s="46">
        <f t="shared" si="17"/>
        <v>732034.8258975805</v>
      </c>
    </row>
    <row r="185" spans="1:20" ht="12.75">
      <c r="A185" s="23">
        <f t="shared" si="14"/>
        <v>15</v>
      </c>
      <c r="B185" s="36">
        <v>0</v>
      </c>
      <c r="C185" s="36">
        <v>15</v>
      </c>
      <c r="D185" s="36">
        <v>0.2556828044</v>
      </c>
      <c r="E185" s="37" t="s">
        <v>38</v>
      </c>
      <c r="F185" s="23">
        <f>VLOOKUP(A185,GPW!A:E,5,0)</f>
        <v>36382.630203186854</v>
      </c>
      <c r="G185" s="23">
        <f>VLOOKUP(A185,Grid_Area!A:L,12,0)</f>
        <v>4600.239</v>
      </c>
      <c r="H185" s="23">
        <f t="shared" si="15"/>
        <v>11914.619009999999</v>
      </c>
      <c r="I185" s="23">
        <f>VLOOKUP(E185,DATA!A:Q,17,0)</f>
        <v>198.16684387734</v>
      </c>
      <c r="J185" s="23">
        <f>VLOOKUP(E185,DATA!A:I,9,0)</f>
        <v>3.766506471717209</v>
      </c>
      <c r="K185" s="23">
        <v>15</v>
      </c>
      <c r="L185" s="23">
        <v>5</v>
      </c>
      <c r="M185" s="23">
        <f t="shared" si="18"/>
        <v>11474.146714910243</v>
      </c>
      <c r="N185" s="23">
        <f>M185*F185/SUM(M$185:M$189)</f>
        <v>9030.394310412292</v>
      </c>
      <c r="O185" s="23">
        <f>SUM(N185:N189)</f>
        <v>36382.630203186854</v>
      </c>
      <c r="P185" s="23">
        <f t="shared" si="16"/>
        <v>1789524.739462292</v>
      </c>
      <c r="R185" s="46">
        <f t="shared" si="17"/>
        <v>1980351.4482594049</v>
      </c>
      <c r="S185" s="46">
        <f>SUM(R185:R189)</f>
        <v>8197787.191993661</v>
      </c>
      <c r="T185" s="23">
        <f>SUM(D185:D189)</f>
        <v>0.9999925030000001</v>
      </c>
    </row>
    <row r="186" spans="1:18" ht="12.75">
      <c r="A186" s="23">
        <f t="shared" si="14"/>
        <v>15</v>
      </c>
      <c r="B186" s="36">
        <v>0</v>
      </c>
      <c r="C186" s="36">
        <v>15</v>
      </c>
      <c r="D186" s="36">
        <v>0.2177693025</v>
      </c>
      <c r="E186" s="37" t="s">
        <v>38</v>
      </c>
      <c r="F186" s="23">
        <f>VLOOKUP(A186,GPW!A:E,5,0)</f>
        <v>36382.630203186854</v>
      </c>
      <c r="G186" s="23">
        <f>VLOOKUP(A186,Grid_Area!A:L,12,0)</f>
        <v>4600.239</v>
      </c>
      <c r="H186" s="23">
        <f t="shared" si="15"/>
        <v>11914.619009999999</v>
      </c>
      <c r="I186" s="23">
        <f>VLOOKUP(E186,DATA!A:Q,17,0)</f>
        <v>198.16684387734</v>
      </c>
      <c r="J186" s="23">
        <f>VLOOKUP(E186,DATA!A:I,9,0)</f>
        <v>3.766506471717209</v>
      </c>
      <c r="K186" s="23">
        <v>15</v>
      </c>
      <c r="L186" s="23">
        <v>5</v>
      </c>
      <c r="M186" s="23">
        <f t="shared" si="18"/>
        <v>9772.721840846134</v>
      </c>
      <c r="N186" s="23">
        <f>M186*F186/SUM(M$185:M$189)</f>
        <v>7691.337221105876</v>
      </c>
      <c r="P186" s="23">
        <f t="shared" si="16"/>
        <v>1524168.0223028623</v>
      </c>
      <c r="R186" s="46">
        <f t="shared" si="17"/>
        <v>1686698.308102238</v>
      </c>
    </row>
    <row r="187" spans="1:18" ht="12.75">
      <c r="A187" s="23">
        <f t="shared" si="14"/>
        <v>15</v>
      </c>
      <c r="B187" s="36">
        <v>0</v>
      </c>
      <c r="C187" s="36">
        <v>15</v>
      </c>
      <c r="D187" s="36">
        <v>0.0175940626</v>
      </c>
      <c r="E187" s="37" t="s">
        <v>42</v>
      </c>
      <c r="F187" s="23">
        <f>VLOOKUP(A187,GPW!A:E,5,0)</f>
        <v>36382.630203186854</v>
      </c>
      <c r="G187" s="23">
        <f>VLOOKUP(A187,Grid_Area!A:L,12,0)</f>
        <v>4600.239</v>
      </c>
      <c r="H187" s="23">
        <f t="shared" si="15"/>
        <v>11914.619009999999</v>
      </c>
      <c r="I187" s="23">
        <f>VLOOKUP(E187,DATA!A:Q,17,0)</f>
        <v>267.30540514258826</v>
      </c>
      <c r="J187" s="23">
        <f>VLOOKUP(E187,DATA!A:I,9,0)</f>
        <v>5.99336996574264</v>
      </c>
      <c r="K187" s="23">
        <v>15</v>
      </c>
      <c r="L187" s="23">
        <v>5</v>
      </c>
      <c r="M187" s="23">
        <f t="shared" si="18"/>
        <v>1256.3694850767736</v>
      </c>
      <c r="N187" s="23">
        <f>M187*F187/SUM(M$185:M$189)</f>
        <v>988.7891563274009</v>
      </c>
      <c r="P187" s="23">
        <f t="shared" si="16"/>
        <v>264308.68603269395</v>
      </c>
      <c r="R187" s="46">
        <f t="shared" si="17"/>
        <v>292493.3517989038</v>
      </c>
    </row>
    <row r="188" spans="1:18" ht="12.75">
      <c r="A188" s="23">
        <f t="shared" si="14"/>
        <v>15</v>
      </c>
      <c r="B188" s="36">
        <v>0</v>
      </c>
      <c r="C188" s="36">
        <v>15</v>
      </c>
      <c r="D188" s="36">
        <v>0.0333677777</v>
      </c>
      <c r="E188" s="37" t="s">
        <v>42</v>
      </c>
      <c r="F188" s="23">
        <f>VLOOKUP(A188,GPW!A:E,5,0)</f>
        <v>36382.630203186854</v>
      </c>
      <c r="G188" s="23">
        <f>VLOOKUP(A188,Grid_Area!A:L,12,0)</f>
        <v>4600.239</v>
      </c>
      <c r="H188" s="23">
        <f t="shared" si="15"/>
        <v>11914.619009999999</v>
      </c>
      <c r="I188" s="23">
        <f>VLOOKUP(E188,DATA!A:Q,17,0)</f>
        <v>267.30540514258826</v>
      </c>
      <c r="J188" s="23">
        <f>VLOOKUP(E188,DATA!A:I,9,0)</f>
        <v>5.99336996574264</v>
      </c>
      <c r="K188" s="23">
        <v>15</v>
      </c>
      <c r="L188" s="23">
        <v>5</v>
      </c>
      <c r="M188" s="23">
        <f t="shared" si="18"/>
        <v>2382.7502857188447</v>
      </c>
      <c r="N188" s="23">
        <f>M188*F188/SUM(M$185:M$189)</f>
        <v>1875.2744895032515</v>
      </c>
      <c r="P188" s="23">
        <f t="shared" si="16"/>
        <v>501271.007170227</v>
      </c>
      <c r="R188" s="46">
        <f t="shared" si="17"/>
        <v>554724.2478012845</v>
      </c>
    </row>
    <row r="189" spans="1:18" ht="12.75">
      <c r="A189" s="23">
        <f t="shared" si="14"/>
        <v>15</v>
      </c>
      <c r="B189" s="36">
        <v>0</v>
      </c>
      <c r="C189" s="36">
        <v>15</v>
      </c>
      <c r="D189" s="36">
        <v>0.4755785558</v>
      </c>
      <c r="E189" s="37" t="s">
        <v>38</v>
      </c>
      <c r="F189" s="23">
        <f>VLOOKUP(A189,GPW!A:E,5,0)</f>
        <v>36382.630203186854</v>
      </c>
      <c r="G189" s="23">
        <f>VLOOKUP(A189,Grid_Area!A:L,12,0)</f>
        <v>4600.239</v>
      </c>
      <c r="H189" s="23">
        <f t="shared" si="15"/>
        <v>11914.619009999999</v>
      </c>
      <c r="I189" s="23">
        <f>VLOOKUP(E189,DATA!A:Q,17,0)</f>
        <v>198.16684387734</v>
      </c>
      <c r="J189" s="23">
        <f>VLOOKUP(E189,DATA!A:I,9,0)</f>
        <v>3.766506471717209</v>
      </c>
      <c r="K189" s="23">
        <v>15</v>
      </c>
      <c r="L189" s="23">
        <v>5</v>
      </c>
      <c r="M189" s="23">
        <f t="shared" si="18"/>
        <v>21342.296117721744</v>
      </c>
      <c r="N189" s="23">
        <f>M189*F189/SUM(M$185:M$189)</f>
        <v>16796.835025838034</v>
      </c>
      <c r="P189" s="23">
        <f t="shared" si="16"/>
        <v>3328575.784198682</v>
      </c>
      <c r="R189" s="46">
        <f t="shared" si="17"/>
        <v>3683519.8360318295</v>
      </c>
    </row>
    <row r="190" spans="1:20" ht="12.75">
      <c r="A190" s="23">
        <f t="shared" si="14"/>
        <v>17</v>
      </c>
      <c r="B190" s="36">
        <v>0</v>
      </c>
      <c r="C190" s="36">
        <v>17</v>
      </c>
      <c r="D190" s="36">
        <v>0.004980759</v>
      </c>
      <c r="E190" s="37" t="s">
        <v>42</v>
      </c>
      <c r="F190" s="23">
        <f>VLOOKUP(A190,GPW!A:E,5,0)</f>
        <v>14735.94673501362</v>
      </c>
      <c r="G190" s="23">
        <f>VLOOKUP(A190,Grid_Area!A:L,12,0)</f>
        <v>4552.911</v>
      </c>
      <c r="H190" s="23">
        <f t="shared" si="15"/>
        <v>11792.03949</v>
      </c>
      <c r="I190" s="23">
        <f>VLOOKUP(E190,DATA!A:Q,17,0)</f>
        <v>267.30540514258826</v>
      </c>
      <c r="J190" s="23">
        <f>VLOOKUP(E190,DATA!A:I,9,0)</f>
        <v>5.99336996574264</v>
      </c>
      <c r="K190" s="23">
        <v>17</v>
      </c>
      <c r="L190" s="23">
        <v>5</v>
      </c>
      <c r="M190" s="23">
        <f t="shared" si="18"/>
        <v>352.01043707278495</v>
      </c>
      <c r="N190" s="23">
        <f>M190*F190/SUM(M$190:M$194)</f>
        <v>113.86957255368394</v>
      </c>
      <c r="O190" s="23">
        <f>SUM(N190:N194)</f>
        <v>14735.94673501362</v>
      </c>
      <c r="P190" s="23">
        <f t="shared" si="16"/>
        <v>30437.952224875833</v>
      </c>
      <c r="R190" s="46">
        <f t="shared" si="17"/>
        <v>33683.71581646613</v>
      </c>
      <c r="S190" s="46">
        <f>SUM(R190:R194)</f>
        <v>4031088.792460884</v>
      </c>
      <c r="T190" s="23">
        <f>SUM(D190:D194)</f>
        <v>1.0000000018</v>
      </c>
    </row>
    <row r="191" spans="1:18" ht="12.75">
      <c r="A191" s="23">
        <f t="shared" si="14"/>
        <v>17</v>
      </c>
      <c r="B191" s="36">
        <v>0</v>
      </c>
      <c r="C191" s="36">
        <v>17</v>
      </c>
      <c r="D191" s="36">
        <v>0.056118145</v>
      </c>
      <c r="E191" s="37" t="s">
        <v>46</v>
      </c>
      <c r="F191" s="23">
        <f>VLOOKUP(A191,GPW!A:E,5,0)</f>
        <v>14735.94673501362</v>
      </c>
      <c r="G191" s="23">
        <f>VLOOKUP(A191,Grid_Area!A:L,12,0)</f>
        <v>4552.911</v>
      </c>
      <c r="H191" s="23">
        <f t="shared" si="15"/>
        <v>11792.03949</v>
      </c>
      <c r="I191" s="23">
        <f>VLOOKUP(E191,DATA!A:Q,17,0)</f>
        <v>223.2110768909268</v>
      </c>
      <c r="J191" s="23">
        <f>VLOOKUP(E191,DATA!A:I,9,0)</f>
        <v>2.820082222510605</v>
      </c>
      <c r="K191" s="23">
        <v>17</v>
      </c>
      <c r="L191" s="23">
        <v>5</v>
      </c>
      <c r="M191" s="23">
        <f t="shared" si="18"/>
        <v>1866.1820276175697</v>
      </c>
      <c r="N191" s="23">
        <f>M191*F191/SUM(M$190:M$194)</f>
        <v>603.6791169014148</v>
      </c>
      <c r="P191" s="23">
        <f t="shared" si="16"/>
        <v>134747.8657801285</v>
      </c>
      <c r="R191" s="46">
        <f t="shared" si="17"/>
        <v>149116.76003301446</v>
      </c>
    </row>
    <row r="192" spans="1:18" ht="12.75">
      <c r="A192" s="23">
        <f t="shared" si="14"/>
        <v>17</v>
      </c>
      <c r="B192" s="36">
        <v>0</v>
      </c>
      <c r="C192" s="36">
        <v>17</v>
      </c>
      <c r="D192" s="36">
        <v>0.3459396864</v>
      </c>
      <c r="E192" s="37" t="s">
        <v>42</v>
      </c>
      <c r="F192" s="23">
        <f>VLOOKUP(A192,GPW!A:E,5,0)</f>
        <v>14735.94673501362</v>
      </c>
      <c r="G192" s="23">
        <f>VLOOKUP(A192,Grid_Area!A:L,12,0)</f>
        <v>4552.911</v>
      </c>
      <c r="H192" s="23">
        <f t="shared" si="15"/>
        <v>11792.03949</v>
      </c>
      <c r="I192" s="23">
        <f>VLOOKUP(E192,DATA!A:Q,17,0)</f>
        <v>267.30540514258826</v>
      </c>
      <c r="J192" s="23">
        <f>VLOOKUP(E192,DATA!A:I,9,0)</f>
        <v>5.99336996574264</v>
      </c>
      <c r="K192" s="23">
        <v>17</v>
      </c>
      <c r="L192" s="23">
        <v>5</v>
      </c>
      <c r="M192" s="23">
        <f t="shared" si="18"/>
        <v>24448.960532016536</v>
      </c>
      <c r="N192" s="23">
        <f>M192*F192/SUM(M$190:M$194)</f>
        <v>7908.835625197577</v>
      </c>
      <c r="P192" s="23">
        <f t="shared" si="16"/>
        <v>2114074.510999574</v>
      </c>
      <c r="R192" s="46">
        <f t="shared" si="17"/>
        <v>2339509.718565988</v>
      </c>
    </row>
    <row r="193" spans="1:18" ht="12.75">
      <c r="A193" s="23">
        <f t="shared" si="14"/>
        <v>17</v>
      </c>
      <c r="B193" s="36">
        <v>0</v>
      </c>
      <c r="C193" s="36">
        <v>17</v>
      </c>
      <c r="D193" s="36">
        <v>0.5655812304</v>
      </c>
      <c r="E193" s="37" t="s">
        <v>46</v>
      </c>
      <c r="F193" s="23">
        <f>VLOOKUP(A193,GPW!A:E,5,0)</f>
        <v>14735.94673501362</v>
      </c>
      <c r="G193" s="23">
        <f>VLOOKUP(A193,Grid_Area!A:L,12,0)</f>
        <v>4552.911</v>
      </c>
      <c r="H193" s="23">
        <f t="shared" si="15"/>
        <v>11792.03949</v>
      </c>
      <c r="I193" s="23">
        <f>VLOOKUP(E193,DATA!A:Q,17,0)</f>
        <v>223.2110768909268</v>
      </c>
      <c r="J193" s="23">
        <f>VLOOKUP(E193,DATA!A:I,9,0)</f>
        <v>2.820082222510605</v>
      </c>
      <c r="K193" s="23">
        <v>17</v>
      </c>
      <c r="L193" s="23">
        <v>5</v>
      </c>
      <c r="M193" s="23">
        <f t="shared" si="18"/>
        <v>18808.13286558762</v>
      </c>
      <c r="N193" s="23">
        <f>M193*F193/SUM(M$190:M$194)</f>
        <v>6084.120879332121</v>
      </c>
      <c r="P193" s="23">
        <f t="shared" si="16"/>
        <v>1358043.1734102953</v>
      </c>
      <c r="R193" s="46">
        <f t="shared" si="17"/>
        <v>1502858.6674191358</v>
      </c>
    </row>
    <row r="194" spans="1:18" ht="12.75">
      <c r="A194" s="23">
        <f aca="true" t="shared" si="19" ref="A194:A257">1000*B194+C194</f>
        <v>17</v>
      </c>
      <c r="B194" s="36">
        <v>0</v>
      </c>
      <c r="C194" s="36">
        <v>17</v>
      </c>
      <c r="D194" s="36">
        <v>0.027380181</v>
      </c>
      <c r="E194" s="37" t="s">
        <v>47</v>
      </c>
      <c r="F194" s="23">
        <f>VLOOKUP(A194,GPW!A:E,5,0)</f>
        <v>14735.94673501362</v>
      </c>
      <c r="G194" s="23">
        <f>VLOOKUP(A194,Grid_Area!A:L,12,0)</f>
        <v>4552.911</v>
      </c>
      <c r="H194" s="23">
        <f aca="true" t="shared" si="20" ref="H194:H257">G194*2.59</f>
        <v>11792.03949</v>
      </c>
      <c r="I194" s="23">
        <f>VLOOKUP(E194,DATA!A:Q,17,0)</f>
        <v>210.26580016531733</v>
      </c>
      <c r="J194" s="23">
        <f>VLOOKUP(E194,DATA!A:I,9,0)</f>
        <v>0.24359368424486058</v>
      </c>
      <c r="K194" s="23">
        <v>17</v>
      </c>
      <c r="L194" s="23">
        <v>5</v>
      </c>
      <c r="M194" s="23">
        <f t="shared" si="18"/>
        <v>78.64864841868733</v>
      </c>
      <c r="N194" s="23">
        <f>M194*F194/SUM(M$190:M$194)</f>
        <v>25.44154102882221</v>
      </c>
      <c r="P194" s="23">
        <f t="shared" si="16"/>
        <v>5349.4859818640525</v>
      </c>
      <c r="R194" s="46">
        <f t="shared" si="17"/>
        <v>5919.930626279609</v>
      </c>
    </row>
    <row r="195" spans="1:20" ht="12.75">
      <c r="A195" s="23">
        <f t="shared" si="19"/>
        <v>1016</v>
      </c>
      <c r="B195" s="36">
        <v>1</v>
      </c>
      <c r="C195" s="36">
        <v>16</v>
      </c>
      <c r="D195" s="36">
        <v>0.0655755468</v>
      </c>
      <c r="E195" s="37" t="s">
        <v>38</v>
      </c>
      <c r="F195" s="23">
        <f>VLOOKUP(A195,GPW!A:E,5,0)</f>
        <v>28431.02180189027</v>
      </c>
      <c r="G195" s="23">
        <f>VLOOKUP(A195,Grid_Area!A:L,12,0)</f>
        <v>4577.27</v>
      </c>
      <c r="H195" s="23">
        <f t="shared" si="20"/>
        <v>11855.1293</v>
      </c>
      <c r="I195" s="23">
        <f>VLOOKUP(E195,DATA!A:Q,17,0)</f>
        <v>198.16684387734</v>
      </c>
      <c r="J195" s="23">
        <f>VLOOKUP(E195,DATA!A:I,9,0)</f>
        <v>3.766506471717209</v>
      </c>
      <c r="K195" s="23">
        <v>1016</v>
      </c>
      <c r="L195" s="23">
        <v>5</v>
      </c>
      <c r="M195" s="23">
        <f t="shared" si="18"/>
        <v>2928.1069381991683</v>
      </c>
      <c r="N195" s="23">
        <f>M195*F195/SUM(M$195:M$199)</f>
        <v>3061.5196965343407</v>
      </c>
      <c r="O195" s="23">
        <f>SUM(N195:N199)</f>
        <v>28431.02180189027</v>
      </c>
      <c r="P195" s="23">
        <f aca="true" t="shared" si="21" ref="P195:P258">N195*I195</f>
        <v>606691.695730522</v>
      </c>
      <c r="R195" s="46">
        <f aca="true" t="shared" si="22" ref="R195:R258">P195*$P$740</f>
        <v>671386.5149737485</v>
      </c>
      <c r="S195" s="46">
        <f>SUM(R195:R199)</f>
        <v>6969230.482373795</v>
      </c>
      <c r="T195" s="23">
        <f>SUM(D195:D199)</f>
        <v>1.0000000019000002</v>
      </c>
    </row>
    <row r="196" spans="1:18" ht="12.75">
      <c r="A196" s="23">
        <f t="shared" si="19"/>
        <v>1016</v>
      </c>
      <c r="B196" s="36">
        <v>1</v>
      </c>
      <c r="C196" s="36">
        <v>16</v>
      </c>
      <c r="D196" s="36">
        <v>0.2585653325</v>
      </c>
      <c r="E196" s="37" t="s">
        <v>38</v>
      </c>
      <c r="F196" s="23">
        <f>VLOOKUP(A196,GPW!A:E,5,0)</f>
        <v>28431.02180189027</v>
      </c>
      <c r="G196" s="23">
        <f>VLOOKUP(A196,Grid_Area!A:L,12,0)</f>
        <v>4577.27</v>
      </c>
      <c r="H196" s="23">
        <f t="shared" si="20"/>
        <v>11855.1293</v>
      </c>
      <c r="I196" s="23">
        <f>VLOOKUP(E196,DATA!A:Q,17,0)</f>
        <v>198.16684387734</v>
      </c>
      <c r="J196" s="23">
        <f>VLOOKUP(E196,DATA!A:I,9,0)</f>
        <v>3.766506471717209</v>
      </c>
      <c r="K196" s="23">
        <v>1016</v>
      </c>
      <c r="L196" s="23">
        <v>5</v>
      </c>
      <c r="M196" s="23">
        <f t="shared" si="18"/>
        <v>11545.568142651387</v>
      </c>
      <c r="N196" s="23">
        <f>M196*F196/SUM(M$195:M$199)</f>
        <v>12071.616584517767</v>
      </c>
      <c r="P196" s="23">
        <f t="shared" si="21"/>
        <v>2392194.159051241</v>
      </c>
      <c r="R196" s="46">
        <f t="shared" si="22"/>
        <v>2647286.7700159773</v>
      </c>
    </row>
    <row r="197" spans="1:18" ht="12.75">
      <c r="A197" s="23">
        <f t="shared" si="19"/>
        <v>1016</v>
      </c>
      <c r="B197" s="36">
        <v>1</v>
      </c>
      <c r="C197" s="36">
        <v>16</v>
      </c>
      <c r="D197" s="36">
        <v>0.0189406181</v>
      </c>
      <c r="E197" s="37" t="s">
        <v>42</v>
      </c>
      <c r="F197" s="23">
        <f>VLOOKUP(A197,GPW!A:E,5,0)</f>
        <v>28431.02180189027</v>
      </c>
      <c r="G197" s="23">
        <f>VLOOKUP(A197,Grid_Area!A:L,12,0)</f>
        <v>4577.27</v>
      </c>
      <c r="H197" s="23">
        <f t="shared" si="20"/>
        <v>11855.1293</v>
      </c>
      <c r="I197" s="23">
        <f>VLOOKUP(E197,DATA!A:Q,17,0)</f>
        <v>267.30540514258826</v>
      </c>
      <c r="J197" s="23">
        <f>VLOOKUP(E197,DATA!A:I,9,0)</f>
        <v>5.99336996574264</v>
      </c>
      <c r="K197" s="23">
        <v>1016</v>
      </c>
      <c r="L197" s="23">
        <v>5</v>
      </c>
      <c r="M197" s="23">
        <f t="shared" si="18"/>
        <v>1345.7721286424146</v>
      </c>
      <c r="N197" s="23">
        <f>M197*F197/SUM(M$195:M$199)</f>
        <v>1407.0892784467871</v>
      </c>
      <c r="P197" s="23">
        <f t="shared" si="21"/>
        <v>376122.5696470106</v>
      </c>
      <c r="R197" s="46">
        <f t="shared" si="22"/>
        <v>416230.5550172594</v>
      </c>
    </row>
    <row r="198" spans="1:18" ht="12.75">
      <c r="A198" s="23">
        <f t="shared" si="19"/>
        <v>1016</v>
      </c>
      <c r="B198" s="36">
        <v>1</v>
      </c>
      <c r="C198" s="36">
        <v>16</v>
      </c>
      <c r="D198" s="36">
        <v>0.0877183532</v>
      </c>
      <c r="E198" s="37" t="s">
        <v>42</v>
      </c>
      <c r="F198" s="23">
        <f>VLOOKUP(A198,GPW!A:E,5,0)</f>
        <v>28431.02180189027</v>
      </c>
      <c r="G198" s="23">
        <f>VLOOKUP(A198,Grid_Area!A:L,12,0)</f>
        <v>4577.27</v>
      </c>
      <c r="H198" s="23">
        <f t="shared" si="20"/>
        <v>11855.1293</v>
      </c>
      <c r="I198" s="23">
        <f>VLOOKUP(E198,DATA!A:Q,17,0)</f>
        <v>267.30540514258826</v>
      </c>
      <c r="J198" s="23">
        <f>VLOOKUP(E198,DATA!A:I,9,0)</f>
        <v>5.99336996574264</v>
      </c>
      <c r="K198" s="23">
        <v>1016</v>
      </c>
      <c r="L198" s="23">
        <v>5</v>
      </c>
      <c r="M198" s="23">
        <f t="shared" si="18"/>
        <v>6232.579860050669</v>
      </c>
      <c r="N198" s="23">
        <f>M198*F198/SUM(M$195:M$199)</f>
        <v>6516.5536657290195</v>
      </c>
      <c r="P198" s="23">
        <f t="shared" si="21"/>
        <v>1741910.0177511142</v>
      </c>
      <c r="R198" s="46">
        <f t="shared" si="22"/>
        <v>1927659.3110568018</v>
      </c>
    </row>
    <row r="199" spans="1:18" ht="12.75">
      <c r="A199" s="23">
        <f t="shared" si="19"/>
        <v>1016</v>
      </c>
      <c r="B199" s="36">
        <v>1</v>
      </c>
      <c r="C199" s="36">
        <v>16</v>
      </c>
      <c r="D199" s="36">
        <v>0.5692001513</v>
      </c>
      <c r="E199" s="37" t="s">
        <v>43</v>
      </c>
      <c r="F199" s="23">
        <f>VLOOKUP(A199,GPW!A:E,5,0)</f>
        <v>28431.02180189027</v>
      </c>
      <c r="G199" s="23">
        <f>VLOOKUP(A199,Grid_Area!A:L,12,0)</f>
        <v>4577.27</v>
      </c>
      <c r="H199" s="23">
        <f t="shared" si="20"/>
        <v>11855.1293</v>
      </c>
      <c r="I199" s="23">
        <f>VLOOKUP(E199,DATA!A:Q,17,0)</f>
        <v>219.70665110281806</v>
      </c>
      <c r="J199" s="23">
        <f>VLOOKUP(E199,DATA!A:I,9,0)</f>
        <v>0.7617208426274455</v>
      </c>
      <c r="K199" s="23">
        <v>1016</v>
      </c>
      <c r="L199" s="23">
        <v>5</v>
      </c>
      <c r="M199" s="23">
        <f t="shared" si="18"/>
        <v>5140.047602536761</v>
      </c>
      <c r="N199" s="23">
        <f>M199*F199/SUM(M$195:M$199)</f>
        <v>5374.242576662352</v>
      </c>
      <c r="P199" s="23">
        <f t="shared" si="21"/>
        <v>1180756.8387326652</v>
      </c>
      <c r="R199" s="46">
        <f t="shared" si="22"/>
        <v>1306667.3313100077</v>
      </c>
    </row>
    <row r="200" spans="1:20" ht="12.75">
      <c r="A200" s="23">
        <f t="shared" si="19"/>
        <v>1017</v>
      </c>
      <c r="B200" s="36">
        <v>1</v>
      </c>
      <c r="C200" s="36">
        <v>17</v>
      </c>
      <c r="D200" s="36">
        <v>0.0312557411</v>
      </c>
      <c r="E200" s="37" t="s">
        <v>42</v>
      </c>
      <c r="F200" s="23">
        <f>VLOOKUP(A200,GPW!A:E,5,0)</f>
        <v>10741.948825354655</v>
      </c>
      <c r="G200" s="23">
        <f>VLOOKUP(A200,Grid_Area!A:L,12,0)</f>
        <v>4552.911</v>
      </c>
      <c r="H200" s="23">
        <f t="shared" si="20"/>
        <v>11792.03949</v>
      </c>
      <c r="I200" s="23">
        <f>VLOOKUP(E200,DATA!A:Q,17,0)</f>
        <v>267.30540514258826</v>
      </c>
      <c r="J200" s="23">
        <f>VLOOKUP(E200,DATA!A:I,9,0)</f>
        <v>5.99336996574264</v>
      </c>
      <c r="K200" s="23">
        <v>1017</v>
      </c>
      <c r="L200" s="23">
        <v>5</v>
      </c>
      <c r="M200" s="23">
        <f t="shared" si="18"/>
        <v>2208.96997538825</v>
      </c>
      <c r="N200" s="23">
        <f>M200*F200/SUM(M$200:M$204)</f>
        <v>747.0731797579261</v>
      </c>
      <c r="O200" s="23">
        <f>SUM(N200:N204)</f>
        <v>10741.948825354659</v>
      </c>
      <c r="P200" s="23">
        <f t="shared" si="21"/>
        <v>199696.6989863541</v>
      </c>
      <c r="R200" s="46">
        <f t="shared" si="22"/>
        <v>220991.43886050867</v>
      </c>
      <c r="S200" s="46">
        <f>SUM(R200:R204)</f>
        <v>3097578.16567627</v>
      </c>
      <c r="T200" s="23">
        <f>SUM(D200:D204)</f>
        <v>1.0000000019</v>
      </c>
    </row>
    <row r="201" spans="1:18" ht="12.75">
      <c r="A201" s="23">
        <f t="shared" si="19"/>
        <v>1017</v>
      </c>
      <c r="B201" s="36">
        <v>1</v>
      </c>
      <c r="C201" s="36">
        <v>17</v>
      </c>
      <c r="D201" s="36">
        <v>0.35603859</v>
      </c>
      <c r="E201" s="37" t="s">
        <v>42</v>
      </c>
      <c r="F201" s="23">
        <f>VLOOKUP(A201,GPW!A:E,5,0)</f>
        <v>10741.948825354655</v>
      </c>
      <c r="G201" s="23">
        <f>VLOOKUP(A201,Grid_Area!A:L,12,0)</f>
        <v>4552.911</v>
      </c>
      <c r="H201" s="23">
        <f t="shared" si="20"/>
        <v>11792.03949</v>
      </c>
      <c r="I201" s="23">
        <f>VLOOKUP(E201,DATA!A:Q,17,0)</f>
        <v>267.30540514258826</v>
      </c>
      <c r="J201" s="23">
        <f>VLOOKUP(E201,DATA!A:I,9,0)</f>
        <v>5.99336996574264</v>
      </c>
      <c r="K201" s="23">
        <v>1017</v>
      </c>
      <c r="L201" s="23">
        <v>5</v>
      </c>
      <c r="M201" s="23">
        <f t="shared" si="18"/>
        <v>25162.69100365588</v>
      </c>
      <c r="N201" s="23">
        <f>M201*F201/SUM(M$200:M$204)</f>
        <v>8510.01679009392</v>
      </c>
      <c r="P201" s="23">
        <f t="shared" si="21"/>
        <v>2274773.4858462834</v>
      </c>
      <c r="R201" s="46">
        <f t="shared" si="22"/>
        <v>2517344.8948861016</v>
      </c>
    </row>
    <row r="202" spans="1:18" ht="12.75">
      <c r="A202" s="23">
        <f t="shared" si="19"/>
        <v>1017</v>
      </c>
      <c r="B202" s="36">
        <v>1</v>
      </c>
      <c r="C202" s="36">
        <v>17</v>
      </c>
      <c r="D202" s="36">
        <v>0.0210385131</v>
      </c>
      <c r="E202" s="37" t="s">
        <v>46</v>
      </c>
      <c r="F202" s="23">
        <f>VLOOKUP(A202,GPW!A:E,5,0)</f>
        <v>10741.948825354655</v>
      </c>
      <c r="G202" s="23">
        <f>VLOOKUP(A202,Grid_Area!A:L,12,0)</f>
        <v>4552.911</v>
      </c>
      <c r="H202" s="23">
        <f t="shared" si="20"/>
        <v>11792.03949</v>
      </c>
      <c r="I202" s="23">
        <f>VLOOKUP(E202,DATA!A:Q,17,0)</f>
        <v>223.2110768909268</v>
      </c>
      <c r="J202" s="23">
        <f>VLOOKUP(E202,DATA!A:I,9,0)</f>
        <v>2.820082222510605</v>
      </c>
      <c r="K202" s="23">
        <v>1017</v>
      </c>
      <c r="L202" s="23">
        <v>5</v>
      </c>
      <c r="M202" s="23">
        <f t="shared" si="18"/>
        <v>699.6256742808729</v>
      </c>
      <c r="N202" s="23">
        <f>M202*F202/SUM(M$200:M$204)</f>
        <v>236.61325547597346</v>
      </c>
      <c r="P202" s="23">
        <f t="shared" si="21"/>
        <v>52814.69956146002</v>
      </c>
      <c r="R202" s="46">
        <f t="shared" si="22"/>
        <v>58446.6168360153</v>
      </c>
    </row>
    <row r="203" spans="1:18" ht="12.75">
      <c r="A203" s="23">
        <f t="shared" si="19"/>
        <v>1017</v>
      </c>
      <c r="B203" s="36">
        <v>1</v>
      </c>
      <c r="C203" s="36">
        <v>17</v>
      </c>
      <c r="D203" s="36">
        <v>0.3259217224</v>
      </c>
      <c r="E203" s="37" t="s">
        <v>43</v>
      </c>
      <c r="F203" s="23">
        <f>VLOOKUP(A203,GPW!A:E,5,0)</f>
        <v>10741.948825354655</v>
      </c>
      <c r="G203" s="23">
        <f>VLOOKUP(A203,Grid_Area!A:L,12,0)</f>
        <v>4552.911</v>
      </c>
      <c r="H203" s="23">
        <f t="shared" si="20"/>
        <v>11792.03949</v>
      </c>
      <c r="I203" s="23">
        <f>VLOOKUP(E203,DATA!A:Q,17,0)</f>
        <v>219.70665110281806</v>
      </c>
      <c r="J203" s="23">
        <f>VLOOKUP(E203,DATA!A:I,9,0)</f>
        <v>0.7617208426274455</v>
      </c>
      <c r="K203" s="23">
        <v>1017</v>
      </c>
      <c r="L203" s="23">
        <v>5</v>
      </c>
      <c r="M203" s="23">
        <f t="shared" si="18"/>
        <v>2927.5078672912987</v>
      </c>
      <c r="N203" s="23">
        <f>M203*F203/SUM(M$200:M$204)</f>
        <v>990.0825432447336</v>
      </c>
      <c r="P203" s="23">
        <f t="shared" si="21"/>
        <v>217527.71989166146</v>
      </c>
      <c r="R203" s="46">
        <f t="shared" si="22"/>
        <v>240723.87803560463</v>
      </c>
    </row>
    <row r="204" spans="1:18" ht="12.75">
      <c r="A204" s="23">
        <f t="shared" si="19"/>
        <v>1017</v>
      </c>
      <c r="B204" s="36">
        <v>1</v>
      </c>
      <c r="C204" s="36">
        <v>17</v>
      </c>
      <c r="D204" s="36">
        <v>0.2657454353</v>
      </c>
      <c r="E204" s="37" t="s">
        <v>47</v>
      </c>
      <c r="F204" s="23">
        <f>VLOOKUP(A204,GPW!A:E,5,0)</f>
        <v>10741.948825354655</v>
      </c>
      <c r="G204" s="23">
        <f>VLOOKUP(A204,Grid_Area!A:L,12,0)</f>
        <v>4552.911</v>
      </c>
      <c r="H204" s="23">
        <f t="shared" si="20"/>
        <v>11792.03949</v>
      </c>
      <c r="I204" s="23">
        <f>VLOOKUP(E204,DATA!A:Q,17,0)</f>
        <v>210.26580016531733</v>
      </c>
      <c r="J204" s="23">
        <f>VLOOKUP(E204,DATA!A:I,9,0)</f>
        <v>0.24359368424486058</v>
      </c>
      <c r="K204" s="23">
        <v>1017</v>
      </c>
      <c r="L204" s="23">
        <v>5</v>
      </c>
      <c r="M204" s="23">
        <f t="shared" si="18"/>
        <v>763.3448190054228</v>
      </c>
      <c r="N204" s="23">
        <f>M204*F204/SUM(M$200:M$204)</f>
        <v>258.16305678210404</v>
      </c>
      <c r="P204" s="23">
        <f t="shared" si="21"/>
        <v>54282.86170741336</v>
      </c>
      <c r="R204" s="46">
        <f t="shared" si="22"/>
        <v>60071.33705804027</v>
      </c>
    </row>
    <row r="205" spans="1:20" ht="12.75">
      <c r="A205" s="23">
        <f t="shared" si="19"/>
        <v>-11988</v>
      </c>
      <c r="B205" s="36">
        <v>-12</v>
      </c>
      <c r="C205" s="36">
        <v>12</v>
      </c>
      <c r="D205" s="36">
        <v>0.0003716006</v>
      </c>
      <c r="E205" s="37" t="s">
        <v>7</v>
      </c>
      <c r="F205" s="23">
        <f>VLOOKUP(A205,GPW!A:E,5,0)</f>
        <v>47733.58949858301</v>
      </c>
      <c r="G205" s="23">
        <f>VLOOKUP(A205,Grid_Area!A:L,12,0)</f>
        <v>4660.703</v>
      </c>
      <c r="H205" s="23">
        <f t="shared" si="20"/>
        <v>12071.22077</v>
      </c>
      <c r="I205" s="23">
        <f>VLOOKUP(E205,DATA!A:Q,17,0)</f>
        <v>198.72078354714387</v>
      </c>
      <c r="J205" s="23">
        <f>VLOOKUP(E205,DATA!A:I,9,0)</f>
        <v>8.016830733279527</v>
      </c>
      <c r="K205" s="23">
        <v>-11988</v>
      </c>
      <c r="L205" s="23">
        <v>6</v>
      </c>
      <c r="M205" s="23">
        <f t="shared" si="18"/>
        <v>35.960880210752734</v>
      </c>
      <c r="N205" s="23">
        <f aca="true" t="shared" si="23" ref="N205:N210">M205*F205/SUM(M$205:M$210)</f>
        <v>45.881184200477435</v>
      </c>
      <c r="O205" s="23">
        <f>SUM(N205:N210)</f>
        <v>47733.58949858301</v>
      </c>
      <c r="P205" s="23">
        <f t="shared" si="21"/>
        <v>9117.544874389714</v>
      </c>
      <c r="R205" s="46">
        <f t="shared" si="22"/>
        <v>10089.798033187933</v>
      </c>
      <c r="S205" s="46">
        <f>SUM(R205:R210)</f>
        <v>10497163.179907447</v>
      </c>
      <c r="T205" s="23">
        <f>SUM(D205:D210)</f>
        <v>0.3866035894</v>
      </c>
    </row>
    <row r="206" spans="1:18" ht="12.75">
      <c r="A206" s="23">
        <f t="shared" si="19"/>
        <v>-11988</v>
      </c>
      <c r="B206" s="36">
        <v>-12</v>
      </c>
      <c r="C206" s="36">
        <v>12</v>
      </c>
      <c r="D206" s="36">
        <v>0.1716061017</v>
      </c>
      <c r="E206" s="37" t="s">
        <v>7</v>
      </c>
      <c r="F206" s="23">
        <f>VLOOKUP(A206,GPW!A:E,5,0)</f>
        <v>47733.58949858301</v>
      </c>
      <c r="G206" s="23">
        <f>VLOOKUP(A206,Grid_Area!A:L,12,0)</f>
        <v>4660.703</v>
      </c>
      <c r="H206" s="23">
        <f t="shared" si="20"/>
        <v>12071.22077</v>
      </c>
      <c r="I206" s="23">
        <f>VLOOKUP(E206,DATA!A:Q,17,0)</f>
        <v>198.72078354714387</v>
      </c>
      <c r="J206" s="23">
        <f>VLOOKUP(E206,DATA!A:I,9,0)</f>
        <v>8.016830733279527</v>
      </c>
      <c r="K206" s="23">
        <v>-11988</v>
      </c>
      <c r="L206" s="23">
        <v>6</v>
      </c>
      <c r="M206" s="23">
        <f t="shared" si="18"/>
        <v>16606.825894974205</v>
      </c>
      <c r="N206" s="23">
        <f t="shared" si="23"/>
        <v>21188.047495142808</v>
      </c>
      <c r="P206" s="23">
        <f t="shared" si="21"/>
        <v>4210505.400068877</v>
      </c>
      <c r="R206" s="46">
        <f t="shared" si="22"/>
        <v>4659494.380298924</v>
      </c>
    </row>
    <row r="207" spans="1:18" ht="12.75">
      <c r="A207" s="23">
        <f t="shared" si="19"/>
        <v>-11988</v>
      </c>
      <c r="B207" s="36">
        <v>-12</v>
      </c>
      <c r="C207" s="36">
        <v>12</v>
      </c>
      <c r="D207" s="36">
        <v>0.0028396915</v>
      </c>
      <c r="E207" s="37" t="s">
        <v>7</v>
      </c>
      <c r="F207" s="23">
        <f>VLOOKUP(A207,GPW!A:E,5,0)</f>
        <v>47733.58949858301</v>
      </c>
      <c r="G207" s="23">
        <f>VLOOKUP(A207,Grid_Area!A:L,12,0)</f>
        <v>4660.703</v>
      </c>
      <c r="H207" s="23">
        <f t="shared" si="20"/>
        <v>12071.22077</v>
      </c>
      <c r="I207" s="23">
        <f>VLOOKUP(E207,DATA!A:Q,17,0)</f>
        <v>198.72078354714387</v>
      </c>
      <c r="J207" s="23">
        <f>VLOOKUP(E207,DATA!A:I,9,0)</f>
        <v>8.016830733279527</v>
      </c>
      <c r="K207" s="23">
        <v>-11988</v>
      </c>
      <c r="L207" s="23">
        <v>6</v>
      </c>
      <c r="M207" s="23">
        <f t="shared" si="18"/>
        <v>274.8052771362391</v>
      </c>
      <c r="N207" s="23">
        <f t="shared" si="23"/>
        <v>350.6140969202688</v>
      </c>
      <c r="P207" s="23">
        <f t="shared" si="21"/>
        <v>69674.30806267007</v>
      </c>
      <c r="R207" s="46">
        <f t="shared" si="22"/>
        <v>77104.05664458155</v>
      </c>
    </row>
    <row r="208" spans="1:18" ht="12.75">
      <c r="A208" s="23">
        <f t="shared" si="19"/>
        <v>-11988</v>
      </c>
      <c r="B208" s="36">
        <v>-12</v>
      </c>
      <c r="C208" s="36">
        <v>12</v>
      </c>
      <c r="D208" s="36">
        <v>0.0830963662</v>
      </c>
      <c r="E208" s="37" t="s">
        <v>7</v>
      </c>
      <c r="F208" s="23">
        <f>VLOOKUP(A208,GPW!A:E,5,0)</f>
        <v>47733.58949858301</v>
      </c>
      <c r="G208" s="23">
        <f>VLOOKUP(A208,Grid_Area!A:L,12,0)</f>
        <v>4660.703</v>
      </c>
      <c r="H208" s="23">
        <f t="shared" si="20"/>
        <v>12071.22077</v>
      </c>
      <c r="I208" s="23">
        <f>VLOOKUP(E208,DATA!A:Q,17,0)</f>
        <v>198.72078354714387</v>
      </c>
      <c r="J208" s="23">
        <f>VLOOKUP(E208,DATA!A:I,9,0)</f>
        <v>8.016830733279527</v>
      </c>
      <c r="K208" s="23">
        <v>-11988</v>
      </c>
      <c r="L208" s="23">
        <v>6</v>
      </c>
      <c r="M208" s="23">
        <f t="shared" si="18"/>
        <v>8041.479133421857</v>
      </c>
      <c r="N208" s="23">
        <f t="shared" si="23"/>
        <v>10259.83188405112</v>
      </c>
      <c r="P208" s="23">
        <f t="shared" si="21"/>
        <v>2038841.831060608</v>
      </c>
      <c r="R208" s="46">
        <f t="shared" si="22"/>
        <v>2256254.5707671735</v>
      </c>
    </row>
    <row r="209" spans="1:18" ht="12.75">
      <c r="A209" s="23">
        <f t="shared" si="19"/>
        <v>-11988</v>
      </c>
      <c r="B209" s="36">
        <v>-12</v>
      </c>
      <c r="C209" s="36">
        <v>12</v>
      </c>
      <c r="D209" s="36">
        <v>0.1197458874</v>
      </c>
      <c r="E209" s="37" t="s">
        <v>7</v>
      </c>
      <c r="F209" s="23">
        <f>VLOOKUP(A209,GPW!A:E,5,0)</f>
        <v>47733.58949858301</v>
      </c>
      <c r="G209" s="23">
        <f>VLOOKUP(A209,Grid_Area!A:L,12,0)</f>
        <v>4660.703</v>
      </c>
      <c r="H209" s="23">
        <f t="shared" si="20"/>
        <v>12071.22077</v>
      </c>
      <c r="I209" s="23">
        <f>VLOOKUP(E209,DATA!A:Q,17,0)</f>
        <v>198.72078354714387</v>
      </c>
      <c r="J209" s="23">
        <f>VLOOKUP(E209,DATA!A:I,9,0)</f>
        <v>8.016830733279527</v>
      </c>
      <c r="K209" s="23">
        <v>-11988</v>
      </c>
      <c r="L209" s="23">
        <v>6</v>
      </c>
      <c r="M209" s="23">
        <f t="shared" si="18"/>
        <v>11588.160817075335</v>
      </c>
      <c r="N209" s="23">
        <f t="shared" si="23"/>
        <v>14784.914548170884</v>
      </c>
      <c r="P209" s="23">
        <f t="shared" si="21"/>
        <v>2938069.8036900847</v>
      </c>
      <c r="R209" s="46">
        <f t="shared" si="22"/>
        <v>3251372.089202395</v>
      </c>
    </row>
    <row r="210" spans="1:18" ht="12.75">
      <c r="A210" s="23">
        <f t="shared" si="19"/>
        <v>-11988</v>
      </c>
      <c r="B210" s="36">
        <v>-12</v>
      </c>
      <c r="C210" s="36">
        <v>12</v>
      </c>
      <c r="D210" s="36">
        <v>0.008943942</v>
      </c>
      <c r="E210" s="37" t="s">
        <v>7</v>
      </c>
      <c r="F210" s="23">
        <f>VLOOKUP(A210,GPW!A:E,5,0)</f>
        <v>47733.58949858301</v>
      </c>
      <c r="G210" s="23">
        <f>VLOOKUP(A210,Grid_Area!A:L,12,0)</f>
        <v>4660.703</v>
      </c>
      <c r="H210" s="23">
        <f t="shared" si="20"/>
        <v>12071.22077</v>
      </c>
      <c r="I210" s="23">
        <f>VLOOKUP(E210,DATA!A:Q,17,0)</f>
        <v>198.72078354714387</v>
      </c>
      <c r="J210" s="23">
        <f>VLOOKUP(E210,DATA!A:I,9,0)</f>
        <v>8.016830733279527</v>
      </c>
      <c r="K210" s="23">
        <v>-11988</v>
      </c>
      <c r="L210" s="23">
        <v>6</v>
      </c>
      <c r="M210" s="23">
        <f t="shared" si="18"/>
        <v>865.5315057992915</v>
      </c>
      <c r="N210" s="23">
        <f t="shared" si="23"/>
        <v>1104.30029009745</v>
      </c>
      <c r="P210" s="23">
        <f t="shared" si="21"/>
        <v>219447.41891950354</v>
      </c>
      <c r="R210" s="46">
        <f t="shared" si="22"/>
        <v>242848.28496118396</v>
      </c>
    </row>
    <row r="211" spans="1:20" ht="12.75">
      <c r="A211" s="23">
        <f t="shared" si="19"/>
        <v>-6986</v>
      </c>
      <c r="B211" s="36">
        <v>-7</v>
      </c>
      <c r="C211" s="36">
        <v>14</v>
      </c>
      <c r="D211" s="36">
        <v>0.0374576571</v>
      </c>
      <c r="E211" s="37" t="s">
        <v>23</v>
      </c>
      <c r="F211" s="23">
        <f>VLOOKUP(A211,GPW!A:E,5,0)</f>
        <v>80817.41298904506</v>
      </c>
      <c r="G211" s="23">
        <f>VLOOKUP(A211,Grid_Area!A:L,12,0)</f>
        <v>4621.803</v>
      </c>
      <c r="H211" s="23">
        <f t="shared" si="20"/>
        <v>11970.46977</v>
      </c>
      <c r="I211" s="23">
        <f>VLOOKUP(E211,DATA!A:Q,17,0)</f>
        <v>248.59045746778241</v>
      </c>
      <c r="J211" s="23">
        <f>VLOOKUP(E211,DATA!A:I,9,0)</f>
        <v>20.708371650603954</v>
      </c>
      <c r="K211" s="23">
        <v>-6986</v>
      </c>
      <c r="L211" s="23">
        <v>6</v>
      </c>
      <c r="M211" s="23">
        <f t="shared" si="18"/>
        <v>9285.338794642208</v>
      </c>
      <c r="N211" s="23">
        <f aca="true" t="shared" si="24" ref="N211:N216">M211*F211/SUM(M$211:M$216)</f>
        <v>4184.72985488883</v>
      </c>
      <c r="O211" s="23">
        <f>SUM(N211:N216)</f>
        <v>80817.41298904506</v>
      </c>
      <c r="P211" s="23">
        <f t="shared" si="21"/>
        <v>1040283.9090059011</v>
      </c>
      <c r="R211" s="46">
        <f t="shared" si="22"/>
        <v>1151215.0127747373</v>
      </c>
      <c r="S211" s="46">
        <f>SUM(R211:R216)</f>
        <v>21780967.593150724</v>
      </c>
      <c r="T211" s="23">
        <f>SUM(D211:D216)</f>
        <v>1.0000000019</v>
      </c>
    </row>
    <row r="212" spans="1:18" ht="12.75">
      <c r="A212" s="23">
        <f t="shared" si="19"/>
        <v>-6986</v>
      </c>
      <c r="B212" s="36">
        <v>-7</v>
      </c>
      <c r="C212" s="36">
        <v>14</v>
      </c>
      <c r="D212" s="36">
        <v>0.2598983015</v>
      </c>
      <c r="E212" s="37" t="s">
        <v>21</v>
      </c>
      <c r="F212" s="23">
        <f>VLOOKUP(A212,GPW!A:E,5,0)</f>
        <v>80817.41298904506</v>
      </c>
      <c r="G212" s="23">
        <f>VLOOKUP(A212,Grid_Area!A:L,12,0)</f>
        <v>4621.803</v>
      </c>
      <c r="H212" s="23">
        <f t="shared" si="20"/>
        <v>11970.46977</v>
      </c>
      <c r="I212" s="23">
        <f>VLOOKUP(E212,DATA!A:Q,17,0)</f>
        <v>254.96787318629734</v>
      </c>
      <c r="J212" s="23">
        <f>VLOOKUP(E212,DATA!A:I,9,0)</f>
        <v>35.15197327376009</v>
      </c>
      <c r="K212" s="23">
        <v>-6986</v>
      </c>
      <c r="L212" s="23">
        <v>6</v>
      </c>
      <c r="M212" s="23">
        <f t="shared" si="18"/>
        <v>109361.47142390088</v>
      </c>
      <c r="N212" s="23">
        <f t="shared" si="24"/>
        <v>49287.18537510339</v>
      </c>
      <c r="P212" s="23">
        <f t="shared" si="21"/>
        <v>12566648.83042889</v>
      </c>
      <c r="R212" s="46">
        <f t="shared" si="22"/>
        <v>13906698.612384064</v>
      </c>
    </row>
    <row r="213" spans="1:18" ht="12.75">
      <c r="A213" s="23">
        <f t="shared" si="19"/>
        <v>-6986</v>
      </c>
      <c r="B213" s="36">
        <v>-7</v>
      </c>
      <c r="C213" s="36">
        <v>14</v>
      </c>
      <c r="D213" s="36">
        <v>0.0769485101</v>
      </c>
      <c r="E213" s="37" t="s">
        <v>27</v>
      </c>
      <c r="F213" s="23">
        <f>VLOOKUP(A213,GPW!A:E,5,0)</f>
        <v>80817.41298904506</v>
      </c>
      <c r="G213" s="23">
        <f>VLOOKUP(A213,Grid_Area!A:L,12,0)</f>
        <v>4621.803</v>
      </c>
      <c r="H213" s="23">
        <f t="shared" si="20"/>
        <v>11970.46977</v>
      </c>
      <c r="I213" s="23">
        <f>VLOOKUP(E213,DATA!A:Q,17,0)</f>
        <v>234.29202082536213</v>
      </c>
      <c r="J213" s="23">
        <f>VLOOKUP(E213,DATA!A:I,9,0)</f>
        <v>9.222394538178559</v>
      </c>
      <c r="K213" s="23">
        <v>-6986</v>
      </c>
      <c r="L213" s="23">
        <v>6</v>
      </c>
      <c r="M213" s="23">
        <f t="shared" si="18"/>
        <v>8494.838117683263</v>
      </c>
      <c r="N213" s="23">
        <f t="shared" si="24"/>
        <v>3828.465871813843</v>
      </c>
      <c r="P213" s="23">
        <f t="shared" si="21"/>
        <v>896979.0057681971</v>
      </c>
      <c r="R213" s="46">
        <f t="shared" si="22"/>
        <v>992628.7320649585</v>
      </c>
    </row>
    <row r="214" spans="1:18" ht="12.75">
      <c r="A214" s="23">
        <f t="shared" si="19"/>
        <v>-6986</v>
      </c>
      <c r="B214" s="36">
        <v>-7</v>
      </c>
      <c r="C214" s="36">
        <v>14</v>
      </c>
      <c r="D214" s="36">
        <v>0.0405585021</v>
      </c>
      <c r="E214" s="37" t="s">
        <v>32</v>
      </c>
      <c r="F214" s="23">
        <f>VLOOKUP(A214,GPW!A:E,5,0)</f>
        <v>80817.41298904506</v>
      </c>
      <c r="G214" s="23">
        <f>VLOOKUP(A214,Grid_Area!A:L,12,0)</f>
        <v>4621.803</v>
      </c>
      <c r="H214" s="23">
        <f t="shared" si="20"/>
        <v>11970.46977</v>
      </c>
      <c r="I214" s="23">
        <f>VLOOKUP(E214,DATA!A:Q,17,0)</f>
        <v>203.54546466512485</v>
      </c>
      <c r="J214" s="23">
        <f>VLOOKUP(E214,DATA!A:I,9,0)</f>
        <v>5.40611170123095</v>
      </c>
      <c r="K214" s="23">
        <v>-6986</v>
      </c>
      <c r="L214" s="23">
        <v>6</v>
      </c>
      <c r="M214" s="23">
        <f t="shared" si="18"/>
        <v>2624.6906032148418</v>
      </c>
      <c r="N214" s="23">
        <f t="shared" si="24"/>
        <v>1182.8993394895886</v>
      </c>
      <c r="P214" s="23">
        <f t="shared" si="21"/>
        <v>240773.79570847758</v>
      </c>
      <c r="R214" s="46">
        <f t="shared" si="22"/>
        <v>266448.8087364857</v>
      </c>
    </row>
    <row r="215" spans="1:18" ht="12.75">
      <c r="A215" s="23">
        <f t="shared" si="19"/>
        <v>-6986</v>
      </c>
      <c r="B215" s="36">
        <v>-7</v>
      </c>
      <c r="C215" s="36">
        <v>14</v>
      </c>
      <c r="D215" s="36">
        <v>0.3292418666</v>
      </c>
      <c r="E215" s="37" t="s">
        <v>32</v>
      </c>
      <c r="F215" s="23">
        <f>VLOOKUP(A215,GPW!A:E,5,0)</f>
        <v>80817.41298904506</v>
      </c>
      <c r="G215" s="23">
        <f>VLOOKUP(A215,Grid_Area!A:L,12,0)</f>
        <v>4621.803</v>
      </c>
      <c r="H215" s="23">
        <f t="shared" si="20"/>
        <v>11970.46977</v>
      </c>
      <c r="I215" s="23">
        <f>VLOOKUP(E215,DATA!A:Q,17,0)</f>
        <v>203.54546466512485</v>
      </c>
      <c r="J215" s="23">
        <f>VLOOKUP(E215,DATA!A:I,9,0)</f>
        <v>5.40611170123095</v>
      </c>
      <c r="K215" s="23">
        <v>-6986</v>
      </c>
      <c r="L215" s="23">
        <v>6</v>
      </c>
      <c r="M215" s="23">
        <f t="shared" si="18"/>
        <v>21306.458293733052</v>
      </c>
      <c r="N215" s="23">
        <f t="shared" si="24"/>
        <v>9602.425296013562</v>
      </c>
      <c r="P215" s="23">
        <f t="shared" si="21"/>
        <v>1954530.1187892295</v>
      </c>
      <c r="R215" s="46">
        <f t="shared" si="22"/>
        <v>2162952.2442779494</v>
      </c>
    </row>
    <row r="216" spans="1:18" ht="12.75">
      <c r="A216" s="23">
        <f t="shared" si="19"/>
        <v>-6986</v>
      </c>
      <c r="B216" s="36">
        <v>-7</v>
      </c>
      <c r="C216" s="36">
        <v>14</v>
      </c>
      <c r="D216" s="36">
        <v>0.2558951645</v>
      </c>
      <c r="E216" s="37" t="s">
        <v>27</v>
      </c>
      <c r="F216" s="23">
        <f>VLOOKUP(A216,GPW!A:E,5,0)</f>
        <v>80817.41298904506</v>
      </c>
      <c r="G216" s="23">
        <f>VLOOKUP(A216,Grid_Area!A:L,12,0)</f>
        <v>4621.803</v>
      </c>
      <c r="H216" s="23">
        <f t="shared" si="20"/>
        <v>11970.46977</v>
      </c>
      <c r="I216" s="23">
        <f>VLOOKUP(E216,DATA!A:Q,17,0)</f>
        <v>234.29202082536213</v>
      </c>
      <c r="J216" s="23">
        <f>VLOOKUP(E216,DATA!A:I,9,0)</f>
        <v>9.222394538178559</v>
      </c>
      <c r="K216" s="23">
        <v>-6986</v>
      </c>
      <c r="L216" s="23">
        <v>6</v>
      </c>
      <c r="M216" s="23">
        <f t="shared" si="18"/>
        <v>28249.903665456786</v>
      </c>
      <c r="N216" s="23">
        <f t="shared" si="24"/>
        <v>12731.707251735847</v>
      </c>
      <c r="P216" s="23">
        <f t="shared" si="21"/>
        <v>2982937.420566109</v>
      </c>
      <c r="R216" s="46">
        <f t="shared" si="22"/>
        <v>3301024.182912528</v>
      </c>
    </row>
    <row r="217" spans="1:20" ht="12.75">
      <c r="A217" s="23">
        <f t="shared" si="19"/>
        <v>-5990</v>
      </c>
      <c r="B217" s="36">
        <v>-6</v>
      </c>
      <c r="C217" s="36">
        <v>10</v>
      </c>
      <c r="D217" s="36">
        <v>0.0130627593</v>
      </c>
      <c r="E217" s="37" t="s">
        <v>2</v>
      </c>
      <c r="F217" s="23">
        <f>VLOOKUP(A217,GPW!A:E,5,0)</f>
        <v>90735.8570907587</v>
      </c>
      <c r="G217" s="23">
        <f>VLOOKUP(A217,Grid_Area!A:L,12,0)</f>
        <v>4693.923</v>
      </c>
      <c r="H217" s="23">
        <f t="shared" si="20"/>
        <v>12157.260569999999</v>
      </c>
      <c r="I217" s="23">
        <f>VLOOKUP(E217,DATA!A:Q,17,0)</f>
        <v>193.7176513805171</v>
      </c>
      <c r="J217" s="23">
        <f>VLOOKUP(E217,DATA!A:I,9,0)</f>
        <v>21.259010592205826</v>
      </c>
      <c r="K217" s="23">
        <v>-5990</v>
      </c>
      <c r="L217" s="23">
        <v>6</v>
      </c>
      <c r="M217" s="23">
        <f t="shared" si="18"/>
        <v>3376.0875306199237</v>
      </c>
      <c r="N217" s="23">
        <f aca="true" t="shared" si="25" ref="N217:N222">M217*F217/SUM(M$217:M$222)</f>
        <v>3622.393257868487</v>
      </c>
      <c r="O217" s="23">
        <f>SUM(N217:N222)</f>
        <v>90735.8570907587</v>
      </c>
      <c r="P217" s="23">
        <f t="shared" si="21"/>
        <v>701721.5142909032</v>
      </c>
      <c r="R217" s="46">
        <f t="shared" si="22"/>
        <v>776549.8774374754</v>
      </c>
      <c r="S217" s="46">
        <f>SUM(R217:R222)</f>
        <v>20090654.712930977</v>
      </c>
      <c r="T217" s="23">
        <f>SUM(D217:D222)</f>
        <v>0.31651572769999997</v>
      </c>
    </row>
    <row r="218" spans="1:18" ht="12.75">
      <c r="A218" s="23">
        <f t="shared" si="19"/>
        <v>-5990</v>
      </c>
      <c r="B218" s="36">
        <v>-6</v>
      </c>
      <c r="C218" s="36">
        <v>10</v>
      </c>
      <c r="D218" s="36">
        <v>0.1262134919</v>
      </c>
      <c r="E218" s="37" t="s">
        <v>2</v>
      </c>
      <c r="F218" s="23">
        <f>VLOOKUP(A218,GPW!A:E,5,0)</f>
        <v>90735.8570907587</v>
      </c>
      <c r="G218" s="23">
        <f>VLOOKUP(A218,Grid_Area!A:L,12,0)</f>
        <v>4693.923</v>
      </c>
      <c r="H218" s="23">
        <f t="shared" si="20"/>
        <v>12157.260569999999</v>
      </c>
      <c r="I218" s="23">
        <f>VLOOKUP(E218,DATA!A:Q,17,0)</f>
        <v>193.7176513805171</v>
      </c>
      <c r="J218" s="23">
        <f>VLOOKUP(E218,DATA!A:I,9,0)</f>
        <v>21.259010592205826</v>
      </c>
      <c r="K218" s="23">
        <v>-5990</v>
      </c>
      <c r="L218" s="23">
        <v>6</v>
      </c>
      <c r="M218" s="23">
        <f t="shared" si="18"/>
        <v>32620.045000721148</v>
      </c>
      <c r="N218" s="23">
        <f t="shared" si="25"/>
        <v>34999.87189617731</v>
      </c>
      <c r="P218" s="23">
        <f t="shared" si="21"/>
        <v>6780092.982346435</v>
      </c>
      <c r="R218" s="46">
        <f t="shared" si="22"/>
        <v>7503090.994404281</v>
      </c>
    </row>
    <row r="219" spans="1:18" ht="12.75">
      <c r="A219" s="23">
        <f t="shared" si="19"/>
        <v>-5990</v>
      </c>
      <c r="B219" s="36">
        <v>-6</v>
      </c>
      <c r="C219" s="36">
        <v>10</v>
      </c>
      <c r="D219" s="36">
        <v>0.0238667</v>
      </c>
      <c r="E219" s="37" t="s">
        <v>2</v>
      </c>
      <c r="F219" s="23">
        <f>VLOOKUP(A219,GPW!A:E,5,0)</f>
        <v>90735.8570907587</v>
      </c>
      <c r="G219" s="23">
        <f>VLOOKUP(A219,Grid_Area!A:L,12,0)</f>
        <v>4693.923</v>
      </c>
      <c r="H219" s="23">
        <f t="shared" si="20"/>
        <v>12157.260569999999</v>
      </c>
      <c r="I219" s="23">
        <f>VLOOKUP(E219,DATA!A:Q,17,0)</f>
        <v>193.7176513805171</v>
      </c>
      <c r="J219" s="23">
        <f>VLOOKUP(E219,DATA!A:I,9,0)</f>
        <v>21.259010592205826</v>
      </c>
      <c r="K219" s="23">
        <v>-5990</v>
      </c>
      <c r="L219" s="23">
        <v>6</v>
      </c>
      <c r="M219" s="23">
        <f t="shared" si="18"/>
        <v>6168.380387063133</v>
      </c>
      <c r="N219" s="23">
        <f t="shared" si="25"/>
        <v>6618.400537133821</v>
      </c>
      <c r="P219" s="23">
        <f t="shared" si="21"/>
        <v>1282101.0079491166</v>
      </c>
      <c r="R219" s="46">
        <f t="shared" si="22"/>
        <v>1418818.3778167749</v>
      </c>
    </row>
    <row r="220" spans="1:18" ht="12.75">
      <c r="A220" s="23">
        <f t="shared" si="19"/>
        <v>-5990</v>
      </c>
      <c r="B220" s="36">
        <v>-6</v>
      </c>
      <c r="C220" s="36">
        <v>10</v>
      </c>
      <c r="D220" s="36">
        <v>0.0440285831</v>
      </c>
      <c r="E220" s="37" t="s">
        <v>6</v>
      </c>
      <c r="F220" s="23">
        <f>VLOOKUP(A220,GPW!A:E,5,0)</f>
        <v>90735.8570907587</v>
      </c>
      <c r="G220" s="23">
        <f>VLOOKUP(A220,Grid_Area!A:L,12,0)</f>
        <v>4693.923</v>
      </c>
      <c r="H220" s="23">
        <f t="shared" si="20"/>
        <v>12157.260569999999</v>
      </c>
      <c r="I220" s="23">
        <f>VLOOKUP(E220,DATA!A:Q,17,0)</f>
        <v>230.19914009943844</v>
      </c>
      <c r="J220" s="23">
        <f>VLOOKUP(E220,DATA!A:I,9,0)</f>
        <v>26.155436578115147</v>
      </c>
      <c r="K220" s="23">
        <v>-5990</v>
      </c>
      <c r="L220" s="23">
        <v>6</v>
      </c>
      <c r="M220" s="23">
        <f t="shared" si="18"/>
        <v>14000.140953356427</v>
      </c>
      <c r="N220" s="23">
        <f t="shared" si="25"/>
        <v>15021.534761373503</v>
      </c>
      <c r="P220" s="23">
        <f t="shared" si="21"/>
        <v>3457944.3850420034</v>
      </c>
      <c r="R220" s="46">
        <f t="shared" si="22"/>
        <v>3826683.7109924764</v>
      </c>
    </row>
    <row r="221" spans="1:18" ht="12.75">
      <c r="A221" s="23">
        <f t="shared" si="19"/>
        <v>-5990</v>
      </c>
      <c r="B221" s="36">
        <v>-6</v>
      </c>
      <c r="C221" s="36">
        <v>10</v>
      </c>
      <c r="D221" s="36">
        <v>0.002376039</v>
      </c>
      <c r="E221" s="37" t="s">
        <v>6</v>
      </c>
      <c r="F221" s="23">
        <f>VLOOKUP(A221,GPW!A:E,5,0)</f>
        <v>90735.8570907587</v>
      </c>
      <c r="G221" s="23">
        <f>VLOOKUP(A221,Grid_Area!A:L,12,0)</f>
        <v>4693.923</v>
      </c>
      <c r="H221" s="23">
        <f t="shared" si="20"/>
        <v>12157.260569999999</v>
      </c>
      <c r="I221" s="23">
        <f>VLOOKUP(E221,DATA!A:Q,17,0)</f>
        <v>230.19914009943844</v>
      </c>
      <c r="J221" s="23">
        <f>VLOOKUP(E221,DATA!A:I,9,0)</f>
        <v>26.155436578115147</v>
      </c>
      <c r="K221" s="23">
        <v>-5990</v>
      </c>
      <c r="L221" s="23">
        <v>6</v>
      </c>
      <c r="M221" s="23">
        <f t="shared" si="18"/>
        <v>755.5292168980121</v>
      </c>
      <c r="N221" s="23">
        <f t="shared" si="25"/>
        <v>810.6495807919637</v>
      </c>
      <c r="P221" s="23">
        <f t="shared" si="21"/>
        <v>186610.83642028028</v>
      </c>
      <c r="R221" s="46">
        <f t="shared" si="22"/>
        <v>206510.15994159607</v>
      </c>
    </row>
    <row r="222" spans="1:18" ht="12.75">
      <c r="A222" s="23">
        <f t="shared" si="19"/>
        <v>-5990</v>
      </c>
      <c r="B222" s="36">
        <v>-6</v>
      </c>
      <c r="C222" s="36">
        <v>10</v>
      </c>
      <c r="D222" s="36">
        <v>0.1069681544</v>
      </c>
      <c r="E222" s="37" t="s">
        <v>2</v>
      </c>
      <c r="F222" s="23">
        <f>VLOOKUP(A222,GPW!A:E,5,0)</f>
        <v>90735.8570907587</v>
      </c>
      <c r="G222" s="23">
        <f>VLOOKUP(A222,Grid_Area!A:L,12,0)</f>
        <v>4693.923</v>
      </c>
      <c r="H222" s="23">
        <f t="shared" si="20"/>
        <v>12157.260569999999</v>
      </c>
      <c r="I222" s="23">
        <f>VLOOKUP(E222,DATA!A:Q,17,0)</f>
        <v>193.7176513805171</v>
      </c>
      <c r="J222" s="23">
        <f>VLOOKUP(E222,DATA!A:I,9,0)</f>
        <v>21.259010592205826</v>
      </c>
      <c r="K222" s="23">
        <v>-5990</v>
      </c>
      <c r="L222" s="23">
        <v>6</v>
      </c>
      <c r="M222" s="23">
        <f t="shared" si="18"/>
        <v>27646.06190387866</v>
      </c>
      <c r="N222" s="23">
        <f t="shared" si="25"/>
        <v>29663.007057413608</v>
      </c>
      <c r="P222" s="23">
        <f t="shared" si="21"/>
        <v>5746248.060045868</v>
      </c>
      <c r="R222" s="46">
        <f t="shared" si="22"/>
        <v>6359001.592338375</v>
      </c>
    </row>
    <row r="223" spans="1:20" ht="12.75">
      <c r="A223" s="23">
        <f t="shared" si="19"/>
        <v>-2985</v>
      </c>
      <c r="B223" s="36">
        <v>-3</v>
      </c>
      <c r="C223" s="36">
        <v>15</v>
      </c>
      <c r="D223" s="36">
        <v>0.1641643187</v>
      </c>
      <c r="E223" s="37" t="s">
        <v>35</v>
      </c>
      <c r="F223" s="23">
        <f>VLOOKUP(A223,GPW!A:E,5,0)</f>
        <v>62334.519761464784</v>
      </c>
      <c r="G223" s="23">
        <f>VLOOKUP(A223,Grid_Area!A:L,12,0)</f>
        <v>4600.239</v>
      </c>
      <c r="H223" s="23">
        <f t="shared" si="20"/>
        <v>11914.619009999999</v>
      </c>
      <c r="I223" s="23">
        <f>VLOOKUP(E223,DATA!A:Q,17,0)</f>
        <v>209.25648502391084</v>
      </c>
      <c r="J223" s="23">
        <f>VLOOKUP(E223,DATA!A:I,9,0)</f>
        <v>7.175152361451148</v>
      </c>
      <c r="K223" s="23">
        <v>-2985</v>
      </c>
      <c r="L223" s="23">
        <v>6</v>
      </c>
      <c r="M223" s="23">
        <f t="shared" si="18"/>
        <v>14034.277378277473</v>
      </c>
      <c r="N223" s="23">
        <f aca="true" t="shared" si="26" ref="N223:N228">M223*F223/SUM(M$223:M$228)</f>
        <v>14550.549021335088</v>
      </c>
      <c r="O223" s="23">
        <f>SUM(N223:N228)</f>
        <v>62334.51976146479</v>
      </c>
      <c r="P223" s="23">
        <f t="shared" si="21"/>
        <v>3044796.743372686</v>
      </c>
      <c r="R223" s="46">
        <f t="shared" si="22"/>
        <v>3369479.9001244404</v>
      </c>
      <c r="S223" s="46">
        <f>SUM(R223:R228)</f>
        <v>14720003.241046395</v>
      </c>
      <c r="T223" s="23">
        <f>SUM(D223:D228)</f>
        <v>1.0000000019000002</v>
      </c>
    </row>
    <row r="224" spans="1:18" ht="12.75">
      <c r="A224" s="23">
        <f t="shared" si="19"/>
        <v>-2985</v>
      </c>
      <c r="B224" s="36">
        <v>-3</v>
      </c>
      <c r="C224" s="36">
        <v>15</v>
      </c>
      <c r="D224" s="36">
        <v>0.2259248916</v>
      </c>
      <c r="E224" s="37" t="s">
        <v>35</v>
      </c>
      <c r="F224" s="23">
        <f>VLOOKUP(A224,GPW!A:E,5,0)</f>
        <v>62334.519761464784</v>
      </c>
      <c r="G224" s="23">
        <f>VLOOKUP(A224,Grid_Area!A:L,12,0)</f>
        <v>4600.239</v>
      </c>
      <c r="H224" s="23">
        <f t="shared" si="20"/>
        <v>11914.619009999999</v>
      </c>
      <c r="I224" s="23">
        <f>VLOOKUP(E224,DATA!A:Q,17,0)</f>
        <v>209.25648502391084</v>
      </c>
      <c r="J224" s="23">
        <f>VLOOKUP(E224,DATA!A:I,9,0)</f>
        <v>7.175152361451148</v>
      </c>
      <c r="K224" s="23">
        <v>-2985</v>
      </c>
      <c r="L224" s="23">
        <v>6</v>
      </c>
      <c r="M224" s="23">
        <f t="shared" si="18"/>
        <v>19314.139762404233</v>
      </c>
      <c r="N224" s="23">
        <f t="shared" si="26"/>
        <v>20024.638949545475</v>
      </c>
      <c r="P224" s="23">
        <f t="shared" si="21"/>
        <v>4190285.5604547844</v>
      </c>
      <c r="R224" s="46">
        <f t="shared" si="22"/>
        <v>4637118.389746609</v>
      </c>
    </row>
    <row r="225" spans="1:18" ht="12.75">
      <c r="A225" s="23">
        <f t="shared" si="19"/>
        <v>-2985</v>
      </c>
      <c r="B225" s="36">
        <v>-3</v>
      </c>
      <c r="C225" s="36">
        <v>15</v>
      </c>
      <c r="D225" s="36">
        <v>0.1023108152</v>
      </c>
      <c r="E225" s="37" t="s">
        <v>35</v>
      </c>
      <c r="F225" s="23">
        <f>VLOOKUP(A225,GPW!A:E,5,0)</f>
        <v>62334.519761464784</v>
      </c>
      <c r="G225" s="23">
        <f>VLOOKUP(A225,Grid_Area!A:L,12,0)</f>
        <v>4600.239</v>
      </c>
      <c r="H225" s="23">
        <f t="shared" si="20"/>
        <v>11914.619009999999</v>
      </c>
      <c r="I225" s="23">
        <f>VLOOKUP(E225,DATA!A:Q,17,0)</f>
        <v>209.25648502391084</v>
      </c>
      <c r="J225" s="23">
        <f>VLOOKUP(E225,DATA!A:I,9,0)</f>
        <v>7.175152361451148</v>
      </c>
      <c r="K225" s="23">
        <v>-2985</v>
      </c>
      <c r="L225" s="23">
        <v>6</v>
      </c>
      <c r="M225" s="23">
        <f t="shared" si="18"/>
        <v>8746.470430876201</v>
      </c>
      <c r="N225" s="23">
        <f t="shared" si="26"/>
        <v>9068.222277344092</v>
      </c>
      <c r="P225" s="23">
        <f t="shared" si="21"/>
        <v>1897584.3191725486</v>
      </c>
      <c r="R225" s="46">
        <f t="shared" si="22"/>
        <v>2099934.005828187</v>
      </c>
    </row>
    <row r="226" spans="1:18" ht="12.75">
      <c r="A226" s="23">
        <f t="shared" si="19"/>
        <v>-2985</v>
      </c>
      <c r="B226" s="36">
        <v>-3</v>
      </c>
      <c r="C226" s="36">
        <v>15</v>
      </c>
      <c r="D226" s="36">
        <v>0.012695752</v>
      </c>
      <c r="E226" s="37" t="s">
        <v>39</v>
      </c>
      <c r="F226" s="23">
        <f>VLOOKUP(A226,GPW!A:E,5,0)</f>
        <v>62334.519761464784</v>
      </c>
      <c r="G226" s="23">
        <f>VLOOKUP(A226,Grid_Area!A:L,12,0)</f>
        <v>4600.239</v>
      </c>
      <c r="H226" s="23">
        <f t="shared" si="20"/>
        <v>11914.619009999999</v>
      </c>
      <c r="I226" s="23">
        <f>VLOOKUP(E226,DATA!A:Q,17,0)</f>
        <v>205.60220836327264</v>
      </c>
      <c r="J226" s="23">
        <f>VLOOKUP(E226,DATA!A:I,9,0)</f>
        <v>15.252711633060233</v>
      </c>
      <c r="K226" s="23">
        <v>-2985</v>
      </c>
      <c r="L226" s="23">
        <v>6</v>
      </c>
      <c r="M226" s="23">
        <f t="shared" si="18"/>
        <v>2307.2021592183987</v>
      </c>
      <c r="N226" s="23">
        <f t="shared" si="26"/>
        <v>2392.076001846694</v>
      </c>
      <c r="P226" s="23">
        <f t="shared" si="21"/>
        <v>491816.1085524681</v>
      </c>
      <c r="R226" s="46">
        <f t="shared" si="22"/>
        <v>544261.12216914</v>
      </c>
    </row>
    <row r="227" spans="1:18" ht="12.75">
      <c r="A227" s="23">
        <f t="shared" si="19"/>
        <v>-2985</v>
      </c>
      <c r="B227" s="36">
        <v>-3</v>
      </c>
      <c r="C227" s="36">
        <v>15</v>
      </c>
      <c r="D227" s="36">
        <v>0.2168108369</v>
      </c>
      <c r="E227" s="37" t="s">
        <v>41</v>
      </c>
      <c r="F227" s="23">
        <f>VLOOKUP(A227,GPW!A:E,5,0)</f>
        <v>62334.519761464784</v>
      </c>
      <c r="G227" s="23">
        <f>VLOOKUP(A227,Grid_Area!A:L,12,0)</f>
        <v>4600.239</v>
      </c>
      <c r="H227" s="23">
        <f t="shared" si="20"/>
        <v>11914.619009999999</v>
      </c>
      <c r="I227" s="23">
        <f>VLOOKUP(E227,DATA!A:Q,17,0)</f>
        <v>225.60237533048647</v>
      </c>
      <c r="J227" s="23">
        <f>VLOOKUP(E227,DATA!A:I,9,0)</f>
        <v>2.666067910211792</v>
      </c>
      <c r="K227" s="23">
        <v>-2985</v>
      </c>
      <c r="L227" s="23">
        <v>6</v>
      </c>
      <c r="M227" s="23">
        <f t="shared" si="18"/>
        <v>6887.035998311453</v>
      </c>
      <c r="N227" s="23">
        <f t="shared" si="26"/>
        <v>7140.385800001179</v>
      </c>
      <c r="P227" s="23">
        <f t="shared" si="21"/>
        <v>1610887.9972563419</v>
      </c>
      <c r="R227" s="46">
        <f t="shared" si="22"/>
        <v>1782665.703358112</v>
      </c>
    </row>
    <row r="228" spans="1:18" ht="12.75">
      <c r="A228" s="23">
        <f t="shared" si="19"/>
        <v>-2985</v>
      </c>
      <c r="B228" s="36">
        <v>-3</v>
      </c>
      <c r="C228" s="36">
        <v>15</v>
      </c>
      <c r="D228" s="36">
        <v>0.2780933875</v>
      </c>
      <c r="E228" s="37" t="s">
        <v>41</v>
      </c>
      <c r="F228" s="23">
        <f>VLOOKUP(A228,GPW!A:E,5,0)</f>
        <v>62334.519761464784</v>
      </c>
      <c r="G228" s="23">
        <f>VLOOKUP(A228,Grid_Area!A:L,12,0)</f>
        <v>4600.239</v>
      </c>
      <c r="H228" s="23">
        <f t="shared" si="20"/>
        <v>11914.619009999999</v>
      </c>
      <c r="I228" s="23">
        <f>VLOOKUP(E228,DATA!A:Q,17,0)</f>
        <v>225.60237533048647</v>
      </c>
      <c r="J228" s="23">
        <f>VLOOKUP(E228,DATA!A:I,9,0)</f>
        <v>2.666067910211792</v>
      </c>
      <c r="K228" s="23">
        <v>-2985</v>
      </c>
      <c r="L228" s="23">
        <v>6</v>
      </c>
      <c r="M228" s="23">
        <f t="shared" si="18"/>
        <v>8833.687457644219</v>
      </c>
      <c r="N228" s="23">
        <f t="shared" si="26"/>
        <v>9158.64771139226</v>
      </c>
      <c r="P228" s="23">
        <f t="shared" si="21"/>
        <v>2066212.6785052174</v>
      </c>
      <c r="R228" s="46">
        <f t="shared" si="22"/>
        <v>2286544.119819905</v>
      </c>
    </row>
    <row r="229" spans="1:20" ht="12.75">
      <c r="A229" s="23">
        <f t="shared" si="19"/>
        <v>-984</v>
      </c>
      <c r="B229" s="36">
        <v>-1</v>
      </c>
      <c r="C229" s="36">
        <v>16</v>
      </c>
      <c r="D229" s="36">
        <v>0.1643276804</v>
      </c>
      <c r="E229" s="37" t="s">
        <v>41</v>
      </c>
      <c r="F229" s="23">
        <f>VLOOKUP(A229,GPW!A:E,5,0)</f>
        <v>62821.919650224416</v>
      </c>
      <c r="G229" s="23">
        <f>VLOOKUP(A229,Grid_Area!A:L,12,0)</f>
        <v>4577.27</v>
      </c>
      <c r="H229" s="23">
        <f t="shared" si="20"/>
        <v>11855.1293</v>
      </c>
      <c r="I229" s="23">
        <f>VLOOKUP(E229,DATA!A:Q,17,0)</f>
        <v>225.60237533048647</v>
      </c>
      <c r="J229" s="23">
        <f>VLOOKUP(E229,DATA!A:I,9,0)</f>
        <v>2.666067910211792</v>
      </c>
      <c r="K229" s="23">
        <v>-984</v>
      </c>
      <c r="L229" s="23">
        <v>6</v>
      </c>
      <c r="M229" s="23">
        <f t="shared" si="18"/>
        <v>5193.835943606107</v>
      </c>
      <c r="N229" s="23">
        <f aca="true" t="shared" si="27" ref="N229:N234">M229*F229/SUM(M$229:M$234)</f>
        <v>6287.079474994546</v>
      </c>
      <c r="O229" s="23">
        <f>SUM(N229:N234)</f>
        <v>62821.919650224416</v>
      </c>
      <c r="P229" s="23">
        <f t="shared" si="21"/>
        <v>1418380.0634503174</v>
      </c>
      <c r="R229" s="46">
        <f t="shared" si="22"/>
        <v>1569629.6066184058</v>
      </c>
      <c r="S229" s="46">
        <f>SUM(R229:R234)</f>
        <v>17666861.317419533</v>
      </c>
      <c r="T229" s="23">
        <f>SUM(D229:D234)</f>
        <v>1.0000000019</v>
      </c>
    </row>
    <row r="230" spans="1:18" ht="12.75">
      <c r="A230" s="23">
        <f t="shared" si="19"/>
        <v>-984</v>
      </c>
      <c r="B230" s="36">
        <v>-1</v>
      </c>
      <c r="C230" s="36">
        <v>16</v>
      </c>
      <c r="D230" s="36">
        <v>0.406508782</v>
      </c>
      <c r="E230" s="37" t="s">
        <v>42</v>
      </c>
      <c r="F230" s="23">
        <f>VLOOKUP(A230,GPW!A:E,5,0)</f>
        <v>62821.919650224416</v>
      </c>
      <c r="G230" s="23">
        <f>VLOOKUP(A230,Grid_Area!A:L,12,0)</f>
        <v>4577.27</v>
      </c>
      <c r="H230" s="23">
        <f t="shared" si="20"/>
        <v>11855.1293</v>
      </c>
      <c r="I230" s="23">
        <f>VLOOKUP(E230,DATA!A:Q,17,0)</f>
        <v>267.30540514258826</v>
      </c>
      <c r="J230" s="23">
        <f>VLOOKUP(E230,DATA!A:I,9,0)</f>
        <v>5.99336996574264</v>
      </c>
      <c r="K230" s="23">
        <v>-984</v>
      </c>
      <c r="L230" s="23">
        <v>6</v>
      </c>
      <c r="M230" s="23">
        <f t="shared" si="18"/>
        <v>28883.333478117867</v>
      </c>
      <c r="N230" s="23">
        <f t="shared" si="27"/>
        <v>34962.94743449627</v>
      </c>
      <c r="P230" s="23">
        <f t="shared" si="21"/>
        <v>9345784.828957044</v>
      </c>
      <c r="R230" s="46">
        <f t="shared" si="22"/>
        <v>10342376.449462796</v>
      </c>
    </row>
    <row r="231" spans="1:18" ht="12.75">
      <c r="A231" s="23">
        <f t="shared" si="19"/>
        <v>-984</v>
      </c>
      <c r="B231" s="36">
        <v>-1</v>
      </c>
      <c r="C231" s="36">
        <v>16</v>
      </c>
      <c r="D231" s="36">
        <v>0.0985024527</v>
      </c>
      <c r="E231" s="37" t="s">
        <v>42</v>
      </c>
      <c r="F231" s="23">
        <f>VLOOKUP(A231,GPW!A:E,5,0)</f>
        <v>62821.919650224416</v>
      </c>
      <c r="G231" s="23">
        <f>VLOOKUP(A231,Grid_Area!A:L,12,0)</f>
        <v>4577.27</v>
      </c>
      <c r="H231" s="23">
        <f t="shared" si="20"/>
        <v>11855.1293</v>
      </c>
      <c r="I231" s="23">
        <f>VLOOKUP(E231,DATA!A:Q,17,0)</f>
        <v>267.30540514258826</v>
      </c>
      <c r="J231" s="23">
        <f>VLOOKUP(E231,DATA!A:I,9,0)</f>
        <v>5.99336996574264</v>
      </c>
      <c r="K231" s="23">
        <v>-984</v>
      </c>
      <c r="L231" s="23">
        <v>6</v>
      </c>
      <c r="M231" s="23">
        <f t="shared" si="18"/>
        <v>6998.813594503431</v>
      </c>
      <c r="N231" s="23">
        <f t="shared" si="27"/>
        <v>8471.984440225588</v>
      </c>
      <c r="P231" s="23">
        <f t="shared" si="21"/>
        <v>2264607.2331562047</v>
      </c>
      <c r="R231" s="46">
        <f t="shared" si="22"/>
        <v>2506094.5596466917</v>
      </c>
    </row>
    <row r="232" spans="1:18" ht="12.75">
      <c r="A232" s="23">
        <f t="shared" si="19"/>
        <v>-984</v>
      </c>
      <c r="B232" s="36">
        <v>-1</v>
      </c>
      <c r="C232" s="36">
        <v>16</v>
      </c>
      <c r="D232" s="36">
        <v>0.1275052374</v>
      </c>
      <c r="E232" s="37" t="s">
        <v>41</v>
      </c>
      <c r="F232" s="23">
        <f>VLOOKUP(A232,GPW!A:E,5,0)</f>
        <v>62821.919650224416</v>
      </c>
      <c r="G232" s="23">
        <f>VLOOKUP(A232,Grid_Area!A:L,12,0)</f>
        <v>4577.27</v>
      </c>
      <c r="H232" s="23">
        <f t="shared" si="20"/>
        <v>11855.1293</v>
      </c>
      <c r="I232" s="23">
        <f>VLOOKUP(E232,DATA!A:Q,17,0)</f>
        <v>225.60237533048647</v>
      </c>
      <c r="J232" s="23">
        <f>VLOOKUP(E232,DATA!A:I,9,0)</f>
        <v>2.666067910211792</v>
      </c>
      <c r="K232" s="23">
        <v>-984</v>
      </c>
      <c r="L232" s="23">
        <v>6</v>
      </c>
      <c r="M232" s="23">
        <f t="shared" si="18"/>
        <v>4030.0044605640874</v>
      </c>
      <c r="N232" s="23">
        <f t="shared" si="27"/>
        <v>4878.274670831702</v>
      </c>
      <c r="P232" s="23">
        <f t="shared" si="21"/>
        <v>1100550.353254179</v>
      </c>
      <c r="R232" s="46">
        <f t="shared" si="22"/>
        <v>1217907.9941662007</v>
      </c>
    </row>
    <row r="233" spans="1:18" ht="12.75">
      <c r="A233" s="23">
        <f t="shared" si="19"/>
        <v>-984</v>
      </c>
      <c r="B233" s="36">
        <v>-1</v>
      </c>
      <c r="C233" s="36">
        <v>16</v>
      </c>
      <c r="D233" s="36">
        <v>0.0056430641</v>
      </c>
      <c r="E233" s="37" t="s">
        <v>46</v>
      </c>
      <c r="F233" s="23">
        <f>VLOOKUP(A233,GPW!A:E,5,0)</f>
        <v>62821.919650224416</v>
      </c>
      <c r="G233" s="23">
        <f>VLOOKUP(A233,Grid_Area!A:L,12,0)</f>
        <v>4577.27</v>
      </c>
      <c r="H233" s="23">
        <f t="shared" si="20"/>
        <v>11855.1293</v>
      </c>
      <c r="I233" s="23">
        <f>VLOOKUP(E233,DATA!A:Q,17,0)</f>
        <v>223.2110768909268</v>
      </c>
      <c r="J233" s="23">
        <f>VLOOKUP(E233,DATA!A:I,9,0)</f>
        <v>2.820082222510605</v>
      </c>
      <c r="K233" s="23">
        <v>-984</v>
      </c>
      <c r="L233" s="23">
        <v>6</v>
      </c>
      <c r="M233" s="23">
        <f t="shared" si="18"/>
        <v>188.66139846606754</v>
      </c>
      <c r="N233" s="23">
        <f t="shared" si="27"/>
        <v>228.37248209196324</v>
      </c>
      <c r="P233" s="23">
        <f t="shared" si="21"/>
        <v>50975.26766000101</v>
      </c>
      <c r="R233" s="46">
        <f t="shared" si="22"/>
        <v>56411.036354952244</v>
      </c>
    </row>
    <row r="234" spans="1:18" ht="12.75">
      <c r="A234" s="23">
        <f t="shared" si="19"/>
        <v>-984</v>
      </c>
      <c r="B234" s="36">
        <v>-1</v>
      </c>
      <c r="C234" s="36">
        <v>16</v>
      </c>
      <c r="D234" s="36">
        <v>0.1975127853</v>
      </c>
      <c r="E234" s="37" t="s">
        <v>46</v>
      </c>
      <c r="F234" s="23">
        <f>VLOOKUP(A234,GPW!A:E,5,0)</f>
        <v>62821.919650224416</v>
      </c>
      <c r="G234" s="23">
        <f>VLOOKUP(A234,Grid_Area!A:L,12,0)</f>
        <v>4577.27</v>
      </c>
      <c r="H234" s="23">
        <f t="shared" si="20"/>
        <v>11855.1293</v>
      </c>
      <c r="I234" s="23">
        <f>VLOOKUP(E234,DATA!A:Q,17,0)</f>
        <v>223.2110768909268</v>
      </c>
      <c r="J234" s="23">
        <f>VLOOKUP(E234,DATA!A:I,9,0)</f>
        <v>2.820082222510605</v>
      </c>
      <c r="K234" s="23">
        <v>-984</v>
      </c>
      <c r="L234" s="23">
        <v>6</v>
      </c>
      <c r="M234" s="23">
        <f t="shared" si="18"/>
        <v>6603.334222204944</v>
      </c>
      <c r="N234" s="23">
        <f t="shared" si="27"/>
        <v>7993.261147584347</v>
      </c>
      <c r="P234" s="23">
        <f t="shared" si="21"/>
        <v>1784184.4286227073</v>
      </c>
      <c r="R234" s="46">
        <f t="shared" si="22"/>
        <v>1974441.6711704864</v>
      </c>
    </row>
    <row r="235" spans="1:20" ht="12.75">
      <c r="A235" s="23">
        <f t="shared" si="19"/>
        <v>16</v>
      </c>
      <c r="B235" s="36">
        <v>0</v>
      </c>
      <c r="C235" s="36">
        <v>16</v>
      </c>
      <c r="D235" s="36">
        <v>0.0009998176</v>
      </c>
      <c r="E235" s="37" t="s">
        <v>42</v>
      </c>
      <c r="F235" s="23">
        <f>VLOOKUP(A235,GPW!A:E,5,0)</f>
        <v>105224.75240868001</v>
      </c>
      <c r="G235" s="23">
        <f>VLOOKUP(A235,Grid_Area!A:L,12,0)</f>
        <v>4577.27</v>
      </c>
      <c r="H235" s="23">
        <f t="shared" si="20"/>
        <v>11855.1293</v>
      </c>
      <c r="I235" s="23">
        <f>VLOOKUP(E235,DATA!A:Q,17,0)</f>
        <v>267.30540514258826</v>
      </c>
      <c r="J235" s="23">
        <f>VLOOKUP(E235,DATA!A:I,9,0)</f>
        <v>5.99336996574264</v>
      </c>
      <c r="K235" s="23">
        <v>16</v>
      </c>
      <c r="L235" s="23">
        <v>6</v>
      </c>
      <c r="M235" s="23">
        <f t="shared" si="18"/>
        <v>71.03921596973385</v>
      </c>
      <c r="N235" s="23">
        <f aca="true" t="shared" si="28" ref="N235:N240">M235*F235/SUM(M$235:M$240)</f>
        <v>112.47593420596182</v>
      </c>
      <c r="O235" s="23">
        <f>SUM(N235:N240)</f>
        <v>105224.75240868001</v>
      </c>
      <c r="P235" s="23">
        <f t="shared" si="21"/>
        <v>30065.425161715724</v>
      </c>
      <c r="R235" s="46">
        <f t="shared" si="22"/>
        <v>33271.4641762532</v>
      </c>
      <c r="S235" s="46">
        <f>SUM(R235:R240)</f>
        <v>30241165.36839425</v>
      </c>
      <c r="T235" s="23">
        <f>SUM(D235:D240)</f>
        <v>1.0000000018000001</v>
      </c>
    </row>
    <row r="236" spans="1:18" ht="12.75">
      <c r="A236" s="23">
        <f t="shared" si="19"/>
        <v>16</v>
      </c>
      <c r="B236" s="36">
        <v>0</v>
      </c>
      <c r="C236" s="36">
        <v>16</v>
      </c>
      <c r="D236" s="36">
        <v>0.1584814921</v>
      </c>
      <c r="E236" s="37" t="s">
        <v>38</v>
      </c>
      <c r="F236" s="23">
        <f>VLOOKUP(A236,GPW!A:E,5,0)</f>
        <v>105224.75240868001</v>
      </c>
      <c r="G236" s="23">
        <f>VLOOKUP(A236,Grid_Area!A:L,12,0)</f>
        <v>4577.27</v>
      </c>
      <c r="H236" s="23">
        <f t="shared" si="20"/>
        <v>11855.1293</v>
      </c>
      <c r="I236" s="23">
        <f>VLOOKUP(E236,DATA!A:Q,17,0)</f>
        <v>198.16684387734</v>
      </c>
      <c r="J236" s="23">
        <f>VLOOKUP(E236,DATA!A:I,9,0)</f>
        <v>3.766506471717209</v>
      </c>
      <c r="K236" s="23">
        <v>16</v>
      </c>
      <c r="L236" s="23">
        <v>6</v>
      </c>
      <c r="M236" s="23">
        <f t="shared" si="18"/>
        <v>7076.582342644938</v>
      </c>
      <c r="N236" s="23">
        <f t="shared" si="28"/>
        <v>11204.307354877263</v>
      </c>
      <c r="P236" s="23">
        <f t="shared" si="21"/>
        <v>2220322.2263476946</v>
      </c>
      <c r="R236" s="46">
        <f t="shared" si="22"/>
        <v>2457087.2028689575</v>
      </c>
    </row>
    <row r="237" spans="1:18" ht="12.75">
      <c r="A237" s="23">
        <f t="shared" si="19"/>
        <v>16</v>
      </c>
      <c r="B237" s="36">
        <v>0</v>
      </c>
      <c r="C237" s="36">
        <v>16</v>
      </c>
      <c r="D237" s="36">
        <v>0.2200824936</v>
      </c>
      <c r="E237" s="37" t="s">
        <v>42</v>
      </c>
      <c r="F237" s="23">
        <f>VLOOKUP(A237,GPW!A:E,5,0)</f>
        <v>105224.75240868001</v>
      </c>
      <c r="G237" s="23">
        <f>VLOOKUP(A237,Grid_Area!A:L,12,0)</f>
        <v>4577.27</v>
      </c>
      <c r="H237" s="23">
        <f t="shared" si="20"/>
        <v>11855.1293</v>
      </c>
      <c r="I237" s="23">
        <f>VLOOKUP(E237,DATA!A:Q,17,0)</f>
        <v>267.30540514258826</v>
      </c>
      <c r="J237" s="23">
        <f>VLOOKUP(E237,DATA!A:I,9,0)</f>
        <v>5.99336996574264</v>
      </c>
      <c r="K237" s="23">
        <v>16</v>
      </c>
      <c r="L237" s="23">
        <v>6</v>
      </c>
      <c r="M237" s="23">
        <f t="shared" si="18"/>
        <v>15637.340044832148</v>
      </c>
      <c r="N237" s="23">
        <f t="shared" si="28"/>
        <v>24758.500020441348</v>
      </c>
      <c r="P237" s="23">
        <f t="shared" si="21"/>
        <v>6618080.878686855</v>
      </c>
      <c r="R237" s="46">
        <f t="shared" si="22"/>
        <v>7323802.663238651</v>
      </c>
    </row>
    <row r="238" spans="1:18" ht="12.75">
      <c r="A238" s="23">
        <f t="shared" si="19"/>
        <v>16</v>
      </c>
      <c r="B238" s="36">
        <v>0</v>
      </c>
      <c r="C238" s="36">
        <v>16</v>
      </c>
      <c r="D238" s="36">
        <v>0.0108691964</v>
      </c>
      <c r="E238" s="37" t="s">
        <v>46</v>
      </c>
      <c r="F238" s="23">
        <f>VLOOKUP(A238,GPW!A:E,5,0)</f>
        <v>105224.75240868001</v>
      </c>
      <c r="G238" s="23">
        <f>VLOOKUP(A238,Grid_Area!A:L,12,0)</f>
        <v>4577.27</v>
      </c>
      <c r="H238" s="23">
        <f t="shared" si="20"/>
        <v>11855.1293</v>
      </c>
      <c r="I238" s="23">
        <f>VLOOKUP(E238,DATA!A:Q,17,0)</f>
        <v>223.2110768909268</v>
      </c>
      <c r="J238" s="23">
        <f>VLOOKUP(E238,DATA!A:I,9,0)</f>
        <v>2.820082222510605</v>
      </c>
      <c r="K238" s="23">
        <v>16</v>
      </c>
      <c r="L238" s="23">
        <v>6</v>
      </c>
      <c r="M238" s="23">
        <f t="shared" si="18"/>
        <v>363.3837498011668</v>
      </c>
      <c r="N238" s="23">
        <f t="shared" si="28"/>
        <v>575.3431562584411</v>
      </c>
      <c r="P238" s="23">
        <f t="shared" si="21"/>
        <v>128422.96549027141</v>
      </c>
      <c r="R238" s="46">
        <f t="shared" si="22"/>
        <v>142117.40139163667</v>
      </c>
    </row>
    <row r="239" spans="1:18" ht="12.75">
      <c r="A239" s="23">
        <f t="shared" si="19"/>
        <v>16</v>
      </c>
      <c r="B239" s="36">
        <v>0</v>
      </c>
      <c r="C239" s="36">
        <v>16</v>
      </c>
      <c r="D239" s="36">
        <v>0.2220289409</v>
      </c>
      <c r="E239" s="37" t="s">
        <v>42</v>
      </c>
      <c r="F239" s="23">
        <f>VLOOKUP(A239,GPW!A:E,5,0)</f>
        <v>105224.75240868001</v>
      </c>
      <c r="G239" s="23">
        <f>VLOOKUP(A239,Grid_Area!A:L,12,0)</f>
        <v>4577.27</v>
      </c>
      <c r="H239" s="23">
        <f t="shared" si="20"/>
        <v>11855.1293</v>
      </c>
      <c r="I239" s="23">
        <f>VLOOKUP(E239,DATA!A:Q,17,0)</f>
        <v>267.30540514258826</v>
      </c>
      <c r="J239" s="23">
        <f>VLOOKUP(E239,DATA!A:I,9,0)</f>
        <v>5.99336996574264</v>
      </c>
      <c r="K239" s="23">
        <v>16</v>
      </c>
      <c r="L239" s="23">
        <v>6</v>
      </c>
      <c r="M239" s="23">
        <f aca="true" t="shared" si="29" ref="M239:M302">D239*H239*J239</f>
        <v>15775.639360745772</v>
      </c>
      <c r="N239" s="23">
        <f t="shared" si="28"/>
        <v>24977.468438731008</v>
      </c>
      <c r="P239" s="23">
        <f t="shared" si="21"/>
        <v>6676612.320451204</v>
      </c>
      <c r="R239" s="46">
        <f t="shared" si="22"/>
        <v>7388575.629440598</v>
      </c>
    </row>
    <row r="240" spans="1:18" ht="12.75">
      <c r="A240" s="23">
        <f t="shared" si="19"/>
        <v>16</v>
      </c>
      <c r="B240" s="36">
        <v>0</v>
      </c>
      <c r="C240" s="36">
        <v>16</v>
      </c>
      <c r="D240" s="36">
        <v>0.3875380612</v>
      </c>
      <c r="E240" s="37" t="s">
        <v>42</v>
      </c>
      <c r="F240" s="23">
        <f>VLOOKUP(A240,GPW!A:E,5,0)</f>
        <v>105224.75240868001</v>
      </c>
      <c r="G240" s="23">
        <f>VLOOKUP(A240,Grid_Area!A:L,12,0)</f>
        <v>4577.27</v>
      </c>
      <c r="H240" s="23">
        <f t="shared" si="20"/>
        <v>11855.1293</v>
      </c>
      <c r="I240" s="23">
        <f>VLOOKUP(E240,DATA!A:Q,17,0)</f>
        <v>267.30540514258826</v>
      </c>
      <c r="J240" s="23">
        <f>VLOOKUP(E240,DATA!A:I,9,0)</f>
        <v>5.99336996574264</v>
      </c>
      <c r="K240" s="23">
        <v>16</v>
      </c>
      <c r="L240" s="23">
        <v>6</v>
      </c>
      <c r="M240" s="23">
        <f t="shared" si="29"/>
        <v>27535.422487140393</v>
      </c>
      <c r="N240" s="23">
        <f t="shared" si="28"/>
        <v>43596.657504165974</v>
      </c>
      <c r="P240" s="23">
        <f t="shared" si="21"/>
        <v>11653622.197013747</v>
      </c>
      <c r="R240" s="46">
        <f t="shared" si="22"/>
        <v>12896311.00727815</v>
      </c>
    </row>
    <row r="241" spans="1:20" ht="12.75">
      <c r="A241" s="23">
        <f t="shared" si="19"/>
        <v>-10985</v>
      </c>
      <c r="B241" s="36">
        <v>-11</v>
      </c>
      <c r="C241" s="36">
        <v>15</v>
      </c>
      <c r="D241" s="36">
        <v>0.0001031985</v>
      </c>
      <c r="E241" s="37" t="s">
        <v>25</v>
      </c>
      <c r="F241" s="23">
        <f>VLOOKUP(A241,GPW!A:E,5,0)</f>
        <v>75734.6652296421</v>
      </c>
      <c r="G241" s="23">
        <f>VLOOKUP(A241,Grid_Area!A:L,12,0)</f>
        <v>4600.239</v>
      </c>
      <c r="H241" s="23">
        <f t="shared" si="20"/>
        <v>11914.619009999999</v>
      </c>
      <c r="I241" s="23">
        <f>VLOOKUP(E241,DATA!A:Q,17,0)</f>
        <v>243.74408979140316</v>
      </c>
      <c r="J241" s="23">
        <f>VLOOKUP(E241,DATA!A:I,9,0)</f>
        <v>13.705584159572565</v>
      </c>
      <c r="K241" s="23">
        <v>-10985</v>
      </c>
      <c r="L241" s="23">
        <v>7</v>
      </c>
      <c r="M241" s="23">
        <f t="shared" si="29"/>
        <v>16.851986215286015</v>
      </c>
      <c r="N241" s="23">
        <f>M241*F241/SUM(M$241:M$247)</f>
        <v>15.002916115119014</v>
      </c>
      <c r="O241" s="23">
        <f>SUM(N241:N247)</f>
        <v>75734.6652296421</v>
      </c>
      <c r="P241" s="23">
        <f t="shared" si="21"/>
        <v>3656.8721326964583</v>
      </c>
      <c r="R241" s="46">
        <f t="shared" si="22"/>
        <v>4046.8242010786057</v>
      </c>
      <c r="S241" s="46">
        <f>SUM(R241:R247)</f>
        <v>17126805.77410537</v>
      </c>
      <c r="T241" s="23">
        <f>SUM(D241:D247)</f>
        <v>0.35928376510000004</v>
      </c>
    </row>
    <row r="242" spans="1:18" ht="12.75">
      <c r="A242" s="23">
        <f t="shared" si="19"/>
        <v>-10985</v>
      </c>
      <c r="B242" s="36">
        <v>-11</v>
      </c>
      <c r="C242" s="36">
        <v>15</v>
      </c>
      <c r="D242" s="36">
        <v>0.000446265</v>
      </c>
      <c r="E242" s="37" t="s">
        <v>25</v>
      </c>
      <c r="F242" s="23">
        <f>VLOOKUP(A242,GPW!A:E,5,0)</f>
        <v>75734.6652296421</v>
      </c>
      <c r="G242" s="23">
        <f>VLOOKUP(A242,Grid_Area!A:L,12,0)</f>
        <v>4600.239</v>
      </c>
      <c r="H242" s="23">
        <f t="shared" si="20"/>
        <v>11914.619009999999</v>
      </c>
      <c r="I242" s="23">
        <f>VLOOKUP(E242,DATA!A:Q,17,0)</f>
        <v>243.74408979140316</v>
      </c>
      <c r="J242" s="23">
        <f>VLOOKUP(E242,DATA!A:I,9,0)</f>
        <v>13.705584159572565</v>
      </c>
      <c r="K242" s="23">
        <v>-10985</v>
      </c>
      <c r="L242" s="23">
        <v>7</v>
      </c>
      <c r="M242" s="23">
        <f t="shared" si="29"/>
        <v>72.87365250817223</v>
      </c>
      <c r="N242" s="23">
        <f aca="true" t="shared" si="30" ref="N242:N247">M242*F242/SUM(M$241:M$247)</f>
        <v>64.87765190495584</v>
      </c>
      <c r="P242" s="23">
        <f t="shared" si="21"/>
        <v>15813.544211376955</v>
      </c>
      <c r="R242" s="46">
        <f t="shared" si="22"/>
        <v>17499.828021670313</v>
      </c>
    </row>
    <row r="243" spans="1:18" ht="12.75">
      <c r="A243" s="23">
        <f t="shared" si="19"/>
        <v>-10985</v>
      </c>
      <c r="B243" s="36">
        <v>-11</v>
      </c>
      <c r="C243" s="36">
        <v>15</v>
      </c>
      <c r="D243" s="36">
        <v>0.0166419255</v>
      </c>
      <c r="E243" s="37" t="s">
        <v>36</v>
      </c>
      <c r="F243" s="23">
        <f>VLOOKUP(A243,GPW!A:E,5,0)</f>
        <v>75734.6652296421</v>
      </c>
      <c r="G243" s="23">
        <f>VLOOKUP(A243,Grid_Area!A:L,12,0)</f>
        <v>4600.239</v>
      </c>
      <c r="H243" s="23">
        <f t="shared" si="20"/>
        <v>11914.619009999999</v>
      </c>
      <c r="I243" s="23">
        <f>VLOOKUP(E243,DATA!A:Q,17,0)</f>
        <v>226.86629016359777</v>
      </c>
      <c r="J243" s="23">
        <f>VLOOKUP(E243,DATA!A:I,9,0)</f>
        <v>21.64946564878823</v>
      </c>
      <c r="K243" s="23">
        <v>-10985</v>
      </c>
      <c r="L243" s="23">
        <v>7</v>
      </c>
      <c r="M243" s="23">
        <f t="shared" si="29"/>
        <v>4292.703719347955</v>
      </c>
      <c r="N243" s="23">
        <f t="shared" si="30"/>
        <v>3821.6903921994867</v>
      </c>
      <c r="P243" s="23">
        <f t="shared" si="21"/>
        <v>867012.7214321626</v>
      </c>
      <c r="R243" s="46">
        <f t="shared" si="22"/>
        <v>959466.9806372301</v>
      </c>
    </row>
    <row r="244" spans="1:18" ht="12.75">
      <c r="A244" s="23">
        <f t="shared" si="19"/>
        <v>-10985</v>
      </c>
      <c r="B244" s="36">
        <v>-11</v>
      </c>
      <c r="C244" s="36">
        <v>15</v>
      </c>
      <c r="D244" s="36">
        <v>0.0482185813</v>
      </c>
      <c r="E244" s="37" t="s">
        <v>34</v>
      </c>
      <c r="F244" s="23">
        <f>VLOOKUP(A244,GPW!A:E,5,0)</f>
        <v>75734.6652296421</v>
      </c>
      <c r="G244" s="23">
        <f>VLOOKUP(A244,Grid_Area!A:L,12,0)</f>
        <v>4600.239</v>
      </c>
      <c r="H244" s="23">
        <f t="shared" si="20"/>
        <v>11914.619009999999</v>
      </c>
      <c r="I244" s="23">
        <f>VLOOKUP(E244,DATA!A:Q,17,0)</f>
        <v>200.69951892954583</v>
      </c>
      <c r="J244" s="23">
        <f>VLOOKUP(E244,DATA!A:I,9,0)</f>
        <v>19.62550537042518</v>
      </c>
      <c r="K244" s="23">
        <v>-10985</v>
      </c>
      <c r="L244" s="23">
        <v>7</v>
      </c>
      <c r="M244" s="23">
        <f t="shared" si="29"/>
        <v>11274.97108667645</v>
      </c>
      <c r="N244" s="23">
        <f t="shared" si="30"/>
        <v>10037.834309427608</v>
      </c>
      <c r="P244" s="23">
        <f t="shared" si="21"/>
        <v>2014588.516996611</v>
      </c>
      <c r="R244" s="46">
        <f t="shared" si="22"/>
        <v>2229414.994553123</v>
      </c>
    </row>
    <row r="245" spans="1:18" ht="12.75">
      <c r="A245" s="23">
        <f t="shared" si="19"/>
        <v>-10985</v>
      </c>
      <c r="B245" s="36">
        <v>-11</v>
      </c>
      <c r="C245" s="36">
        <v>15</v>
      </c>
      <c r="D245" s="36">
        <v>0.0288094276</v>
      </c>
      <c r="E245" s="37" t="s">
        <v>36</v>
      </c>
      <c r="F245" s="23">
        <f>VLOOKUP(A245,GPW!A:E,5,0)</f>
        <v>75734.6652296421</v>
      </c>
      <c r="G245" s="23">
        <f>VLOOKUP(A245,Grid_Area!A:L,12,0)</f>
        <v>4600.239</v>
      </c>
      <c r="H245" s="23">
        <f t="shared" si="20"/>
        <v>11914.619009999999</v>
      </c>
      <c r="I245" s="23">
        <f>VLOOKUP(E245,DATA!A:Q,17,0)</f>
        <v>226.86629016359777</v>
      </c>
      <c r="J245" s="23">
        <f>VLOOKUP(E245,DATA!A:I,9,0)</f>
        <v>21.64946564878823</v>
      </c>
      <c r="K245" s="23">
        <v>-10985</v>
      </c>
      <c r="L245" s="23">
        <v>7</v>
      </c>
      <c r="M245" s="23">
        <f t="shared" si="29"/>
        <v>7431.2516908458465</v>
      </c>
      <c r="N245" s="23">
        <f t="shared" si="30"/>
        <v>6615.863811172975</v>
      </c>
      <c r="P245" s="23">
        <f t="shared" si="21"/>
        <v>1500916.479068414</v>
      </c>
      <c r="R245" s="46">
        <f t="shared" si="22"/>
        <v>1660967.3269633902</v>
      </c>
    </row>
    <row r="246" spans="1:18" ht="12.75">
      <c r="A246" s="23">
        <f t="shared" si="19"/>
        <v>-10985</v>
      </c>
      <c r="B246" s="36">
        <v>-11</v>
      </c>
      <c r="C246" s="36">
        <v>15</v>
      </c>
      <c r="D246" s="36">
        <v>0.1693905887</v>
      </c>
      <c r="E246" s="37" t="s">
        <v>34</v>
      </c>
      <c r="F246" s="23">
        <f>VLOOKUP(A246,GPW!A:E,5,0)</f>
        <v>75734.6652296421</v>
      </c>
      <c r="G246" s="23">
        <f>VLOOKUP(A246,Grid_Area!A:L,12,0)</f>
        <v>4600.239</v>
      </c>
      <c r="H246" s="23">
        <f t="shared" si="20"/>
        <v>11914.619009999999</v>
      </c>
      <c r="I246" s="23">
        <f>VLOOKUP(E246,DATA!A:Q,17,0)</f>
        <v>200.69951892954583</v>
      </c>
      <c r="J246" s="23">
        <f>VLOOKUP(E246,DATA!A:I,9,0)</f>
        <v>19.62550537042518</v>
      </c>
      <c r="K246" s="23">
        <v>-10985</v>
      </c>
      <c r="L246" s="23">
        <v>7</v>
      </c>
      <c r="M246" s="23">
        <f t="shared" si="29"/>
        <v>39608.67239259905</v>
      </c>
      <c r="N246" s="23">
        <f t="shared" si="30"/>
        <v>35262.64392492611</v>
      </c>
      <c r="P246" s="23">
        <f t="shared" si="21"/>
        <v>7077195.671916542</v>
      </c>
      <c r="R246" s="46">
        <f t="shared" si="22"/>
        <v>7831875.351835805</v>
      </c>
    </row>
    <row r="247" spans="1:18" ht="12.75">
      <c r="A247" s="23">
        <f t="shared" si="19"/>
        <v>-10985</v>
      </c>
      <c r="B247" s="36">
        <v>-11</v>
      </c>
      <c r="C247" s="36">
        <v>15</v>
      </c>
      <c r="D247" s="36">
        <v>0.0956737785</v>
      </c>
      <c r="E247" s="37" t="s">
        <v>34</v>
      </c>
      <c r="F247" s="23">
        <f>VLOOKUP(A247,GPW!A:E,5,0)</f>
        <v>75734.6652296421</v>
      </c>
      <c r="G247" s="23">
        <f>VLOOKUP(A247,Grid_Area!A:L,12,0)</f>
        <v>4600.239</v>
      </c>
      <c r="H247" s="23">
        <f t="shared" si="20"/>
        <v>11914.619009999999</v>
      </c>
      <c r="I247" s="23">
        <f>VLOOKUP(E247,DATA!A:Q,17,0)</f>
        <v>200.69951892954583</v>
      </c>
      <c r="J247" s="23">
        <f>VLOOKUP(E247,DATA!A:I,9,0)</f>
        <v>19.62550537042518</v>
      </c>
      <c r="K247" s="23">
        <v>-10985</v>
      </c>
      <c r="L247" s="23">
        <v>7</v>
      </c>
      <c r="M247" s="23">
        <f t="shared" si="29"/>
        <v>22371.439749111556</v>
      </c>
      <c r="N247" s="23">
        <f t="shared" si="30"/>
        <v>19916.752223895845</v>
      </c>
      <c r="P247" s="23">
        <f t="shared" si="21"/>
        <v>3997282.589974858</v>
      </c>
      <c r="R247" s="46">
        <f t="shared" si="22"/>
        <v>4423534.46789307</v>
      </c>
    </row>
    <row r="248" spans="1:20" ht="12.75">
      <c r="A248" s="23">
        <f t="shared" si="19"/>
        <v>-9988</v>
      </c>
      <c r="B248" s="36">
        <v>-10</v>
      </c>
      <c r="C248" s="36">
        <v>12</v>
      </c>
      <c r="D248" s="36">
        <v>0.0031488106</v>
      </c>
      <c r="E248" s="37" t="s">
        <v>9</v>
      </c>
      <c r="F248" s="23">
        <f>VLOOKUP(A248,GPW!A:E,5,0)</f>
        <v>81244.48636897982</v>
      </c>
      <c r="G248" s="23">
        <f>VLOOKUP(A248,Grid_Area!A:L,12,0)</f>
        <v>4660.703</v>
      </c>
      <c r="H248" s="23">
        <f t="shared" si="20"/>
        <v>12071.22077</v>
      </c>
      <c r="I248" s="23">
        <f>VLOOKUP(E248,DATA!A:Q,17,0)</f>
        <v>224.43516814345384</v>
      </c>
      <c r="J248" s="23">
        <f>VLOOKUP(E248,DATA!A:I,9,0)</f>
        <v>28.410486764595007</v>
      </c>
      <c r="K248" s="23">
        <v>-9988</v>
      </c>
      <c r="L248" s="23">
        <v>7</v>
      </c>
      <c r="M248" s="23">
        <f t="shared" si="29"/>
        <v>1079.8822585961882</v>
      </c>
      <c r="N248" s="23">
        <f>M248*F248/SUM(M$248:M$254)</f>
        <v>1358.2958292649741</v>
      </c>
      <c r="O248" s="23">
        <f>SUM(N248:N254)</f>
        <v>81244.4863689798</v>
      </c>
      <c r="P248" s="23">
        <f t="shared" si="21"/>
        <v>304849.35282963654</v>
      </c>
      <c r="R248" s="46">
        <f t="shared" si="22"/>
        <v>337357.08932334324</v>
      </c>
      <c r="S248" s="46">
        <f>SUM(R248:R254)</f>
        <v>19304916.860143363</v>
      </c>
      <c r="T248" s="23">
        <f>SUM(D248:D254)</f>
        <v>0.7485249962</v>
      </c>
    </row>
    <row r="249" spans="1:18" ht="12.75">
      <c r="A249" s="23">
        <f t="shared" si="19"/>
        <v>-9988</v>
      </c>
      <c r="B249" s="36">
        <v>-10</v>
      </c>
      <c r="C249" s="36">
        <v>12</v>
      </c>
      <c r="D249" s="36">
        <v>0.3951315415</v>
      </c>
      <c r="E249" s="37" t="s">
        <v>13</v>
      </c>
      <c r="F249" s="23">
        <f>VLOOKUP(A249,GPW!A:E,5,0)</f>
        <v>81244.48636897982</v>
      </c>
      <c r="G249" s="23">
        <f>VLOOKUP(A249,Grid_Area!A:L,12,0)</f>
        <v>4660.703</v>
      </c>
      <c r="H249" s="23">
        <f t="shared" si="20"/>
        <v>12071.22077</v>
      </c>
      <c r="I249" s="23">
        <f>VLOOKUP(E249,DATA!A:Q,17,0)</f>
        <v>214.5532936460194</v>
      </c>
      <c r="J249" s="23">
        <f>VLOOKUP(E249,DATA!A:I,9,0)</f>
        <v>7.058737715758394</v>
      </c>
      <c r="K249" s="23">
        <v>-9988</v>
      </c>
      <c r="L249" s="23">
        <v>7</v>
      </c>
      <c r="M249" s="23">
        <f t="shared" si="29"/>
        <v>33668.20295621459</v>
      </c>
      <c r="N249" s="23">
        <f aca="true" t="shared" si="31" ref="N249:N254">M249*F249/SUM(M$248:M$254)</f>
        <v>42348.48687459896</v>
      </c>
      <c r="P249" s="23">
        <f t="shared" si="21"/>
        <v>9086007.339870429</v>
      </c>
      <c r="R249" s="46">
        <f t="shared" si="22"/>
        <v>10054897.480665501</v>
      </c>
    </row>
    <row r="250" spans="1:18" ht="12.75">
      <c r="A250" s="23">
        <f t="shared" si="19"/>
        <v>-9988</v>
      </c>
      <c r="B250" s="36">
        <v>-10</v>
      </c>
      <c r="C250" s="36">
        <v>12</v>
      </c>
      <c r="D250" s="36">
        <v>0.1533625312</v>
      </c>
      <c r="E250" s="37" t="s">
        <v>13</v>
      </c>
      <c r="F250" s="23">
        <f>VLOOKUP(A250,GPW!A:E,5,0)</f>
        <v>81244.48636897982</v>
      </c>
      <c r="G250" s="23">
        <f>VLOOKUP(A250,Grid_Area!A:L,12,0)</f>
        <v>4660.703</v>
      </c>
      <c r="H250" s="23">
        <f t="shared" si="20"/>
        <v>12071.22077</v>
      </c>
      <c r="I250" s="23">
        <f>VLOOKUP(E250,DATA!A:Q,17,0)</f>
        <v>214.5532936460194</v>
      </c>
      <c r="J250" s="23">
        <f>VLOOKUP(E250,DATA!A:I,9,0)</f>
        <v>7.058737715758394</v>
      </c>
      <c r="K250" s="23">
        <v>-9988</v>
      </c>
      <c r="L250" s="23">
        <v>7</v>
      </c>
      <c r="M250" s="23">
        <f t="shared" si="29"/>
        <v>13067.650349346746</v>
      </c>
      <c r="N250" s="23">
        <f t="shared" si="31"/>
        <v>16436.73171451557</v>
      </c>
      <c r="P250" s="23">
        <f t="shared" si="21"/>
        <v>3526554.9261252987</v>
      </c>
      <c r="R250" s="46">
        <f t="shared" si="22"/>
        <v>3902610.565427019</v>
      </c>
    </row>
    <row r="251" spans="1:18" ht="12.75">
      <c r="A251" s="23">
        <f t="shared" si="19"/>
        <v>-9988</v>
      </c>
      <c r="B251" s="36">
        <v>-10</v>
      </c>
      <c r="C251" s="36">
        <v>12</v>
      </c>
      <c r="D251" s="36">
        <v>0.0041296255</v>
      </c>
      <c r="E251" s="37" t="s">
        <v>13</v>
      </c>
      <c r="F251" s="23">
        <f>VLOOKUP(A251,GPW!A:E,5,0)</f>
        <v>81244.48636897982</v>
      </c>
      <c r="G251" s="23">
        <f>VLOOKUP(A251,Grid_Area!A:L,12,0)</f>
        <v>4660.703</v>
      </c>
      <c r="H251" s="23">
        <f t="shared" si="20"/>
        <v>12071.22077</v>
      </c>
      <c r="I251" s="23">
        <f>VLOOKUP(E251,DATA!A:Q,17,0)</f>
        <v>214.5532936460194</v>
      </c>
      <c r="J251" s="23">
        <f>VLOOKUP(E251,DATA!A:I,9,0)</f>
        <v>7.058737715758394</v>
      </c>
      <c r="K251" s="23">
        <v>-9988</v>
      </c>
      <c r="L251" s="23">
        <v>7</v>
      </c>
      <c r="M251" s="23">
        <f t="shared" si="29"/>
        <v>351.87540063075215</v>
      </c>
      <c r="N251" s="23">
        <f t="shared" si="31"/>
        <v>442.59537120186894</v>
      </c>
      <c r="P251" s="23">
        <f t="shared" si="21"/>
        <v>94960.29464384355</v>
      </c>
      <c r="R251" s="46">
        <f t="shared" si="22"/>
        <v>105086.4248356696</v>
      </c>
    </row>
    <row r="252" spans="1:18" ht="12.75">
      <c r="A252" s="23">
        <f t="shared" si="19"/>
        <v>-9988</v>
      </c>
      <c r="B252" s="36">
        <v>-10</v>
      </c>
      <c r="C252" s="36">
        <v>12</v>
      </c>
      <c r="D252" s="36">
        <v>0.0865339422</v>
      </c>
      <c r="E252" s="37" t="s">
        <v>13</v>
      </c>
      <c r="F252" s="23">
        <f>VLOOKUP(A252,GPW!A:E,5,0)</f>
        <v>81244.48636897982</v>
      </c>
      <c r="G252" s="23">
        <f>VLOOKUP(A252,Grid_Area!A:L,12,0)</f>
        <v>4660.703</v>
      </c>
      <c r="H252" s="23">
        <f t="shared" si="20"/>
        <v>12071.22077</v>
      </c>
      <c r="I252" s="23">
        <f>VLOOKUP(E252,DATA!A:Q,17,0)</f>
        <v>214.5532936460194</v>
      </c>
      <c r="J252" s="23">
        <f>VLOOKUP(E252,DATA!A:I,9,0)</f>
        <v>7.058737715758394</v>
      </c>
      <c r="K252" s="23">
        <v>-9988</v>
      </c>
      <c r="L252" s="23">
        <v>7</v>
      </c>
      <c r="M252" s="23">
        <f t="shared" si="29"/>
        <v>7373.34791733133</v>
      </c>
      <c r="N252" s="23">
        <f t="shared" si="31"/>
        <v>9274.333052614595</v>
      </c>
      <c r="P252" s="23">
        <f t="shared" si="21"/>
        <v>1989838.7028086025</v>
      </c>
      <c r="R252" s="46">
        <f t="shared" si="22"/>
        <v>2202025.973719524</v>
      </c>
    </row>
    <row r="253" spans="1:18" ht="12.75">
      <c r="A253" s="23">
        <f t="shared" si="19"/>
        <v>-9988</v>
      </c>
      <c r="B253" s="36">
        <v>-10</v>
      </c>
      <c r="C253" s="36">
        <v>12</v>
      </c>
      <c r="D253" s="36">
        <v>0.0693580981</v>
      </c>
      <c r="E253" s="37" t="s">
        <v>13</v>
      </c>
      <c r="F253" s="23">
        <f>VLOOKUP(A253,GPW!A:E,5,0)</f>
        <v>81244.48636897982</v>
      </c>
      <c r="G253" s="23">
        <f>VLOOKUP(A253,Grid_Area!A:L,12,0)</f>
        <v>4660.703</v>
      </c>
      <c r="H253" s="23">
        <f t="shared" si="20"/>
        <v>12071.22077</v>
      </c>
      <c r="I253" s="23">
        <f>VLOOKUP(E253,DATA!A:Q,17,0)</f>
        <v>214.5532936460194</v>
      </c>
      <c r="J253" s="23">
        <f>VLOOKUP(E253,DATA!A:I,9,0)</f>
        <v>7.058737715758394</v>
      </c>
      <c r="K253" s="23">
        <v>-9988</v>
      </c>
      <c r="L253" s="23">
        <v>7</v>
      </c>
      <c r="M253" s="23">
        <f t="shared" si="29"/>
        <v>5909.83578436459</v>
      </c>
      <c r="N253" s="23">
        <f t="shared" si="31"/>
        <v>7433.500489190883</v>
      </c>
      <c r="P253" s="23">
        <f t="shared" si="21"/>
        <v>1594882.0132752003</v>
      </c>
      <c r="R253" s="46">
        <f t="shared" si="22"/>
        <v>1764952.9146724439</v>
      </c>
    </row>
    <row r="254" spans="1:18" ht="12.75">
      <c r="A254" s="23">
        <f t="shared" si="19"/>
        <v>-9988</v>
      </c>
      <c r="B254" s="36">
        <v>-10</v>
      </c>
      <c r="C254" s="36">
        <v>12</v>
      </c>
      <c r="D254" s="36">
        <v>0.0368604471</v>
      </c>
      <c r="E254" s="37" t="s">
        <v>13</v>
      </c>
      <c r="F254" s="23">
        <f>VLOOKUP(A254,GPW!A:E,5,0)</f>
        <v>81244.48636897982</v>
      </c>
      <c r="G254" s="23">
        <f>VLOOKUP(A254,Grid_Area!A:L,12,0)</f>
        <v>4660.703</v>
      </c>
      <c r="H254" s="23">
        <f t="shared" si="20"/>
        <v>12071.22077</v>
      </c>
      <c r="I254" s="23">
        <f>VLOOKUP(E254,DATA!A:Q,17,0)</f>
        <v>214.5532936460194</v>
      </c>
      <c r="J254" s="23">
        <f>VLOOKUP(E254,DATA!A:I,9,0)</f>
        <v>7.058737715758394</v>
      </c>
      <c r="K254" s="23">
        <v>-9988</v>
      </c>
      <c r="L254" s="23">
        <v>7</v>
      </c>
      <c r="M254" s="23">
        <f t="shared" si="29"/>
        <v>3140.789543928656</v>
      </c>
      <c r="N254" s="23">
        <f t="shared" si="31"/>
        <v>3950.5430375929623</v>
      </c>
      <c r="P254" s="23">
        <f t="shared" si="21"/>
        <v>847602.0204059203</v>
      </c>
      <c r="R254" s="46">
        <f t="shared" si="22"/>
        <v>937986.4114998627</v>
      </c>
    </row>
    <row r="255" spans="1:20" ht="12.75">
      <c r="A255" s="23">
        <f t="shared" si="19"/>
        <v>-9987</v>
      </c>
      <c r="B255" s="36">
        <v>-10</v>
      </c>
      <c r="C255" s="36">
        <v>13</v>
      </c>
      <c r="D255" s="36">
        <v>0.0147744042</v>
      </c>
      <c r="E255" s="37" t="s">
        <v>13</v>
      </c>
      <c r="F255" s="23">
        <f>VLOOKUP(A255,GPW!A:E,5,0)</f>
        <v>104575.5242660886</v>
      </c>
      <c r="G255" s="23">
        <f>VLOOKUP(A255,Grid_Area!A:L,12,0)</f>
        <v>4641.958</v>
      </c>
      <c r="H255" s="23">
        <f t="shared" si="20"/>
        <v>12022.671219999998</v>
      </c>
      <c r="I255" s="23">
        <f>VLOOKUP(E255,DATA!A:Q,17,0)</f>
        <v>214.5532936460194</v>
      </c>
      <c r="J255" s="23">
        <f>VLOOKUP(E255,DATA!A:I,9,0)</f>
        <v>7.058737715758394</v>
      </c>
      <c r="K255" s="23">
        <v>-9987</v>
      </c>
      <c r="L255" s="23">
        <v>7</v>
      </c>
      <c r="M255" s="23">
        <f t="shared" si="29"/>
        <v>1253.8280806479165</v>
      </c>
      <c r="N255" s="23">
        <f>M255*F255/SUM(M$255:M$261)</f>
        <v>1545.9767871242775</v>
      </c>
      <c r="O255" s="23">
        <f>SUM(N255:N261)</f>
        <v>104575.52426608861</v>
      </c>
      <c r="P255" s="23">
        <f t="shared" si="21"/>
        <v>331694.4115778047</v>
      </c>
      <c r="R255" s="46">
        <f t="shared" si="22"/>
        <v>367064.7819850931</v>
      </c>
      <c r="S255" s="46">
        <f>SUM(R255:R261)</f>
        <v>24806706.463400163</v>
      </c>
      <c r="T255" s="23">
        <f>SUM(D255:D261)</f>
        <v>1.0000000018</v>
      </c>
    </row>
    <row r="256" spans="1:18" ht="12.75">
      <c r="A256" s="23">
        <f t="shared" si="19"/>
        <v>-9987</v>
      </c>
      <c r="B256" s="36">
        <v>-10</v>
      </c>
      <c r="C256" s="36">
        <v>13</v>
      </c>
      <c r="D256" s="36">
        <v>0.0679254311</v>
      </c>
      <c r="E256" s="37" t="s">
        <v>13</v>
      </c>
      <c r="F256" s="23">
        <f>VLOOKUP(A256,GPW!A:E,5,0)</f>
        <v>104575.5242660886</v>
      </c>
      <c r="G256" s="23">
        <f>VLOOKUP(A256,Grid_Area!A:L,12,0)</f>
        <v>4641.958</v>
      </c>
      <c r="H256" s="23">
        <f t="shared" si="20"/>
        <v>12022.671219999998</v>
      </c>
      <c r="I256" s="23">
        <f>VLOOKUP(E256,DATA!A:Q,17,0)</f>
        <v>214.5532936460194</v>
      </c>
      <c r="J256" s="23">
        <f>VLOOKUP(E256,DATA!A:I,9,0)</f>
        <v>7.058737715758394</v>
      </c>
      <c r="K256" s="23">
        <v>-9987</v>
      </c>
      <c r="L256" s="23">
        <v>7</v>
      </c>
      <c r="M256" s="23">
        <f t="shared" si="29"/>
        <v>5764.483748406944</v>
      </c>
      <c r="N256" s="23">
        <f aca="true" t="shared" si="32" ref="N256:N261">M256*F256/SUM(M$255:M$261)</f>
        <v>7107.639557878718</v>
      </c>
      <c r="P256" s="23">
        <f t="shared" si="21"/>
        <v>1524967.477191616</v>
      </c>
      <c r="R256" s="46">
        <f t="shared" si="22"/>
        <v>1687583.0131928406</v>
      </c>
    </row>
    <row r="257" spans="1:18" ht="12.75">
      <c r="A257" s="23">
        <f t="shared" si="19"/>
        <v>-9987</v>
      </c>
      <c r="B257" s="36">
        <v>-10</v>
      </c>
      <c r="C257" s="36">
        <v>13</v>
      </c>
      <c r="D257" s="36">
        <v>0.1530847241</v>
      </c>
      <c r="E257" s="37" t="s">
        <v>13</v>
      </c>
      <c r="F257" s="23">
        <f>VLOOKUP(A257,GPW!A:E,5,0)</f>
        <v>104575.5242660886</v>
      </c>
      <c r="G257" s="23">
        <f>VLOOKUP(A257,Grid_Area!A:L,12,0)</f>
        <v>4641.958</v>
      </c>
      <c r="H257" s="23">
        <f t="shared" si="20"/>
        <v>12022.671219999998</v>
      </c>
      <c r="I257" s="23">
        <f>VLOOKUP(E257,DATA!A:Q,17,0)</f>
        <v>214.5532936460194</v>
      </c>
      <c r="J257" s="23">
        <f>VLOOKUP(E257,DATA!A:I,9,0)</f>
        <v>7.058737715758394</v>
      </c>
      <c r="K257" s="23">
        <v>-9987</v>
      </c>
      <c r="L257" s="23">
        <v>7</v>
      </c>
      <c r="M257" s="23">
        <f t="shared" si="29"/>
        <v>12991.517166886424</v>
      </c>
      <c r="N257" s="23">
        <f t="shared" si="32"/>
        <v>16018.61074857587</v>
      </c>
      <c r="P257" s="23">
        <f t="shared" si="21"/>
        <v>3436845.695740481</v>
      </c>
      <c r="R257" s="46">
        <f t="shared" si="22"/>
        <v>3803335.1542537753</v>
      </c>
    </row>
    <row r="258" spans="1:18" ht="12.75">
      <c r="A258" s="23">
        <f aca="true" t="shared" si="33" ref="A258:A321">1000*B258+C258</f>
        <v>-9987</v>
      </c>
      <c r="B258" s="36">
        <v>-10</v>
      </c>
      <c r="C258" s="36">
        <v>13</v>
      </c>
      <c r="D258" s="36">
        <v>0.0147960205</v>
      </c>
      <c r="E258" s="37" t="s">
        <v>18</v>
      </c>
      <c r="F258" s="23">
        <f>VLOOKUP(A258,GPW!A:E,5,0)</f>
        <v>104575.5242660886</v>
      </c>
      <c r="G258" s="23">
        <f>VLOOKUP(A258,Grid_Area!A:L,12,0)</f>
        <v>4641.958</v>
      </c>
      <c r="H258" s="23">
        <f aca="true" t="shared" si="34" ref="H258:H321">G258*2.59</f>
        <v>12022.671219999998</v>
      </c>
      <c r="I258" s="23">
        <f>VLOOKUP(E258,DATA!A:Q,17,0)</f>
        <v>200.61874151974567</v>
      </c>
      <c r="J258" s="23">
        <f>VLOOKUP(E258,DATA!A:I,9,0)</f>
        <v>6.769984139246239</v>
      </c>
      <c r="K258" s="23">
        <v>-9987</v>
      </c>
      <c r="L258" s="23">
        <v>7</v>
      </c>
      <c r="M258" s="23">
        <f t="shared" si="29"/>
        <v>1204.296838756062</v>
      </c>
      <c r="N258" s="23">
        <f t="shared" si="32"/>
        <v>1484.9044986788992</v>
      </c>
      <c r="P258" s="23">
        <f t="shared" si="21"/>
        <v>297899.6718019696</v>
      </c>
      <c r="R258" s="46">
        <f t="shared" si="22"/>
        <v>329666.3261924482</v>
      </c>
    </row>
    <row r="259" spans="1:18" ht="12.75">
      <c r="A259" s="23">
        <f t="shared" si="33"/>
        <v>-9987</v>
      </c>
      <c r="B259" s="36">
        <v>-10</v>
      </c>
      <c r="C259" s="36">
        <v>13</v>
      </c>
      <c r="D259" s="36">
        <v>0.252678612</v>
      </c>
      <c r="E259" s="37" t="s">
        <v>13</v>
      </c>
      <c r="F259" s="23">
        <f>VLOOKUP(A259,GPW!A:E,5,0)</f>
        <v>104575.5242660886</v>
      </c>
      <c r="G259" s="23">
        <f>VLOOKUP(A259,Grid_Area!A:L,12,0)</f>
        <v>4641.958</v>
      </c>
      <c r="H259" s="23">
        <f t="shared" si="34"/>
        <v>12022.671219999998</v>
      </c>
      <c r="I259" s="23">
        <f>VLOOKUP(E259,DATA!A:Q,17,0)</f>
        <v>214.5532936460194</v>
      </c>
      <c r="J259" s="23">
        <f>VLOOKUP(E259,DATA!A:I,9,0)</f>
        <v>7.058737715758394</v>
      </c>
      <c r="K259" s="23">
        <v>-9987</v>
      </c>
      <c r="L259" s="23">
        <v>7</v>
      </c>
      <c r="M259" s="23">
        <f t="shared" si="29"/>
        <v>21443.54078960014</v>
      </c>
      <c r="N259" s="23">
        <f t="shared" si="32"/>
        <v>26440.001469215385</v>
      </c>
      <c r="P259" s="23">
        <f aca="true" t="shared" si="35" ref="P259:P322">N259*I259</f>
        <v>5672789.399225753</v>
      </c>
      <c r="R259" s="46">
        <f aca="true" t="shared" si="36" ref="R259:R322">P259*$P$740</f>
        <v>6277709.636918958</v>
      </c>
    </row>
    <row r="260" spans="1:18" ht="12.75">
      <c r="A260" s="23">
        <f t="shared" si="33"/>
        <v>-9987</v>
      </c>
      <c r="B260" s="36">
        <v>-10</v>
      </c>
      <c r="C260" s="36">
        <v>13</v>
      </c>
      <c r="D260" s="36">
        <v>0.257530904</v>
      </c>
      <c r="E260" s="37" t="s">
        <v>13</v>
      </c>
      <c r="F260" s="23">
        <f>VLOOKUP(A260,GPW!A:E,5,0)</f>
        <v>104575.5242660886</v>
      </c>
      <c r="G260" s="23">
        <f>VLOOKUP(A260,Grid_Area!A:L,12,0)</f>
        <v>4641.958</v>
      </c>
      <c r="H260" s="23">
        <f t="shared" si="34"/>
        <v>12022.671219999998</v>
      </c>
      <c r="I260" s="23">
        <f>VLOOKUP(E260,DATA!A:Q,17,0)</f>
        <v>214.5532936460194</v>
      </c>
      <c r="J260" s="23">
        <f>VLOOKUP(E260,DATA!A:I,9,0)</f>
        <v>7.058737715758394</v>
      </c>
      <c r="K260" s="23">
        <v>-9987</v>
      </c>
      <c r="L260" s="23">
        <v>7</v>
      </c>
      <c r="M260" s="23">
        <f t="shared" si="29"/>
        <v>21855.329981417653</v>
      </c>
      <c r="N260" s="23">
        <f t="shared" si="32"/>
        <v>26947.739764093552</v>
      </c>
      <c r="P260" s="23">
        <f t="shared" si="35"/>
        <v>5781726.322702077</v>
      </c>
      <c r="R260" s="46">
        <f t="shared" si="36"/>
        <v>6398263.09416822</v>
      </c>
    </row>
    <row r="261" spans="1:18" ht="12.75">
      <c r="A261" s="23">
        <f t="shared" si="33"/>
        <v>-9987</v>
      </c>
      <c r="B261" s="36">
        <v>-10</v>
      </c>
      <c r="C261" s="36">
        <v>13</v>
      </c>
      <c r="D261" s="36">
        <v>0.2392099059</v>
      </c>
      <c r="E261" s="37" t="s">
        <v>13</v>
      </c>
      <c r="F261" s="23">
        <f>VLOOKUP(A261,GPW!A:E,5,0)</f>
        <v>104575.5242660886</v>
      </c>
      <c r="G261" s="23">
        <f>VLOOKUP(A261,Grid_Area!A:L,12,0)</f>
        <v>4641.958</v>
      </c>
      <c r="H261" s="23">
        <f t="shared" si="34"/>
        <v>12022.671219999998</v>
      </c>
      <c r="I261" s="23">
        <f>VLOOKUP(E261,DATA!A:Q,17,0)</f>
        <v>214.5532936460194</v>
      </c>
      <c r="J261" s="23">
        <f>VLOOKUP(E261,DATA!A:I,9,0)</f>
        <v>7.058737715758394</v>
      </c>
      <c r="K261" s="23">
        <v>-9987</v>
      </c>
      <c r="L261" s="23">
        <v>7</v>
      </c>
      <c r="M261" s="23">
        <f t="shared" si="29"/>
        <v>20300.52062516103</v>
      </c>
      <c r="N261" s="23">
        <f t="shared" si="32"/>
        <v>25030.6514405219</v>
      </c>
      <c r="P261" s="23">
        <f t="shared" si="35"/>
        <v>5370408.708669453</v>
      </c>
      <c r="R261" s="46">
        <f t="shared" si="36"/>
        <v>5943084.456688828</v>
      </c>
    </row>
    <row r="262" spans="1:20" ht="12.75">
      <c r="A262" s="23">
        <f t="shared" si="33"/>
        <v>-7990</v>
      </c>
      <c r="B262" s="36">
        <v>-8</v>
      </c>
      <c r="C262" s="36">
        <v>10</v>
      </c>
      <c r="D262" s="36">
        <v>0.0984069261</v>
      </c>
      <c r="E262" s="37" t="s">
        <v>4</v>
      </c>
      <c r="F262" s="23">
        <f>VLOOKUP(A262,GPW!A:E,5,0)</f>
        <v>59446.50784692836</v>
      </c>
      <c r="G262" s="23">
        <f>VLOOKUP(A262,Grid_Area!A:L,12,0)</f>
        <v>4693.923</v>
      </c>
      <c r="H262" s="23">
        <f t="shared" si="34"/>
        <v>12157.260569999999</v>
      </c>
      <c r="I262" s="23">
        <f>VLOOKUP(E262,DATA!A:Q,17,0)</f>
        <v>200.45004062974323</v>
      </c>
      <c r="J262" s="23">
        <f>VLOOKUP(E262,DATA!A:I,9,0)</f>
        <v>15.243414791585254</v>
      </c>
      <c r="K262" s="23">
        <v>-7990</v>
      </c>
      <c r="L262" s="23">
        <v>7</v>
      </c>
      <c r="M262" s="23">
        <f t="shared" si="29"/>
        <v>18236.59102697953</v>
      </c>
      <c r="N262" s="23">
        <f>M262*F262/SUM(M$262:M$268)</f>
        <v>9217.042489992933</v>
      </c>
      <c r="O262" s="23">
        <f>SUM(N262:N268)</f>
        <v>59446.507846928354</v>
      </c>
      <c r="P262" s="23">
        <f t="shared" si="35"/>
        <v>1847556.5416051531</v>
      </c>
      <c r="R262" s="46">
        <f t="shared" si="36"/>
        <v>2044571.4955627185</v>
      </c>
      <c r="S262" s="46">
        <f>SUM(R262:R268)</f>
        <v>13728392.746190585</v>
      </c>
      <c r="T262" s="23">
        <f>SUM(D262:D268)</f>
        <v>0.6842697151</v>
      </c>
    </row>
    <row r="263" spans="1:18" ht="12.75">
      <c r="A263" s="23">
        <f t="shared" si="33"/>
        <v>-7990</v>
      </c>
      <c r="B263" s="36">
        <v>-8</v>
      </c>
      <c r="C263" s="36">
        <v>10</v>
      </c>
      <c r="D263" s="36">
        <v>0.017112721</v>
      </c>
      <c r="E263" s="37" t="s">
        <v>5</v>
      </c>
      <c r="F263" s="23">
        <f>VLOOKUP(A263,GPW!A:E,5,0)</f>
        <v>59446.50784692836</v>
      </c>
      <c r="G263" s="23">
        <f>VLOOKUP(A263,Grid_Area!A:L,12,0)</f>
        <v>4693.923</v>
      </c>
      <c r="H263" s="23">
        <f t="shared" si="34"/>
        <v>12157.260569999999</v>
      </c>
      <c r="I263" s="23">
        <f>VLOOKUP(E263,DATA!A:Q,17,0)</f>
        <v>192.87160173909714</v>
      </c>
      <c r="J263" s="23">
        <f>VLOOKUP(E263,DATA!A:I,9,0)</f>
        <v>14.8072692323766</v>
      </c>
      <c r="K263" s="23">
        <v>-7990</v>
      </c>
      <c r="L263" s="23">
        <v>7</v>
      </c>
      <c r="M263" s="23">
        <f t="shared" si="29"/>
        <v>3080.5606810156673</v>
      </c>
      <c r="N263" s="23">
        <f aca="true" t="shared" si="37" ref="N263:N268">M263*F263/SUM(M$262:M$268)</f>
        <v>1556.9608732200495</v>
      </c>
      <c r="P263" s="23">
        <f t="shared" si="35"/>
        <v>300293.5374630543</v>
      </c>
      <c r="R263" s="46">
        <f t="shared" si="36"/>
        <v>332315.46270580654</v>
      </c>
    </row>
    <row r="264" spans="1:18" ht="12.75">
      <c r="A264" s="23">
        <f t="shared" si="33"/>
        <v>-7990</v>
      </c>
      <c r="B264" s="36">
        <v>-8</v>
      </c>
      <c r="C264" s="36">
        <v>10</v>
      </c>
      <c r="D264" s="36">
        <v>0.3053715391</v>
      </c>
      <c r="E264" s="37" t="s">
        <v>3</v>
      </c>
      <c r="F264" s="23">
        <f>VLOOKUP(A264,GPW!A:E,5,0)</f>
        <v>59446.50784692836</v>
      </c>
      <c r="G264" s="23">
        <f>VLOOKUP(A264,Grid_Area!A:L,12,0)</f>
        <v>4693.923</v>
      </c>
      <c r="H264" s="23">
        <f t="shared" si="34"/>
        <v>12157.260569999999</v>
      </c>
      <c r="I264" s="23">
        <f>VLOOKUP(E264,DATA!A:Q,17,0)</f>
        <v>213.59818174404478</v>
      </c>
      <c r="J264" s="23">
        <f>VLOOKUP(E264,DATA!A:I,9,0)</f>
        <v>13.640354408600825</v>
      </c>
      <c r="K264" s="23">
        <v>-7990</v>
      </c>
      <c r="L264" s="23">
        <v>7</v>
      </c>
      <c r="M264" s="23">
        <f t="shared" si="29"/>
        <v>50639.561642597226</v>
      </c>
      <c r="N264" s="23">
        <f t="shared" si="37"/>
        <v>25593.982485209068</v>
      </c>
      <c r="P264" s="23">
        <f t="shared" si="35"/>
        <v>5466828.122429585</v>
      </c>
      <c r="R264" s="46">
        <f t="shared" si="36"/>
        <v>6049785.594409659</v>
      </c>
    </row>
    <row r="265" spans="1:18" ht="12.75">
      <c r="A265" s="23">
        <f t="shared" si="33"/>
        <v>-7990</v>
      </c>
      <c r="B265" s="36">
        <v>-8</v>
      </c>
      <c r="C265" s="36">
        <v>10</v>
      </c>
      <c r="D265" s="36">
        <v>0.0663748496</v>
      </c>
      <c r="E265" s="37" t="s">
        <v>4</v>
      </c>
      <c r="F265" s="23">
        <f>VLOOKUP(A265,GPW!A:E,5,0)</f>
        <v>59446.50784692836</v>
      </c>
      <c r="G265" s="23">
        <f>VLOOKUP(A265,Grid_Area!A:L,12,0)</f>
        <v>4693.923</v>
      </c>
      <c r="H265" s="23">
        <f t="shared" si="34"/>
        <v>12157.260569999999</v>
      </c>
      <c r="I265" s="23">
        <f>VLOOKUP(E265,DATA!A:Q,17,0)</f>
        <v>200.45004062974323</v>
      </c>
      <c r="J265" s="23">
        <f>VLOOKUP(E265,DATA!A:I,9,0)</f>
        <v>15.243414791585254</v>
      </c>
      <c r="K265" s="23">
        <v>-7990</v>
      </c>
      <c r="L265" s="23">
        <v>7</v>
      </c>
      <c r="M265" s="23">
        <f t="shared" si="29"/>
        <v>12300.465369708118</v>
      </c>
      <c r="N265" s="23">
        <f t="shared" si="37"/>
        <v>6216.836896301453</v>
      </c>
      <c r="P265" s="23">
        <f t="shared" si="35"/>
        <v>1246165.208452113</v>
      </c>
      <c r="R265" s="46">
        <f t="shared" si="36"/>
        <v>1379050.549516377</v>
      </c>
    </row>
    <row r="266" spans="1:18" ht="12.75">
      <c r="A266" s="23">
        <f t="shared" si="33"/>
        <v>-7990</v>
      </c>
      <c r="B266" s="36">
        <v>-8</v>
      </c>
      <c r="C266" s="36">
        <v>10</v>
      </c>
      <c r="D266" s="36">
        <v>0.0258885845</v>
      </c>
      <c r="E266" s="37" t="s">
        <v>4</v>
      </c>
      <c r="F266" s="23">
        <f>VLOOKUP(A266,GPW!A:E,5,0)</f>
        <v>59446.50784692836</v>
      </c>
      <c r="G266" s="23">
        <f>VLOOKUP(A266,Grid_Area!A:L,12,0)</f>
        <v>4693.923</v>
      </c>
      <c r="H266" s="23">
        <f t="shared" si="34"/>
        <v>12157.260569999999</v>
      </c>
      <c r="I266" s="23">
        <f>VLOOKUP(E266,DATA!A:Q,17,0)</f>
        <v>200.45004062974323</v>
      </c>
      <c r="J266" s="23">
        <f>VLOOKUP(E266,DATA!A:I,9,0)</f>
        <v>15.243414791585254</v>
      </c>
      <c r="K266" s="23">
        <v>-7990</v>
      </c>
      <c r="L266" s="23">
        <v>7</v>
      </c>
      <c r="M266" s="23">
        <f t="shared" si="29"/>
        <v>4797.624989466076</v>
      </c>
      <c r="N266" s="23">
        <f t="shared" si="37"/>
        <v>2424.7905386232005</v>
      </c>
      <c r="P266" s="23">
        <f t="shared" si="35"/>
        <v>486049.3619856375</v>
      </c>
      <c r="R266" s="46">
        <f t="shared" si="36"/>
        <v>537879.43620329</v>
      </c>
    </row>
    <row r="267" spans="1:18" ht="12.75">
      <c r="A267" s="23">
        <f t="shared" si="33"/>
        <v>-7990</v>
      </c>
      <c r="B267" s="36">
        <v>-8</v>
      </c>
      <c r="C267" s="36">
        <v>10</v>
      </c>
      <c r="D267" s="36">
        <v>0.1578245978</v>
      </c>
      <c r="E267" s="37" t="s">
        <v>3</v>
      </c>
      <c r="F267" s="23">
        <f>VLOOKUP(A267,GPW!A:E,5,0)</f>
        <v>59446.50784692836</v>
      </c>
      <c r="G267" s="23">
        <f>VLOOKUP(A267,Grid_Area!A:L,12,0)</f>
        <v>4693.923</v>
      </c>
      <c r="H267" s="23">
        <f t="shared" si="34"/>
        <v>12157.260569999999</v>
      </c>
      <c r="I267" s="23">
        <f>VLOOKUP(E267,DATA!A:Q,17,0)</f>
        <v>213.59818174404478</v>
      </c>
      <c r="J267" s="23">
        <f>VLOOKUP(E267,DATA!A:I,9,0)</f>
        <v>13.640354408600825</v>
      </c>
      <c r="K267" s="23">
        <v>-7990</v>
      </c>
      <c r="L267" s="23">
        <v>7</v>
      </c>
      <c r="M267" s="23">
        <f t="shared" si="29"/>
        <v>26171.949332822467</v>
      </c>
      <c r="N267" s="23">
        <f t="shared" si="37"/>
        <v>13227.689796283197</v>
      </c>
      <c r="P267" s="23">
        <f t="shared" si="35"/>
        <v>2825410.489160345</v>
      </c>
      <c r="R267" s="46">
        <f t="shared" si="36"/>
        <v>3126699.302194198</v>
      </c>
    </row>
    <row r="268" spans="1:18" ht="12.75">
      <c r="A268" s="23">
        <f t="shared" si="33"/>
        <v>-7990</v>
      </c>
      <c r="B268" s="36">
        <v>-8</v>
      </c>
      <c r="C268" s="36">
        <v>10</v>
      </c>
      <c r="D268" s="36">
        <v>0.013290497</v>
      </c>
      <c r="E268" s="37" t="s">
        <v>5</v>
      </c>
      <c r="F268" s="23">
        <f>VLOOKUP(A268,GPW!A:E,5,0)</f>
        <v>59446.50784692836</v>
      </c>
      <c r="G268" s="23">
        <f>VLOOKUP(A268,Grid_Area!A:L,12,0)</f>
        <v>4693.923</v>
      </c>
      <c r="H268" s="23">
        <f t="shared" si="34"/>
        <v>12157.260569999999</v>
      </c>
      <c r="I268" s="23">
        <f>VLOOKUP(E268,DATA!A:Q,17,0)</f>
        <v>192.87160173909714</v>
      </c>
      <c r="J268" s="23">
        <f>VLOOKUP(E268,DATA!A:I,9,0)</f>
        <v>14.8072692323766</v>
      </c>
      <c r="K268" s="23">
        <v>-7990</v>
      </c>
      <c r="L268" s="23">
        <v>7</v>
      </c>
      <c r="M268" s="23">
        <f t="shared" si="29"/>
        <v>2392.4998537261654</v>
      </c>
      <c r="N268" s="23">
        <f t="shared" si="37"/>
        <v>1209.2047672984586</v>
      </c>
      <c r="P268" s="23">
        <f t="shared" si="35"/>
        <v>233221.26029940596</v>
      </c>
      <c r="R268" s="46">
        <f t="shared" si="36"/>
        <v>258090.90559853884</v>
      </c>
    </row>
    <row r="269" spans="1:20" ht="12.75">
      <c r="A269" s="23">
        <f t="shared" si="33"/>
        <v>-5985</v>
      </c>
      <c r="B269" s="36">
        <v>-6</v>
      </c>
      <c r="C269" s="36">
        <v>15</v>
      </c>
      <c r="D269" s="36">
        <v>0.0278973041</v>
      </c>
      <c r="E269" s="37" t="s">
        <v>28</v>
      </c>
      <c r="F269" s="23">
        <f>VLOOKUP(A269,GPW!A:E,5,0)</f>
        <v>15436.883313740631</v>
      </c>
      <c r="G269" s="23">
        <f>VLOOKUP(A269,Grid_Area!A:L,12,0)</f>
        <v>4600.239</v>
      </c>
      <c r="H269" s="23">
        <f t="shared" si="34"/>
        <v>11914.619009999999</v>
      </c>
      <c r="I269" s="23">
        <f>VLOOKUP(E269,DATA!A:Q,17,0)</f>
        <v>219.52467515519626</v>
      </c>
      <c r="J269" s="23">
        <f>VLOOKUP(E269,DATA!A:I,9,0)</f>
        <v>10.341203862112815</v>
      </c>
      <c r="K269" s="23">
        <v>-5985</v>
      </c>
      <c r="L269" s="23">
        <v>7</v>
      </c>
      <c r="M269" s="23">
        <f t="shared" si="29"/>
        <v>3437.268799104669</v>
      </c>
      <c r="N269" s="23">
        <f>M269*F269/SUM(M$269:M$275)</f>
        <v>743.8166786970718</v>
      </c>
      <c r="O269" s="23">
        <f>SUM(N269:N275)</f>
        <v>15436.883313740635</v>
      </c>
      <c r="P269" s="23">
        <f t="shared" si="35"/>
        <v>163286.11476599166</v>
      </c>
      <c r="R269" s="46">
        <f t="shared" si="36"/>
        <v>180698.19697192108</v>
      </c>
      <c r="S269" s="46">
        <f>SUM(R269:R275)</f>
        <v>3831301.239520221</v>
      </c>
      <c r="T269" s="23">
        <f>SUM(D269:D275)</f>
        <v>0.7253642643</v>
      </c>
    </row>
    <row r="270" spans="1:18" ht="12.75">
      <c r="A270" s="23">
        <f t="shared" si="33"/>
        <v>-5985</v>
      </c>
      <c r="B270" s="36">
        <v>-6</v>
      </c>
      <c r="C270" s="36">
        <v>15</v>
      </c>
      <c r="D270" s="36">
        <v>0.0048375975</v>
      </c>
      <c r="E270" s="37" t="s">
        <v>28</v>
      </c>
      <c r="F270" s="23">
        <f>VLOOKUP(A270,GPW!A:E,5,0)</f>
        <v>15436.883313740631</v>
      </c>
      <c r="G270" s="23">
        <f>VLOOKUP(A270,Grid_Area!A:L,12,0)</f>
        <v>4600.239</v>
      </c>
      <c r="H270" s="23">
        <f t="shared" si="34"/>
        <v>11914.619009999999</v>
      </c>
      <c r="I270" s="23">
        <f>VLOOKUP(E270,DATA!A:Q,17,0)</f>
        <v>219.52467515519626</v>
      </c>
      <c r="J270" s="23">
        <f>VLOOKUP(E270,DATA!A:I,9,0)</f>
        <v>10.341203862112815</v>
      </c>
      <c r="K270" s="23">
        <v>-5985</v>
      </c>
      <c r="L270" s="23">
        <v>7</v>
      </c>
      <c r="M270" s="23">
        <f t="shared" si="29"/>
        <v>596.0476643109307</v>
      </c>
      <c r="N270" s="23">
        <f aca="true" t="shared" si="38" ref="N270:N275">M270*F270/SUM(M$269:M$275)</f>
        <v>128.98327710896115</v>
      </c>
      <c r="P270" s="23">
        <f t="shared" si="35"/>
        <v>28315.01200779736</v>
      </c>
      <c r="R270" s="46">
        <f t="shared" si="36"/>
        <v>31334.394993596285</v>
      </c>
    </row>
    <row r="271" spans="1:18" ht="12.75">
      <c r="A271" s="23">
        <f t="shared" si="33"/>
        <v>-5985</v>
      </c>
      <c r="B271" s="36">
        <v>-6</v>
      </c>
      <c r="C271" s="36">
        <v>15</v>
      </c>
      <c r="D271" s="36">
        <v>0.0351150416</v>
      </c>
      <c r="E271" s="37" t="s">
        <v>27</v>
      </c>
      <c r="F271" s="23">
        <f>VLOOKUP(A271,GPW!A:E,5,0)</f>
        <v>15436.883313740631</v>
      </c>
      <c r="G271" s="23">
        <f>VLOOKUP(A271,Grid_Area!A:L,12,0)</f>
        <v>4600.239</v>
      </c>
      <c r="H271" s="23">
        <f t="shared" si="34"/>
        <v>11914.619009999999</v>
      </c>
      <c r="I271" s="23">
        <f>VLOOKUP(E271,DATA!A:Q,17,0)</f>
        <v>234.29202082536213</v>
      </c>
      <c r="J271" s="23">
        <f>VLOOKUP(E271,DATA!A:I,9,0)</f>
        <v>9.222394538178559</v>
      </c>
      <c r="K271" s="23">
        <v>-5985</v>
      </c>
      <c r="L271" s="23">
        <v>7</v>
      </c>
      <c r="M271" s="23">
        <f t="shared" si="29"/>
        <v>3858.4870274308487</v>
      </c>
      <c r="N271" s="23">
        <f t="shared" si="38"/>
        <v>834.9672874832842</v>
      </c>
      <c r="P271" s="23">
        <f t="shared" si="35"/>
        <v>195626.17310752973</v>
      </c>
      <c r="R271" s="46">
        <f t="shared" si="36"/>
        <v>216486.8507754457</v>
      </c>
    </row>
    <row r="272" spans="1:18" ht="12.75">
      <c r="A272" s="23">
        <f t="shared" si="33"/>
        <v>-5985</v>
      </c>
      <c r="B272" s="36">
        <v>-6</v>
      </c>
      <c r="C272" s="36">
        <v>15</v>
      </c>
      <c r="D272" s="36">
        <v>0.3905561217</v>
      </c>
      <c r="E272" s="37" t="s">
        <v>27</v>
      </c>
      <c r="F272" s="23">
        <f>VLOOKUP(A272,GPW!A:E,5,0)</f>
        <v>15436.883313740631</v>
      </c>
      <c r="G272" s="23">
        <f>VLOOKUP(A272,Grid_Area!A:L,12,0)</f>
        <v>4600.239</v>
      </c>
      <c r="H272" s="23">
        <f t="shared" si="34"/>
        <v>11914.619009999999</v>
      </c>
      <c r="I272" s="23">
        <f>VLOOKUP(E272,DATA!A:Q,17,0)</f>
        <v>234.29202082536213</v>
      </c>
      <c r="J272" s="23">
        <f>VLOOKUP(E272,DATA!A:I,9,0)</f>
        <v>9.222394538178559</v>
      </c>
      <c r="K272" s="23">
        <v>-5985</v>
      </c>
      <c r="L272" s="23">
        <v>7</v>
      </c>
      <c r="M272" s="23">
        <f t="shared" si="29"/>
        <v>42914.82112506321</v>
      </c>
      <c r="N272" s="23">
        <f t="shared" si="38"/>
        <v>9286.663796685929</v>
      </c>
      <c r="P272" s="23">
        <f t="shared" si="35"/>
        <v>2175791.227651276</v>
      </c>
      <c r="R272" s="46">
        <f t="shared" si="36"/>
        <v>2407807.622756873</v>
      </c>
    </row>
    <row r="273" spans="1:18" ht="12.75">
      <c r="A273" s="23">
        <f t="shared" si="33"/>
        <v>-5985</v>
      </c>
      <c r="B273" s="36">
        <v>-6</v>
      </c>
      <c r="C273" s="36">
        <v>15</v>
      </c>
      <c r="D273" s="36">
        <v>0.0859168502</v>
      </c>
      <c r="E273" s="37" t="s">
        <v>37</v>
      </c>
      <c r="F273" s="23">
        <f>VLOOKUP(A273,GPW!A:E,5,0)</f>
        <v>15436.883313740631</v>
      </c>
      <c r="G273" s="23">
        <f>VLOOKUP(A273,Grid_Area!A:L,12,0)</f>
        <v>4600.239</v>
      </c>
      <c r="H273" s="23">
        <f t="shared" si="34"/>
        <v>11914.619009999999</v>
      </c>
      <c r="I273" s="23">
        <f>VLOOKUP(E273,DATA!A:Q,17,0)</f>
        <v>194.19906615081845</v>
      </c>
      <c r="J273" s="23">
        <f>VLOOKUP(E273,DATA!A:I,9,0)</f>
        <v>11.32553094189269</v>
      </c>
      <c r="K273" s="23">
        <v>-5985</v>
      </c>
      <c r="L273" s="23">
        <v>7</v>
      </c>
      <c r="M273" s="23">
        <f t="shared" si="29"/>
        <v>11593.567035261609</v>
      </c>
      <c r="N273" s="23">
        <f t="shared" si="38"/>
        <v>2508.819947007453</v>
      </c>
      <c r="P273" s="23">
        <f t="shared" si="35"/>
        <v>487210.4908493932</v>
      </c>
      <c r="R273" s="46">
        <f t="shared" si="36"/>
        <v>539164.3825224144</v>
      </c>
    </row>
    <row r="274" spans="1:18" ht="12.75">
      <c r="A274" s="23">
        <f t="shared" si="33"/>
        <v>-5985</v>
      </c>
      <c r="B274" s="36">
        <v>-6</v>
      </c>
      <c r="C274" s="36">
        <v>15</v>
      </c>
      <c r="D274" s="36">
        <v>0.0357882676</v>
      </c>
      <c r="E274" s="37" t="s">
        <v>39</v>
      </c>
      <c r="F274" s="23">
        <f>VLOOKUP(A274,GPW!A:E,5,0)</f>
        <v>15436.883313740631</v>
      </c>
      <c r="G274" s="23">
        <f>VLOOKUP(A274,Grid_Area!A:L,12,0)</f>
        <v>4600.239</v>
      </c>
      <c r="H274" s="23">
        <f t="shared" si="34"/>
        <v>11914.619009999999</v>
      </c>
      <c r="I274" s="23">
        <f>VLOOKUP(E274,DATA!A:Q,17,0)</f>
        <v>205.60220836327264</v>
      </c>
      <c r="J274" s="23">
        <f>VLOOKUP(E274,DATA!A:I,9,0)</f>
        <v>15.252711633060233</v>
      </c>
      <c r="K274" s="23">
        <v>-5985</v>
      </c>
      <c r="L274" s="23">
        <v>7</v>
      </c>
      <c r="M274" s="23">
        <f t="shared" si="29"/>
        <v>6503.810745626242</v>
      </c>
      <c r="N274" s="23">
        <f t="shared" si="38"/>
        <v>1407.4089605520915</v>
      </c>
      <c r="P274" s="23">
        <f t="shared" si="35"/>
        <v>289366.39035976806</v>
      </c>
      <c r="R274" s="46">
        <f t="shared" si="36"/>
        <v>320223.0947635569</v>
      </c>
    </row>
    <row r="275" spans="1:18" ht="12.75">
      <c r="A275" s="23">
        <f t="shared" si="33"/>
        <v>-5985</v>
      </c>
      <c r="B275" s="36">
        <v>-6</v>
      </c>
      <c r="C275" s="36">
        <v>15</v>
      </c>
      <c r="D275" s="36">
        <v>0.1452530816</v>
      </c>
      <c r="E275" s="37" t="s">
        <v>40</v>
      </c>
      <c r="F275" s="23">
        <f>VLOOKUP(A275,GPW!A:E,5,0)</f>
        <v>15436.883313740631</v>
      </c>
      <c r="G275" s="23">
        <f>VLOOKUP(A275,Grid_Area!A:L,12,0)</f>
        <v>4600.239</v>
      </c>
      <c r="H275" s="23">
        <f t="shared" si="34"/>
        <v>11914.619009999999</v>
      </c>
      <c r="I275" s="23">
        <f>VLOOKUP(E275,DATA!A:Q,17,0)</f>
        <v>232.83184964139855</v>
      </c>
      <c r="J275" s="23">
        <f>VLOOKUP(E275,DATA!A:I,9,0)</f>
        <v>1.4051160593025254</v>
      </c>
      <c r="K275" s="23">
        <v>-5985</v>
      </c>
      <c r="L275" s="23">
        <v>7</v>
      </c>
      <c r="M275" s="23">
        <f t="shared" si="29"/>
        <v>2431.7432101516792</v>
      </c>
      <c r="N275" s="23">
        <f t="shared" si="38"/>
        <v>526.223366205844</v>
      </c>
      <c r="P275" s="23">
        <f t="shared" si="35"/>
        <v>122521.55967822966</v>
      </c>
      <c r="R275" s="46">
        <f t="shared" si="36"/>
        <v>135586.69673641352</v>
      </c>
    </row>
    <row r="276" spans="1:20" ht="12.75">
      <c r="A276" s="23">
        <f t="shared" si="33"/>
        <v>-4984</v>
      </c>
      <c r="B276" s="36">
        <v>-5</v>
      </c>
      <c r="C276" s="36">
        <v>16</v>
      </c>
      <c r="D276" s="36">
        <v>0.00044841</v>
      </c>
      <c r="E276" s="37" t="s">
        <v>39</v>
      </c>
      <c r="F276" s="23">
        <f>VLOOKUP(A276,GPW!A:E,5,0)</f>
        <v>17281.150869243666</v>
      </c>
      <c r="G276" s="23">
        <f>VLOOKUP(A276,Grid_Area!A:L,12,0)</f>
        <v>4577.27</v>
      </c>
      <c r="H276" s="23">
        <f t="shared" si="34"/>
        <v>11855.1293</v>
      </c>
      <c r="I276" s="23">
        <f>VLOOKUP(E276,DATA!A:Q,17,0)</f>
        <v>205.60220836327264</v>
      </c>
      <c r="J276" s="23">
        <f>VLOOKUP(E276,DATA!A:I,9,0)</f>
        <v>15.252711633060233</v>
      </c>
      <c r="K276" s="23">
        <v>-4984</v>
      </c>
      <c r="L276" s="23">
        <v>7</v>
      </c>
      <c r="M276" s="23">
        <f t="shared" si="29"/>
        <v>81.08278250244344</v>
      </c>
      <c r="N276" s="23">
        <f>M276*F276/SUM(M$276:M$282)</f>
        <v>48.872250441949674</v>
      </c>
      <c r="O276" s="23">
        <f>SUM(N276:N282)</f>
        <v>17281.150869243662</v>
      </c>
      <c r="P276" s="23">
        <f t="shared" si="35"/>
        <v>10048.24261854778</v>
      </c>
      <c r="R276" s="46">
        <f t="shared" si="36"/>
        <v>11119.741115220426</v>
      </c>
      <c r="S276" s="46">
        <f>SUM(R276:R282)</f>
        <v>4212334.59625723</v>
      </c>
      <c r="T276" s="23">
        <f>SUM(D276:D282)</f>
        <v>1.0000000020000002</v>
      </c>
    </row>
    <row r="277" spans="1:18" ht="12.75">
      <c r="A277" s="23">
        <f t="shared" si="33"/>
        <v>-4984</v>
      </c>
      <c r="B277" s="36">
        <v>-5</v>
      </c>
      <c r="C277" s="36">
        <v>16</v>
      </c>
      <c r="D277" s="36">
        <v>0.0332286741</v>
      </c>
      <c r="E277" s="37" t="s">
        <v>39</v>
      </c>
      <c r="F277" s="23">
        <f>VLOOKUP(A277,GPW!A:E,5,0)</f>
        <v>17281.150869243666</v>
      </c>
      <c r="G277" s="23">
        <f>VLOOKUP(A277,Grid_Area!A:L,12,0)</f>
        <v>4577.27</v>
      </c>
      <c r="H277" s="23">
        <f t="shared" si="34"/>
        <v>11855.1293</v>
      </c>
      <c r="I277" s="23">
        <f>VLOOKUP(E277,DATA!A:Q,17,0)</f>
        <v>205.60220836327264</v>
      </c>
      <c r="J277" s="23">
        <f>VLOOKUP(E277,DATA!A:I,9,0)</f>
        <v>15.252711633060233</v>
      </c>
      <c r="K277" s="23">
        <v>-4984</v>
      </c>
      <c r="L277" s="23">
        <v>7</v>
      </c>
      <c r="M277" s="23">
        <f t="shared" si="29"/>
        <v>6008.504170056144</v>
      </c>
      <c r="N277" s="23">
        <f aca="true" t="shared" si="39" ref="N277:N282">M277*F277/SUM(M$276:M$282)</f>
        <v>3621.5964908657857</v>
      </c>
      <c r="P277" s="23">
        <f t="shared" si="35"/>
        <v>744608.2363226843</v>
      </c>
      <c r="R277" s="46">
        <f t="shared" si="36"/>
        <v>824009.8427645017</v>
      </c>
    </row>
    <row r="278" spans="1:18" ht="12.75">
      <c r="A278" s="23">
        <f t="shared" si="33"/>
        <v>-4984</v>
      </c>
      <c r="B278" s="36">
        <v>-5</v>
      </c>
      <c r="C278" s="36">
        <v>16</v>
      </c>
      <c r="D278" s="36">
        <v>0.0394987396</v>
      </c>
      <c r="E278" s="37" t="s">
        <v>39</v>
      </c>
      <c r="F278" s="23">
        <f>VLOOKUP(A278,GPW!A:E,5,0)</f>
        <v>17281.150869243666</v>
      </c>
      <c r="G278" s="23">
        <f>VLOOKUP(A278,Grid_Area!A:L,12,0)</f>
        <v>4577.27</v>
      </c>
      <c r="H278" s="23">
        <f t="shared" si="34"/>
        <v>11855.1293</v>
      </c>
      <c r="I278" s="23">
        <f>VLOOKUP(E278,DATA!A:Q,17,0)</f>
        <v>205.60220836327264</v>
      </c>
      <c r="J278" s="23">
        <f>VLOOKUP(E278,DATA!A:I,9,0)</f>
        <v>15.252711633060233</v>
      </c>
      <c r="K278" s="23">
        <v>-4984</v>
      </c>
      <c r="L278" s="23">
        <v>7</v>
      </c>
      <c r="M278" s="23">
        <f t="shared" si="29"/>
        <v>7142.275399985392</v>
      </c>
      <c r="N278" s="23">
        <f t="shared" si="39"/>
        <v>4304.971552535749</v>
      </c>
      <c r="P278" s="23">
        <f t="shared" si="35"/>
        <v>885111.6581424163</v>
      </c>
      <c r="R278" s="46">
        <f t="shared" si="36"/>
        <v>979495.904929652</v>
      </c>
    </row>
    <row r="279" spans="1:18" ht="12.75">
      <c r="A279" s="23">
        <f t="shared" si="33"/>
        <v>-4984</v>
      </c>
      <c r="B279" s="36">
        <v>-5</v>
      </c>
      <c r="C279" s="36">
        <v>16</v>
      </c>
      <c r="D279" s="36">
        <v>0.1471564048</v>
      </c>
      <c r="E279" s="37" t="s">
        <v>40</v>
      </c>
      <c r="F279" s="23">
        <f>VLOOKUP(A279,GPW!A:E,5,0)</f>
        <v>17281.150869243666</v>
      </c>
      <c r="G279" s="23">
        <f>VLOOKUP(A279,Grid_Area!A:L,12,0)</f>
        <v>4577.27</v>
      </c>
      <c r="H279" s="23">
        <f t="shared" si="34"/>
        <v>11855.1293</v>
      </c>
      <c r="I279" s="23">
        <f>VLOOKUP(E279,DATA!A:Q,17,0)</f>
        <v>232.83184964139855</v>
      </c>
      <c r="J279" s="23">
        <f>VLOOKUP(E279,DATA!A:I,9,0)</f>
        <v>1.4051160593025254</v>
      </c>
      <c r="K279" s="23">
        <v>-4984</v>
      </c>
      <c r="L279" s="23">
        <v>7</v>
      </c>
      <c r="M279" s="23">
        <f t="shared" si="29"/>
        <v>2451.3067519577626</v>
      </c>
      <c r="N279" s="23">
        <f t="shared" si="39"/>
        <v>1477.5131513044928</v>
      </c>
      <c r="P279" s="23">
        <f t="shared" si="35"/>
        <v>344012.1198877166</v>
      </c>
      <c r="R279" s="46">
        <f t="shared" si="36"/>
        <v>380695.99420186324</v>
      </c>
    </row>
    <row r="280" spans="1:18" ht="12.75">
      <c r="A280" s="23">
        <f t="shared" si="33"/>
        <v>-4984</v>
      </c>
      <c r="B280" s="36">
        <v>-5</v>
      </c>
      <c r="C280" s="36">
        <v>16</v>
      </c>
      <c r="D280" s="36">
        <v>0.3851478077</v>
      </c>
      <c r="E280" s="37" t="s">
        <v>40</v>
      </c>
      <c r="F280" s="23">
        <f>VLOOKUP(A280,GPW!A:E,5,0)</f>
        <v>17281.150869243666</v>
      </c>
      <c r="G280" s="23">
        <f>VLOOKUP(A280,Grid_Area!A:L,12,0)</f>
        <v>4577.27</v>
      </c>
      <c r="H280" s="23">
        <f t="shared" si="34"/>
        <v>11855.1293</v>
      </c>
      <c r="I280" s="23">
        <f>VLOOKUP(E280,DATA!A:Q,17,0)</f>
        <v>232.83184964139855</v>
      </c>
      <c r="J280" s="23">
        <f>VLOOKUP(E280,DATA!A:I,9,0)</f>
        <v>1.4051160593025254</v>
      </c>
      <c r="K280" s="23">
        <v>-4984</v>
      </c>
      <c r="L280" s="23">
        <v>7</v>
      </c>
      <c r="M280" s="23">
        <f t="shared" si="29"/>
        <v>6415.727693265444</v>
      </c>
      <c r="N280" s="23">
        <f t="shared" si="39"/>
        <v>3867.04847706937</v>
      </c>
      <c r="P280" s="23">
        <f t="shared" si="35"/>
        <v>900372.0495690148</v>
      </c>
      <c r="R280" s="46">
        <f t="shared" si="36"/>
        <v>996383.5944911556</v>
      </c>
    </row>
    <row r="281" spans="1:18" ht="12.75">
      <c r="A281" s="23">
        <f t="shared" si="33"/>
        <v>-4984</v>
      </c>
      <c r="B281" s="36">
        <v>-5</v>
      </c>
      <c r="C281" s="36">
        <v>16</v>
      </c>
      <c r="D281" s="36">
        <v>0.3240140688</v>
      </c>
      <c r="E281" s="37" t="s">
        <v>40</v>
      </c>
      <c r="F281" s="23">
        <f>VLOOKUP(A281,GPW!A:E,5,0)</f>
        <v>17281.150869243666</v>
      </c>
      <c r="G281" s="23">
        <f>VLOOKUP(A281,Grid_Area!A:L,12,0)</f>
        <v>4577.27</v>
      </c>
      <c r="H281" s="23">
        <f t="shared" si="34"/>
        <v>11855.1293</v>
      </c>
      <c r="I281" s="23">
        <f>VLOOKUP(E281,DATA!A:Q,17,0)</f>
        <v>232.83184964139855</v>
      </c>
      <c r="J281" s="23">
        <f>VLOOKUP(E281,DATA!A:I,9,0)</f>
        <v>1.4051160593025254</v>
      </c>
      <c r="K281" s="23">
        <v>-4984</v>
      </c>
      <c r="L281" s="23">
        <v>7</v>
      </c>
      <c r="M281" s="23">
        <f t="shared" si="29"/>
        <v>5397.3721066250655</v>
      </c>
      <c r="N281" s="23">
        <f t="shared" si="39"/>
        <v>3253.239629700974</v>
      </c>
      <c r="P281" s="23">
        <f t="shared" si="35"/>
        <v>757457.8003099763</v>
      </c>
      <c r="R281" s="46">
        <f t="shared" si="36"/>
        <v>838229.6253082075</v>
      </c>
    </row>
    <row r="282" spans="1:18" ht="12.75">
      <c r="A282" s="23">
        <f t="shared" si="33"/>
        <v>-4984</v>
      </c>
      <c r="B282" s="36">
        <v>-5</v>
      </c>
      <c r="C282" s="36">
        <v>16</v>
      </c>
      <c r="D282" s="36">
        <v>0.070505897</v>
      </c>
      <c r="E282" s="37" t="s">
        <v>40</v>
      </c>
      <c r="F282" s="23">
        <f>VLOOKUP(A282,GPW!A:E,5,0)</f>
        <v>17281.150869243666</v>
      </c>
      <c r="G282" s="23">
        <f>VLOOKUP(A282,Grid_Area!A:L,12,0)</f>
        <v>4577.27</v>
      </c>
      <c r="H282" s="23">
        <f t="shared" si="34"/>
        <v>11855.1293</v>
      </c>
      <c r="I282" s="23">
        <f>VLOOKUP(E282,DATA!A:Q,17,0)</f>
        <v>232.83184964139855</v>
      </c>
      <c r="J282" s="23">
        <f>VLOOKUP(E282,DATA!A:I,9,0)</f>
        <v>1.4051160593025254</v>
      </c>
      <c r="K282" s="23">
        <v>-4984</v>
      </c>
      <c r="L282" s="23">
        <v>7</v>
      </c>
      <c r="M282" s="23">
        <f t="shared" si="29"/>
        <v>1174.4754270385556</v>
      </c>
      <c r="N282" s="23">
        <f t="shared" si="39"/>
        <v>707.9093173253441</v>
      </c>
      <c r="P282" s="23">
        <f t="shared" si="35"/>
        <v>164823.8357312396</v>
      </c>
      <c r="R282" s="46">
        <f t="shared" si="36"/>
        <v>182399.89344663013</v>
      </c>
    </row>
    <row r="283" spans="1:20" ht="12.75">
      <c r="A283" s="23">
        <f t="shared" si="33"/>
        <v>-11987</v>
      </c>
      <c r="B283" s="36">
        <v>-12</v>
      </c>
      <c r="C283" s="36">
        <v>13</v>
      </c>
      <c r="D283" s="36">
        <v>0.0003132935</v>
      </c>
      <c r="E283" s="37" t="s">
        <v>18</v>
      </c>
      <c r="F283" s="23">
        <f>VLOOKUP(A283,GPW!A:E,5,0)</f>
        <v>57554.362109818285</v>
      </c>
      <c r="G283" s="23">
        <f>VLOOKUP(A283,Grid_Area!A:L,12,0)</f>
        <v>4641.958</v>
      </c>
      <c r="H283" s="23">
        <f t="shared" si="34"/>
        <v>12022.671219999998</v>
      </c>
      <c r="I283" s="23">
        <f>VLOOKUP(E283,DATA!A:Q,17,0)</f>
        <v>200.61874151974567</v>
      </c>
      <c r="J283" s="23">
        <f>VLOOKUP(E283,DATA!A:I,9,0)</f>
        <v>6.769984139246239</v>
      </c>
      <c r="K283" s="23">
        <v>-11987</v>
      </c>
      <c r="L283" s="23">
        <v>8</v>
      </c>
      <c r="M283" s="23">
        <f t="shared" si="29"/>
        <v>25.499989787985378</v>
      </c>
      <c r="N283" s="23">
        <f>M283*F283/SUM(M$283:M$290)</f>
        <v>15.269425811716486</v>
      </c>
      <c r="O283" s="23">
        <f>SUM(N283:N290)</f>
        <v>57554.36210981828</v>
      </c>
      <c r="P283" s="23">
        <f t="shared" si="35"/>
        <v>3063.3329900756826</v>
      </c>
      <c r="R283" s="46">
        <f t="shared" si="36"/>
        <v>3389.9927671410774</v>
      </c>
      <c r="S283" s="46">
        <f>SUM(R283:R290)</f>
        <v>14223338.94297195</v>
      </c>
      <c r="T283" s="23">
        <f>SUM(D283:D290)</f>
        <v>0.7983032502999999</v>
      </c>
    </row>
    <row r="284" spans="1:18" ht="12.75">
      <c r="A284" s="23">
        <f t="shared" si="33"/>
        <v>-11987</v>
      </c>
      <c r="B284" s="36">
        <v>-12</v>
      </c>
      <c r="C284" s="36">
        <v>13</v>
      </c>
      <c r="D284" s="36">
        <v>0.0506233938</v>
      </c>
      <c r="E284" s="37" t="s">
        <v>7</v>
      </c>
      <c r="F284" s="23">
        <f>VLOOKUP(A284,GPW!A:E,5,0)</f>
        <v>57554.362109818285</v>
      </c>
      <c r="G284" s="23">
        <f>VLOOKUP(A284,Grid_Area!A:L,12,0)</f>
        <v>4641.958</v>
      </c>
      <c r="H284" s="23">
        <f t="shared" si="34"/>
        <v>12022.671219999998</v>
      </c>
      <c r="I284" s="23">
        <f>VLOOKUP(E284,DATA!A:Q,17,0)</f>
        <v>198.72078354714387</v>
      </c>
      <c r="J284" s="23">
        <f>VLOOKUP(E284,DATA!A:I,9,0)</f>
        <v>8.016830733279527</v>
      </c>
      <c r="K284" s="23">
        <v>-11987</v>
      </c>
      <c r="L284" s="23">
        <v>8</v>
      </c>
      <c r="M284" s="23">
        <f t="shared" si="29"/>
        <v>4879.271020182167</v>
      </c>
      <c r="N284" s="23">
        <f aca="true" t="shared" si="40" ref="N284:N290">M284*F284/SUM(M$283:M$290)</f>
        <v>2921.7135958632075</v>
      </c>
      <c r="P284" s="23">
        <f t="shared" si="35"/>
        <v>580605.2150702798</v>
      </c>
      <c r="R284" s="46">
        <f t="shared" si="36"/>
        <v>642518.2916872549</v>
      </c>
    </row>
    <row r="285" spans="1:18" ht="12.75">
      <c r="A285" s="23">
        <f t="shared" si="33"/>
        <v>-11987</v>
      </c>
      <c r="B285" s="36">
        <v>-12</v>
      </c>
      <c r="C285" s="36">
        <v>13</v>
      </c>
      <c r="D285" s="36">
        <v>0.0541359569</v>
      </c>
      <c r="E285" s="37" t="s">
        <v>7</v>
      </c>
      <c r="F285" s="23">
        <f>VLOOKUP(A285,GPW!A:E,5,0)</f>
        <v>57554.362109818285</v>
      </c>
      <c r="G285" s="23">
        <f>VLOOKUP(A285,Grid_Area!A:L,12,0)</f>
        <v>4641.958</v>
      </c>
      <c r="H285" s="23">
        <f t="shared" si="34"/>
        <v>12022.671219999998</v>
      </c>
      <c r="I285" s="23">
        <f>VLOOKUP(E285,DATA!A:Q,17,0)</f>
        <v>198.72078354714387</v>
      </c>
      <c r="J285" s="23">
        <f>VLOOKUP(E285,DATA!A:I,9,0)</f>
        <v>8.016830733279527</v>
      </c>
      <c r="K285" s="23">
        <v>-11987</v>
      </c>
      <c r="L285" s="23">
        <v>8</v>
      </c>
      <c r="M285" s="23">
        <f t="shared" si="29"/>
        <v>5217.824918960705</v>
      </c>
      <c r="N285" s="23">
        <f t="shared" si="40"/>
        <v>3124.4400943303535</v>
      </c>
      <c r="P285" s="23">
        <f t="shared" si="35"/>
        <v>620891.1836914399</v>
      </c>
      <c r="R285" s="46">
        <f t="shared" si="36"/>
        <v>687100.1711908708</v>
      </c>
    </row>
    <row r="286" spans="1:18" ht="12.75">
      <c r="A286" s="23">
        <f t="shared" si="33"/>
        <v>-11987</v>
      </c>
      <c r="B286" s="36">
        <v>-12</v>
      </c>
      <c r="C286" s="36">
        <v>13</v>
      </c>
      <c r="D286" s="36">
        <v>0.218580923</v>
      </c>
      <c r="E286" s="37" t="s">
        <v>7</v>
      </c>
      <c r="F286" s="23">
        <f>VLOOKUP(A286,GPW!A:E,5,0)</f>
        <v>57554.362109818285</v>
      </c>
      <c r="G286" s="23">
        <f>VLOOKUP(A286,Grid_Area!A:L,12,0)</f>
        <v>4641.958</v>
      </c>
      <c r="H286" s="23">
        <f t="shared" si="34"/>
        <v>12022.671219999998</v>
      </c>
      <c r="I286" s="23">
        <f>VLOOKUP(E286,DATA!A:Q,17,0)</f>
        <v>198.72078354714387</v>
      </c>
      <c r="J286" s="23">
        <f>VLOOKUP(E286,DATA!A:I,9,0)</f>
        <v>8.016830733279527</v>
      </c>
      <c r="K286" s="23">
        <v>-11987</v>
      </c>
      <c r="L286" s="23">
        <v>8</v>
      </c>
      <c r="M286" s="23">
        <f t="shared" si="29"/>
        <v>21067.642508759847</v>
      </c>
      <c r="N286" s="23">
        <f t="shared" si="40"/>
        <v>12615.33071149862</v>
      </c>
      <c r="P286" s="23">
        <f t="shared" si="35"/>
        <v>2506928.403695354</v>
      </c>
      <c r="R286" s="46">
        <f t="shared" si="36"/>
        <v>2774255.748167232</v>
      </c>
    </row>
    <row r="287" spans="1:18" ht="12.75">
      <c r="A287" s="23">
        <f t="shared" si="33"/>
        <v>-11987</v>
      </c>
      <c r="B287" s="36">
        <v>-12</v>
      </c>
      <c r="C287" s="36">
        <v>13</v>
      </c>
      <c r="D287" s="36">
        <v>0.1524782903</v>
      </c>
      <c r="E287" s="37" t="s">
        <v>18</v>
      </c>
      <c r="F287" s="23">
        <f>VLOOKUP(A287,GPW!A:E,5,0)</f>
        <v>57554.362109818285</v>
      </c>
      <c r="G287" s="23">
        <f>VLOOKUP(A287,Grid_Area!A:L,12,0)</f>
        <v>4641.958</v>
      </c>
      <c r="H287" s="23">
        <f t="shared" si="34"/>
        <v>12022.671219999998</v>
      </c>
      <c r="I287" s="23">
        <f>VLOOKUP(E287,DATA!A:Q,17,0)</f>
        <v>200.61874151974567</v>
      </c>
      <c r="J287" s="23">
        <f>VLOOKUP(E287,DATA!A:I,9,0)</f>
        <v>6.769984139246239</v>
      </c>
      <c r="K287" s="23">
        <v>-11987</v>
      </c>
      <c r="L287" s="23">
        <v>8</v>
      </c>
      <c r="M287" s="23">
        <f t="shared" si="29"/>
        <v>12410.710230309503</v>
      </c>
      <c r="N287" s="23">
        <f t="shared" si="40"/>
        <v>7431.548824451256</v>
      </c>
      <c r="P287" s="23">
        <f t="shared" si="35"/>
        <v>1490907.9727039563</v>
      </c>
      <c r="R287" s="46">
        <f t="shared" si="36"/>
        <v>1649891.5593941065</v>
      </c>
    </row>
    <row r="288" spans="1:18" ht="12.75">
      <c r="A288" s="23">
        <f t="shared" si="33"/>
        <v>-11987</v>
      </c>
      <c r="B288" s="36">
        <v>-12</v>
      </c>
      <c r="C288" s="36">
        <v>13</v>
      </c>
      <c r="D288" s="36">
        <v>0.006855619</v>
      </c>
      <c r="E288" s="37" t="s">
        <v>18</v>
      </c>
      <c r="F288" s="23">
        <f>VLOOKUP(A288,GPW!A:E,5,0)</f>
        <v>57554.362109818285</v>
      </c>
      <c r="G288" s="23">
        <f>VLOOKUP(A288,Grid_Area!A:L,12,0)</f>
        <v>4641.958</v>
      </c>
      <c r="H288" s="23">
        <f t="shared" si="34"/>
        <v>12022.671219999998</v>
      </c>
      <c r="I288" s="23">
        <f>VLOOKUP(E288,DATA!A:Q,17,0)</f>
        <v>200.61874151974567</v>
      </c>
      <c r="J288" s="23">
        <f>VLOOKUP(E288,DATA!A:I,9,0)</f>
        <v>6.769984139246239</v>
      </c>
      <c r="K288" s="23">
        <v>-11987</v>
      </c>
      <c r="L288" s="23">
        <v>8</v>
      </c>
      <c r="M288" s="23">
        <f t="shared" si="29"/>
        <v>558.0014091908021</v>
      </c>
      <c r="N288" s="23">
        <f t="shared" si="40"/>
        <v>334.13194245617603</v>
      </c>
      <c r="P288" s="23">
        <f t="shared" si="35"/>
        <v>67033.12979710611</v>
      </c>
      <c r="R288" s="46">
        <f t="shared" si="36"/>
        <v>74181.23524514536</v>
      </c>
    </row>
    <row r="289" spans="1:18" ht="12.75">
      <c r="A289" s="23">
        <f t="shared" si="33"/>
        <v>-11987</v>
      </c>
      <c r="B289" s="36">
        <v>-12</v>
      </c>
      <c r="C289" s="36">
        <v>13</v>
      </c>
      <c r="D289" s="36">
        <v>0.2381260067</v>
      </c>
      <c r="E289" s="37" t="s">
        <v>25</v>
      </c>
      <c r="F289" s="23">
        <f>VLOOKUP(A289,GPW!A:E,5,0)</f>
        <v>57554.362109818285</v>
      </c>
      <c r="G289" s="23">
        <f>VLOOKUP(A289,Grid_Area!A:L,12,0)</f>
        <v>4641.958</v>
      </c>
      <c r="H289" s="23">
        <f t="shared" si="34"/>
        <v>12022.671219999998</v>
      </c>
      <c r="I289" s="23">
        <f>VLOOKUP(E289,DATA!A:Q,17,0)</f>
        <v>243.74408979140316</v>
      </c>
      <c r="J289" s="23">
        <f>VLOOKUP(E289,DATA!A:I,9,0)</f>
        <v>13.705584159572565</v>
      </c>
      <c r="K289" s="23">
        <v>-11987</v>
      </c>
      <c r="L289" s="23">
        <v>8</v>
      </c>
      <c r="M289" s="23">
        <f t="shared" si="29"/>
        <v>39237.863368673876</v>
      </c>
      <c r="N289" s="23">
        <f t="shared" si="40"/>
        <v>23495.681712018777</v>
      </c>
      <c r="P289" s="23">
        <f t="shared" si="35"/>
        <v>5726933.552924533</v>
      </c>
      <c r="R289" s="46">
        <f t="shared" si="36"/>
        <v>6337627.474782647</v>
      </c>
    </row>
    <row r="290" spans="1:18" ht="12.75">
      <c r="A290" s="23">
        <f t="shared" si="33"/>
        <v>-11987</v>
      </c>
      <c r="B290" s="36">
        <v>-12</v>
      </c>
      <c r="C290" s="36">
        <v>13</v>
      </c>
      <c r="D290" s="36">
        <v>0.0771897671</v>
      </c>
      <c r="E290" s="37" t="s">
        <v>25</v>
      </c>
      <c r="F290" s="23">
        <f>VLOOKUP(A290,GPW!A:E,5,0)</f>
        <v>57554.362109818285</v>
      </c>
      <c r="G290" s="23">
        <f>VLOOKUP(A290,Grid_Area!A:L,12,0)</f>
        <v>4641.958</v>
      </c>
      <c r="H290" s="23">
        <f t="shared" si="34"/>
        <v>12022.671219999998</v>
      </c>
      <c r="I290" s="23">
        <f>VLOOKUP(E290,DATA!A:Q,17,0)</f>
        <v>243.74408979140316</v>
      </c>
      <c r="J290" s="23">
        <f>VLOOKUP(E290,DATA!A:I,9,0)</f>
        <v>13.705584159572565</v>
      </c>
      <c r="K290" s="23">
        <v>-11987</v>
      </c>
      <c r="L290" s="23">
        <v>8</v>
      </c>
      <c r="M290" s="23">
        <f t="shared" si="29"/>
        <v>12719.154773990327</v>
      </c>
      <c r="N290" s="23">
        <f t="shared" si="40"/>
        <v>7616.245803388172</v>
      </c>
      <c r="P290" s="23">
        <f t="shared" si="35"/>
        <v>1856414.900974444</v>
      </c>
      <c r="R290" s="46">
        <f t="shared" si="36"/>
        <v>2054374.4697375537</v>
      </c>
    </row>
    <row r="291" spans="1:20" ht="12.75">
      <c r="A291" s="23">
        <f t="shared" si="33"/>
        <v>-8987</v>
      </c>
      <c r="B291" s="36">
        <v>-9</v>
      </c>
      <c r="C291" s="36">
        <v>13</v>
      </c>
      <c r="D291" s="36">
        <v>1.71413E-05</v>
      </c>
      <c r="E291" s="37" t="s">
        <v>19</v>
      </c>
      <c r="F291" s="23">
        <f>VLOOKUP(A291,GPW!A:E,5,0)</f>
        <v>177355.1481269444</v>
      </c>
      <c r="G291" s="23">
        <f>VLOOKUP(A291,Grid_Area!A:L,12,0)</f>
        <v>4641.958</v>
      </c>
      <c r="H291" s="23">
        <f t="shared" si="34"/>
        <v>12022.671219999998</v>
      </c>
      <c r="I291" s="23">
        <f>VLOOKUP(E291,DATA!A:Q,17,0)</f>
        <v>207.88350297982663</v>
      </c>
      <c r="J291" s="23">
        <f>VLOOKUP(E291,DATA!A:I,9,0)</f>
        <v>16.97394068961895</v>
      </c>
      <c r="K291" s="23">
        <v>-8987</v>
      </c>
      <c r="L291" s="23">
        <v>8</v>
      </c>
      <c r="M291" s="23">
        <f t="shared" si="29"/>
        <v>3.498061228615522</v>
      </c>
      <c r="N291" s="23">
        <f>M291*F291/SUM(M$291:M$298)</f>
        <v>3.6954871740605344</v>
      </c>
      <c r="O291" s="23">
        <f>SUM(N291:N298)</f>
        <v>177355.14812694438</v>
      </c>
      <c r="P291" s="23">
        <f t="shared" si="35"/>
        <v>768.2308189607242</v>
      </c>
      <c r="R291" s="46">
        <f t="shared" si="36"/>
        <v>850.1514292468021</v>
      </c>
      <c r="S291" s="46">
        <f>SUM(R291:R298)</f>
        <v>42204057.217012145</v>
      </c>
      <c r="T291" s="23">
        <f>SUM(D291:D298)</f>
        <v>1.0000000019</v>
      </c>
    </row>
    <row r="292" spans="1:18" ht="12.75">
      <c r="A292" s="23">
        <f t="shared" si="33"/>
        <v>-8987</v>
      </c>
      <c r="B292" s="36">
        <v>-9</v>
      </c>
      <c r="C292" s="36">
        <v>13</v>
      </c>
      <c r="D292" s="36">
        <v>0.0127284964</v>
      </c>
      <c r="E292" s="37" t="s">
        <v>9</v>
      </c>
      <c r="F292" s="23">
        <f>VLOOKUP(A292,GPW!A:E,5,0)</f>
        <v>177355.1481269444</v>
      </c>
      <c r="G292" s="23">
        <f>VLOOKUP(A292,Grid_Area!A:L,12,0)</f>
        <v>4641.958</v>
      </c>
      <c r="H292" s="23">
        <f t="shared" si="34"/>
        <v>12022.671219999998</v>
      </c>
      <c r="I292" s="23">
        <f>VLOOKUP(E292,DATA!A:Q,17,0)</f>
        <v>224.43516814345384</v>
      </c>
      <c r="J292" s="23">
        <f>VLOOKUP(E292,DATA!A:I,9,0)</f>
        <v>28.410486764595007</v>
      </c>
      <c r="K292" s="23">
        <v>-8987</v>
      </c>
      <c r="L292" s="23">
        <v>8</v>
      </c>
      <c r="M292" s="23">
        <f t="shared" si="29"/>
        <v>4347.671771633249</v>
      </c>
      <c r="N292" s="23">
        <f aca="true" t="shared" si="41" ref="N292:N298">M292*F292/SUM(M$291:M$298)</f>
        <v>4593.048611517496</v>
      </c>
      <c r="P292" s="23">
        <f t="shared" si="35"/>
        <v>1030841.6374169864</v>
      </c>
      <c r="R292" s="46">
        <f t="shared" si="36"/>
        <v>1140765.8606598668</v>
      </c>
    </row>
    <row r="293" spans="1:18" ht="12.75">
      <c r="A293" s="23">
        <f t="shared" si="33"/>
        <v>-8987</v>
      </c>
      <c r="B293" s="36">
        <v>-9</v>
      </c>
      <c r="C293" s="36">
        <v>13</v>
      </c>
      <c r="D293" s="36">
        <v>0.0125071259</v>
      </c>
      <c r="E293" s="37" t="s">
        <v>19</v>
      </c>
      <c r="F293" s="23">
        <f>VLOOKUP(A293,GPW!A:E,5,0)</f>
        <v>177355.1481269444</v>
      </c>
      <c r="G293" s="23">
        <f>VLOOKUP(A293,Grid_Area!A:L,12,0)</f>
        <v>4641.958</v>
      </c>
      <c r="H293" s="23">
        <f t="shared" si="34"/>
        <v>12022.671219999998</v>
      </c>
      <c r="I293" s="23">
        <f>VLOOKUP(E293,DATA!A:Q,17,0)</f>
        <v>207.88350297982663</v>
      </c>
      <c r="J293" s="23">
        <f>VLOOKUP(E293,DATA!A:I,9,0)</f>
        <v>16.97394068961895</v>
      </c>
      <c r="K293" s="23">
        <v>-8987</v>
      </c>
      <c r="L293" s="23">
        <v>8</v>
      </c>
      <c r="M293" s="23">
        <f t="shared" si="29"/>
        <v>2552.3555501743167</v>
      </c>
      <c r="N293" s="23">
        <f t="shared" si="41"/>
        <v>2696.407118935572</v>
      </c>
      <c r="P293" s="23">
        <f t="shared" si="35"/>
        <v>560538.5573440687</v>
      </c>
      <c r="R293" s="46">
        <f t="shared" si="36"/>
        <v>620311.817636626</v>
      </c>
    </row>
    <row r="294" spans="1:18" ht="12.75">
      <c r="A294" s="23">
        <f t="shared" si="33"/>
        <v>-8987</v>
      </c>
      <c r="B294" s="36">
        <v>-9</v>
      </c>
      <c r="C294" s="36">
        <v>13</v>
      </c>
      <c r="D294" s="36">
        <v>0.1503541683</v>
      </c>
      <c r="E294" s="37" t="s">
        <v>9</v>
      </c>
      <c r="F294" s="23">
        <f>VLOOKUP(A294,GPW!A:E,5,0)</f>
        <v>177355.1481269444</v>
      </c>
      <c r="G294" s="23">
        <f>VLOOKUP(A294,Grid_Area!A:L,12,0)</f>
        <v>4641.958</v>
      </c>
      <c r="H294" s="23">
        <f t="shared" si="34"/>
        <v>12022.671219999998</v>
      </c>
      <c r="I294" s="23">
        <f>VLOOKUP(E294,DATA!A:Q,17,0)</f>
        <v>224.43516814345384</v>
      </c>
      <c r="J294" s="23">
        <f>VLOOKUP(E294,DATA!A:I,9,0)</f>
        <v>28.410486764595007</v>
      </c>
      <c r="K294" s="23">
        <v>-8987</v>
      </c>
      <c r="L294" s="23">
        <v>8</v>
      </c>
      <c r="M294" s="23">
        <f t="shared" si="29"/>
        <v>51356.46448117035</v>
      </c>
      <c r="N294" s="23">
        <f t="shared" si="41"/>
        <v>54254.9553571923</v>
      </c>
      <c r="P294" s="23">
        <f t="shared" si="35"/>
        <v>12176720.028207036</v>
      </c>
      <c r="R294" s="46">
        <f t="shared" si="36"/>
        <v>13475189.591486074</v>
      </c>
    </row>
    <row r="295" spans="1:18" ht="12.75">
      <c r="A295" s="23">
        <f t="shared" si="33"/>
        <v>-8987</v>
      </c>
      <c r="B295" s="36">
        <v>-9</v>
      </c>
      <c r="C295" s="36">
        <v>13</v>
      </c>
      <c r="D295" s="36">
        <v>0.220488403</v>
      </c>
      <c r="E295" s="37" t="s">
        <v>19</v>
      </c>
      <c r="F295" s="23">
        <f>VLOOKUP(A295,GPW!A:E,5,0)</f>
        <v>177355.1481269444</v>
      </c>
      <c r="G295" s="23">
        <f>VLOOKUP(A295,Grid_Area!A:L,12,0)</f>
        <v>4641.958</v>
      </c>
      <c r="H295" s="23">
        <f t="shared" si="34"/>
        <v>12022.671219999998</v>
      </c>
      <c r="I295" s="23">
        <f>VLOOKUP(E295,DATA!A:Q,17,0)</f>
        <v>207.88350297982663</v>
      </c>
      <c r="J295" s="23">
        <f>VLOOKUP(E295,DATA!A:I,9,0)</f>
        <v>16.97394068961895</v>
      </c>
      <c r="K295" s="23">
        <v>-8987</v>
      </c>
      <c r="L295" s="23">
        <v>8</v>
      </c>
      <c r="M295" s="23">
        <f t="shared" si="29"/>
        <v>44995.533238065625</v>
      </c>
      <c r="N295" s="23">
        <f t="shared" si="41"/>
        <v>47535.02157453578</v>
      </c>
      <c r="P295" s="23">
        <f t="shared" si="35"/>
        <v>9881746.799136132</v>
      </c>
      <c r="R295" s="46">
        <f t="shared" si="36"/>
        <v>10935490.94542391</v>
      </c>
    </row>
    <row r="296" spans="1:18" ht="12.75">
      <c r="A296" s="23">
        <f t="shared" si="33"/>
        <v>-8987</v>
      </c>
      <c r="B296" s="36">
        <v>-9</v>
      </c>
      <c r="C296" s="36">
        <v>13</v>
      </c>
      <c r="D296" s="36">
        <v>0.0020014595</v>
      </c>
      <c r="E296" s="37" t="s">
        <v>13</v>
      </c>
      <c r="F296" s="23">
        <f>VLOOKUP(A296,GPW!A:E,5,0)</f>
        <v>177355.1481269444</v>
      </c>
      <c r="G296" s="23">
        <f>VLOOKUP(A296,Grid_Area!A:L,12,0)</f>
        <v>4641.958</v>
      </c>
      <c r="H296" s="23">
        <f t="shared" si="34"/>
        <v>12022.671219999998</v>
      </c>
      <c r="I296" s="23">
        <f>VLOOKUP(E296,DATA!A:Q,17,0)</f>
        <v>214.5532936460194</v>
      </c>
      <c r="J296" s="23">
        <f>VLOOKUP(E296,DATA!A:I,9,0)</f>
        <v>7.058737715758394</v>
      </c>
      <c r="K296" s="23">
        <v>-8987</v>
      </c>
      <c r="L296" s="23">
        <v>8</v>
      </c>
      <c r="M296" s="23">
        <f t="shared" si="29"/>
        <v>169.8536258659783</v>
      </c>
      <c r="N296" s="23">
        <f t="shared" si="41"/>
        <v>179.43993967876602</v>
      </c>
      <c r="P296" s="23">
        <f t="shared" si="35"/>
        <v>38499.43006972229</v>
      </c>
      <c r="R296" s="46">
        <f t="shared" si="36"/>
        <v>42604.832676772705</v>
      </c>
    </row>
    <row r="297" spans="1:18" ht="12.75">
      <c r="A297" s="23">
        <f t="shared" si="33"/>
        <v>-8987</v>
      </c>
      <c r="B297" s="36">
        <v>-9</v>
      </c>
      <c r="C297" s="36">
        <v>13</v>
      </c>
      <c r="D297" s="36">
        <v>0.4897087554</v>
      </c>
      <c r="E297" s="37" t="s">
        <v>13</v>
      </c>
      <c r="F297" s="23">
        <f>VLOOKUP(A297,GPW!A:E,5,0)</f>
        <v>177355.1481269444</v>
      </c>
      <c r="G297" s="23">
        <f>VLOOKUP(A297,Grid_Area!A:L,12,0)</f>
        <v>4641.958</v>
      </c>
      <c r="H297" s="23">
        <f t="shared" si="34"/>
        <v>12022.671219999998</v>
      </c>
      <c r="I297" s="23">
        <f>VLOOKUP(E297,DATA!A:Q,17,0)</f>
        <v>214.5532936460194</v>
      </c>
      <c r="J297" s="23">
        <f>VLOOKUP(E297,DATA!A:I,9,0)</f>
        <v>7.058737715758394</v>
      </c>
      <c r="K297" s="23">
        <v>-8987</v>
      </c>
      <c r="L297" s="23">
        <v>8</v>
      </c>
      <c r="M297" s="23">
        <f t="shared" si="29"/>
        <v>41559.07612570001</v>
      </c>
      <c r="N297" s="23">
        <f t="shared" si="41"/>
        <v>43904.615371502434</v>
      </c>
      <c r="P297" s="23">
        <f t="shared" si="35"/>
        <v>9419879.834217498</v>
      </c>
      <c r="R297" s="46">
        <f t="shared" si="36"/>
        <v>10424372.606174449</v>
      </c>
    </row>
    <row r="298" spans="1:18" ht="12.75">
      <c r="A298" s="23">
        <f t="shared" si="33"/>
        <v>-8987</v>
      </c>
      <c r="B298" s="36">
        <v>-9</v>
      </c>
      <c r="C298" s="36">
        <v>13</v>
      </c>
      <c r="D298" s="36">
        <v>0.1121944521</v>
      </c>
      <c r="E298" s="37" t="s">
        <v>19</v>
      </c>
      <c r="F298" s="23">
        <f>VLOOKUP(A298,GPW!A:E,5,0)</f>
        <v>177355.1481269444</v>
      </c>
      <c r="G298" s="23">
        <f>VLOOKUP(A298,Grid_Area!A:L,12,0)</f>
        <v>4641.958</v>
      </c>
      <c r="H298" s="23">
        <f t="shared" si="34"/>
        <v>12022.671219999998</v>
      </c>
      <c r="I298" s="23">
        <f>VLOOKUP(E298,DATA!A:Q,17,0)</f>
        <v>207.88350297982663</v>
      </c>
      <c r="J298" s="23">
        <f>VLOOKUP(E298,DATA!A:I,9,0)</f>
        <v>16.97394068961895</v>
      </c>
      <c r="K298" s="23">
        <v>-8987</v>
      </c>
      <c r="L298" s="23">
        <v>8</v>
      </c>
      <c r="M298" s="23">
        <f t="shared" si="29"/>
        <v>22895.75837053031</v>
      </c>
      <c r="N298" s="23">
        <f t="shared" si="41"/>
        <v>24187.964666407963</v>
      </c>
      <c r="P298" s="23">
        <f t="shared" si="35"/>
        <v>5028278.824805161</v>
      </c>
      <c r="R298" s="46">
        <f t="shared" si="36"/>
        <v>5564471.411525196</v>
      </c>
    </row>
    <row r="299" spans="1:20" ht="12.75">
      <c r="A299" s="23">
        <f t="shared" si="33"/>
        <v>-7986</v>
      </c>
      <c r="B299" s="36">
        <v>-8</v>
      </c>
      <c r="C299" s="36">
        <v>14</v>
      </c>
      <c r="D299" s="36">
        <v>0.0326578441</v>
      </c>
      <c r="E299" s="37" t="s">
        <v>23</v>
      </c>
      <c r="F299" s="23">
        <f>VLOOKUP(A299,GPW!A:E,5,0)</f>
        <v>67497.70286596757</v>
      </c>
      <c r="G299" s="23">
        <f>VLOOKUP(A299,Grid_Area!A:L,12,0)</f>
        <v>4621.803</v>
      </c>
      <c r="H299" s="23">
        <f t="shared" si="34"/>
        <v>11970.46977</v>
      </c>
      <c r="I299" s="23">
        <f>VLOOKUP(E299,DATA!A:Q,17,0)</f>
        <v>248.59045746778241</v>
      </c>
      <c r="J299" s="23">
        <f>VLOOKUP(E299,DATA!A:I,9,0)</f>
        <v>20.708371650603954</v>
      </c>
      <c r="K299" s="23">
        <v>-7986</v>
      </c>
      <c r="L299" s="23">
        <v>8</v>
      </c>
      <c r="M299" s="23">
        <f t="shared" si="29"/>
        <v>8095.518253091895</v>
      </c>
      <c r="N299" s="23">
        <f>M299*F299/SUM(M$299:M$306)</f>
        <v>5640.616219697206</v>
      </c>
      <c r="O299" s="23">
        <f>SUM(N299:N306)</f>
        <v>67497.70286596757</v>
      </c>
      <c r="P299" s="23">
        <f t="shared" si="35"/>
        <v>1402203.366454722</v>
      </c>
      <c r="R299" s="46">
        <f t="shared" si="36"/>
        <v>1551727.9008655662</v>
      </c>
      <c r="S299" s="46">
        <f>SUM(R299:R306)</f>
        <v>16346215.81081086</v>
      </c>
      <c r="T299" s="23">
        <f>SUM(D299:D306)</f>
        <v>1.0000000019</v>
      </c>
    </row>
    <row r="300" spans="1:18" ht="12.75">
      <c r="A300" s="23">
        <f t="shared" si="33"/>
        <v>-7986</v>
      </c>
      <c r="B300" s="36">
        <v>-8</v>
      </c>
      <c r="C300" s="36">
        <v>14</v>
      </c>
      <c r="D300" s="36">
        <v>0.0950181072</v>
      </c>
      <c r="E300" s="37" t="s">
        <v>23</v>
      </c>
      <c r="F300" s="23">
        <f>VLOOKUP(A300,GPW!A:E,5,0)</f>
        <v>67497.70286596757</v>
      </c>
      <c r="G300" s="23">
        <f>VLOOKUP(A300,Grid_Area!A:L,12,0)</f>
        <v>4621.803</v>
      </c>
      <c r="H300" s="23">
        <f t="shared" si="34"/>
        <v>11970.46977</v>
      </c>
      <c r="I300" s="23">
        <f>VLOOKUP(E300,DATA!A:Q,17,0)</f>
        <v>248.59045746778241</v>
      </c>
      <c r="J300" s="23">
        <f>VLOOKUP(E300,DATA!A:I,9,0)</f>
        <v>20.708371650603954</v>
      </c>
      <c r="K300" s="23">
        <v>-7986</v>
      </c>
      <c r="L300" s="23">
        <v>8</v>
      </c>
      <c r="M300" s="23">
        <f t="shared" si="29"/>
        <v>23553.93757335752</v>
      </c>
      <c r="N300" s="23">
        <f aca="true" t="shared" si="42" ref="N300:N306">M300*F300/SUM(M$299:M$306)</f>
        <v>16411.391854162466</v>
      </c>
      <c r="P300" s="23">
        <f t="shared" si="35"/>
        <v>4079715.4087092853</v>
      </c>
      <c r="R300" s="46">
        <f t="shared" si="36"/>
        <v>4514757.54425796</v>
      </c>
    </row>
    <row r="301" spans="1:18" ht="12.75">
      <c r="A301" s="23">
        <f t="shared" si="33"/>
        <v>-7986</v>
      </c>
      <c r="B301" s="36">
        <v>-8</v>
      </c>
      <c r="C301" s="36">
        <v>14</v>
      </c>
      <c r="D301" s="36">
        <v>0.0633570541</v>
      </c>
      <c r="E301" s="37" t="s">
        <v>19</v>
      </c>
      <c r="F301" s="23">
        <f>VLOOKUP(A301,GPW!A:E,5,0)</f>
        <v>67497.70286596757</v>
      </c>
      <c r="G301" s="23">
        <f>VLOOKUP(A301,Grid_Area!A:L,12,0)</f>
        <v>4621.803</v>
      </c>
      <c r="H301" s="23">
        <f t="shared" si="34"/>
        <v>11970.46977</v>
      </c>
      <c r="I301" s="23">
        <f>VLOOKUP(E301,DATA!A:Q,17,0)</f>
        <v>207.88350297982663</v>
      </c>
      <c r="J301" s="23">
        <f>VLOOKUP(E301,DATA!A:I,9,0)</f>
        <v>16.97394068961895</v>
      </c>
      <c r="K301" s="23">
        <v>-7986</v>
      </c>
      <c r="L301" s="23">
        <v>8</v>
      </c>
      <c r="M301" s="23">
        <f t="shared" si="29"/>
        <v>12873.26917591826</v>
      </c>
      <c r="N301" s="23">
        <f t="shared" si="42"/>
        <v>8969.551873529495</v>
      </c>
      <c r="P301" s="23">
        <f t="shared" si="35"/>
        <v>1864621.8636285784</v>
      </c>
      <c r="R301" s="46">
        <f t="shared" si="36"/>
        <v>2063456.585239801</v>
      </c>
    </row>
    <row r="302" spans="1:18" ht="12.75">
      <c r="A302" s="23">
        <f t="shared" si="33"/>
        <v>-7986</v>
      </c>
      <c r="B302" s="36">
        <v>-8</v>
      </c>
      <c r="C302" s="36">
        <v>14</v>
      </c>
      <c r="D302" s="36">
        <v>0.0945053002</v>
      </c>
      <c r="E302" s="37" t="s">
        <v>32</v>
      </c>
      <c r="F302" s="23">
        <f>VLOOKUP(A302,GPW!A:E,5,0)</f>
        <v>67497.70286596757</v>
      </c>
      <c r="G302" s="23">
        <f>VLOOKUP(A302,Grid_Area!A:L,12,0)</f>
        <v>4621.803</v>
      </c>
      <c r="H302" s="23">
        <f t="shared" si="34"/>
        <v>11970.46977</v>
      </c>
      <c r="I302" s="23">
        <f>VLOOKUP(E302,DATA!A:Q,17,0)</f>
        <v>203.54546466512485</v>
      </c>
      <c r="J302" s="23">
        <f>VLOOKUP(E302,DATA!A:I,9,0)</f>
        <v>5.40611170123095</v>
      </c>
      <c r="K302" s="23">
        <v>-7986</v>
      </c>
      <c r="L302" s="23">
        <v>8</v>
      </c>
      <c r="M302" s="23">
        <f t="shared" si="29"/>
        <v>6115.787333007491</v>
      </c>
      <c r="N302" s="23">
        <f t="shared" si="42"/>
        <v>4261.223080264876</v>
      </c>
      <c r="P302" s="23">
        <f t="shared" si="35"/>
        <v>867352.631914269</v>
      </c>
      <c r="R302" s="46">
        <f t="shared" si="36"/>
        <v>959843.1376138137</v>
      </c>
    </row>
    <row r="303" spans="1:18" ht="12.75">
      <c r="A303" s="23">
        <f t="shared" si="33"/>
        <v>-7986</v>
      </c>
      <c r="B303" s="36">
        <v>-8</v>
      </c>
      <c r="C303" s="36">
        <v>14</v>
      </c>
      <c r="D303" s="36">
        <v>0.4092244453</v>
      </c>
      <c r="E303" s="37" t="s">
        <v>32</v>
      </c>
      <c r="F303" s="23">
        <f>VLOOKUP(A303,GPW!A:E,5,0)</f>
        <v>67497.70286596757</v>
      </c>
      <c r="G303" s="23">
        <f>VLOOKUP(A303,Grid_Area!A:L,12,0)</f>
        <v>4621.803</v>
      </c>
      <c r="H303" s="23">
        <f t="shared" si="34"/>
        <v>11970.46977</v>
      </c>
      <c r="I303" s="23">
        <f>VLOOKUP(E303,DATA!A:Q,17,0)</f>
        <v>203.54546466512485</v>
      </c>
      <c r="J303" s="23">
        <f>VLOOKUP(E303,DATA!A:I,9,0)</f>
        <v>5.40611170123095</v>
      </c>
      <c r="K303" s="23">
        <v>-7986</v>
      </c>
      <c r="L303" s="23">
        <v>8</v>
      </c>
      <c r="M303" s="23">
        <f aca="true" t="shared" si="43" ref="M303:M366">D303*H303*J303</f>
        <v>26482.426632435127</v>
      </c>
      <c r="N303" s="23">
        <f t="shared" si="42"/>
        <v>18451.839713016976</v>
      </c>
      <c r="P303" s="23">
        <f t="shared" si="35"/>
        <v>3755788.2883124445</v>
      </c>
      <c r="R303" s="46">
        <f t="shared" si="36"/>
        <v>4156288.3217530316</v>
      </c>
    </row>
    <row r="304" spans="1:18" ht="12.75">
      <c r="A304" s="23">
        <f t="shared" si="33"/>
        <v>-7986</v>
      </c>
      <c r="B304" s="36">
        <v>-8</v>
      </c>
      <c r="C304" s="36">
        <v>14</v>
      </c>
      <c r="D304" s="36">
        <v>0.1752140538</v>
      </c>
      <c r="E304" s="37" t="s">
        <v>32</v>
      </c>
      <c r="F304" s="23">
        <f>VLOOKUP(A304,GPW!A:E,5,0)</f>
        <v>67497.70286596757</v>
      </c>
      <c r="G304" s="23">
        <f>VLOOKUP(A304,Grid_Area!A:L,12,0)</f>
        <v>4621.803</v>
      </c>
      <c r="H304" s="23">
        <f t="shared" si="34"/>
        <v>11970.46977</v>
      </c>
      <c r="I304" s="23">
        <f>VLOOKUP(E304,DATA!A:Q,17,0)</f>
        <v>203.54546466512485</v>
      </c>
      <c r="J304" s="23">
        <f>VLOOKUP(E304,DATA!A:I,9,0)</f>
        <v>5.40611170123095</v>
      </c>
      <c r="K304" s="23">
        <v>-7986</v>
      </c>
      <c r="L304" s="23">
        <v>8</v>
      </c>
      <c r="M304" s="23">
        <f t="shared" si="43"/>
        <v>11338.749133934109</v>
      </c>
      <c r="N304" s="23">
        <f t="shared" si="42"/>
        <v>7900.36292630423</v>
      </c>
      <c r="P304" s="23">
        <f t="shared" si="35"/>
        <v>1608083.04285772</v>
      </c>
      <c r="R304" s="46">
        <f t="shared" si="36"/>
        <v>1779561.6414901093</v>
      </c>
    </row>
    <row r="305" spans="1:18" ht="12.75">
      <c r="A305" s="23">
        <f t="shared" si="33"/>
        <v>-7986</v>
      </c>
      <c r="B305" s="36">
        <v>-8</v>
      </c>
      <c r="C305" s="36">
        <v>14</v>
      </c>
      <c r="D305" s="36">
        <v>0.0649780291</v>
      </c>
      <c r="E305" s="37" t="s">
        <v>32</v>
      </c>
      <c r="F305" s="23">
        <f>VLOOKUP(A305,GPW!A:E,5,0)</f>
        <v>67497.70286596757</v>
      </c>
      <c r="G305" s="23">
        <f>VLOOKUP(A305,Grid_Area!A:L,12,0)</f>
        <v>4621.803</v>
      </c>
      <c r="H305" s="23">
        <f t="shared" si="34"/>
        <v>11970.46977</v>
      </c>
      <c r="I305" s="23">
        <f>VLOOKUP(E305,DATA!A:Q,17,0)</f>
        <v>203.54546466512485</v>
      </c>
      <c r="J305" s="23">
        <f>VLOOKUP(E305,DATA!A:I,9,0)</f>
        <v>5.40611170123095</v>
      </c>
      <c r="K305" s="23">
        <v>-7986</v>
      </c>
      <c r="L305" s="23">
        <v>8</v>
      </c>
      <c r="M305" s="23">
        <f t="shared" si="43"/>
        <v>4204.968466875175</v>
      </c>
      <c r="N305" s="23">
        <f t="shared" si="42"/>
        <v>2929.8449581671484</v>
      </c>
      <c r="P305" s="23">
        <f t="shared" si="35"/>
        <v>596356.6534069055</v>
      </c>
      <c r="R305" s="46">
        <f t="shared" si="36"/>
        <v>659949.3911486003</v>
      </c>
    </row>
    <row r="306" spans="1:18" ht="12.75">
      <c r="A306" s="23">
        <f t="shared" si="33"/>
        <v>-7986</v>
      </c>
      <c r="B306" s="36">
        <v>-8</v>
      </c>
      <c r="C306" s="36">
        <v>14</v>
      </c>
      <c r="D306" s="36">
        <v>0.0650451681</v>
      </c>
      <c r="E306" s="37" t="s">
        <v>32</v>
      </c>
      <c r="F306" s="23">
        <f>VLOOKUP(A306,GPW!A:E,5,0)</f>
        <v>67497.70286596757</v>
      </c>
      <c r="G306" s="23">
        <f>VLOOKUP(A306,Grid_Area!A:L,12,0)</f>
        <v>4621.803</v>
      </c>
      <c r="H306" s="23">
        <f t="shared" si="34"/>
        <v>11970.46977</v>
      </c>
      <c r="I306" s="23">
        <f>VLOOKUP(E306,DATA!A:Q,17,0)</f>
        <v>203.54546466512485</v>
      </c>
      <c r="J306" s="23">
        <f>VLOOKUP(E306,DATA!A:I,9,0)</f>
        <v>5.40611170123095</v>
      </c>
      <c r="K306" s="23">
        <v>-7986</v>
      </c>
      <c r="L306" s="23">
        <v>8</v>
      </c>
      <c r="M306" s="23">
        <f t="shared" si="43"/>
        <v>4209.313279757434</v>
      </c>
      <c r="N306" s="23">
        <f t="shared" si="42"/>
        <v>2932.8722408251624</v>
      </c>
      <c r="P306" s="23">
        <f t="shared" si="35"/>
        <v>596972.8430622036</v>
      </c>
      <c r="R306" s="46">
        <f t="shared" si="36"/>
        <v>660631.2884419782</v>
      </c>
    </row>
    <row r="307" spans="1:20" ht="12.75">
      <c r="A307" s="23">
        <f t="shared" si="33"/>
        <v>-10988</v>
      </c>
      <c r="B307" s="36">
        <v>-11</v>
      </c>
      <c r="C307" s="36">
        <v>12</v>
      </c>
      <c r="D307" s="36">
        <v>1.16335E-05</v>
      </c>
      <c r="E307" s="37" t="s">
        <v>7</v>
      </c>
      <c r="F307" s="23">
        <f>VLOOKUP(A307,GPW!A:E,5,0)</f>
        <v>56527.853896163426</v>
      </c>
      <c r="G307" s="23">
        <f>VLOOKUP(A307,Grid_Area!A:L,12,0)</f>
        <v>4660.703</v>
      </c>
      <c r="H307" s="23">
        <f t="shared" si="34"/>
        <v>12071.22077</v>
      </c>
      <c r="I307" s="23">
        <f>VLOOKUP(E307,DATA!A:Q,17,0)</f>
        <v>198.72078354714387</v>
      </c>
      <c r="J307" s="23">
        <f>VLOOKUP(E307,DATA!A:I,9,0)</f>
        <v>8.016830733279527</v>
      </c>
      <c r="K307" s="23">
        <v>-10988</v>
      </c>
      <c r="L307" s="23">
        <v>9</v>
      </c>
      <c r="M307" s="23">
        <f t="shared" si="43"/>
        <v>1.1258079237003167</v>
      </c>
      <c r="N307" s="23">
        <f>M307*F307/SUM(M$307:M$315)</f>
        <v>0.795535101004784</v>
      </c>
      <c r="O307" s="23">
        <f>SUM(N307:N315)</f>
        <v>56527.853896163404</v>
      </c>
      <c r="P307" s="23">
        <f t="shared" si="35"/>
        <v>158.08935861092692</v>
      </c>
      <c r="R307" s="46">
        <f t="shared" si="36"/>
        <v>174.94728258052476</v>
      </c>
      <c r="S307" s="46">
        <f>SUM(R307:R315)</f>
        <v>12689465.221830864</v>
      </c>
      <c r="T307" s="23">
        <f>SUM(D307:D315)</f>
        <v>0.8729323432000001</v>
      </c>
    </row>
    <row r="308" spans="1:18" ht="12.75">
      <c r="A308" s="23">
        <f t="shared" si="33"/>
        <v>-10988</v>
      </c>
      <c r="B308" s="36">
        <v>-11</v>
      </c>
      <c r="C308" s="36">
        <v>12</v>
      </c>
      <c r="D308" s="36">
        <v>0.1006582917</v>
      </c>
      <c r="E308" s="37" t="s">
        <v>13</v>
      </c>
      <c r="F308" s="23">
        <f>VLOOKUP(A308,GPW!A:E,5,0)</f>
        <v>56527.853896163426</v>
      </c>
      <c r="G308" s="23">
        <f>VLOOKUP(A308,Grid_Area!A:L,12,0)</f>
        <v>4660.703</v>
      </c>
      <c r="H308" s="23">
        <f t="shared" si="34"/>
        <v>12071.22077</v>
      </c>
      <c r="I308" s="23">
        <f>VLOOKUP(E308,DATA!A:Q,17,0)</f>
        <v>214.5532936460194</v>
      </c>
      <c r="J308" s="23">
        <f>VLOOKUP(E308,DATA!A:I,9,0)</f>
        <v>7.058737715758394</v>
      </c>
      <c r="K308" s="23">
        <v>-10988</v>
      </c>
      <c r="L308" s="23">
        <v>9</v>
      </c>
      <c r="M308" s="23">
        <f t="shared" si="43"/>
        <v>8576.849576007466</v>
      </c>
      <c r="N308" s="23">
        <f aca="true" t="shared" si="44" ref="N308:N315">M308*F308/SUM(M$307:M$315)</f>
        <v>6060.700719999754</v>
      </c>
      <c r="P308" s="23">
        <f t="shared" si="35"/>
        <v>1300343.3012787485</v>
      </c>
      <c r="R308" s="46">
        <f t="shared" si="36"/>
        <v>1439005.945620819</v>
      </c>
    </row>
    <row r="309" spans="1:18" ht="12.75">
      <c r="A309" s="23">
        <f t="shared" si="33"/>
        <v>-10988</v>
      </c>
      <c r="B309" s="36">
        <v>-11</v>
      </c>
      <c r="C309" s="36">
        <v>12</v>
      </c>
      <c r="D309" s="36">
        <v>0.4026081002</v>
      </c>
      <c r="E309" s="37" t="s">
        <v>7</v>
      </c>
      <c r="F309" s="23">
        <f>VLOOKUP(A309,GPW!A:E,5,0)</f>
        <v>56527.853896163426</v>
      </c>
      <c r="G309" s="23">
        <f>VLOOKUP(A309,Grid_Area!A:L,12,0)</f>
        <v>4660.703</v>
      </c>
      <c r="H309" s="23">
        <f t="shared" si="34"/>
        <v>12071.22077</v>
      </c>
      <c r="I309" s="23">
        <f>VLOOKUP(E309,DATA!A:Q,17,0)</f>
        <v>198.72078354714387</v>
      </c>
      <c r="J309" s="23">
        <f>VLOOKUP(E309,DATA!A:I,9,0)</f>
        <v>8.016830733279527</v>
      </c>
      <c r="K309" s="23">
        <v>-10988</v>
      </c>
      <c r="L309" s="23">
        <v>9</v>
      </c>
      <c r="M309" s="23">
        <f t="shared" si="43"/>
        <v>38961.56697048103</v>
      </c>
      <c r="N309" s="23">
        <f t="shared" si="44"/>
        <v>27531.600606691984</v>
      </c>
      <c r="P309" s="23">
        <f t="shared" si="35"/>
        <v>5471101.244868852</v>
      </c>
      <c r="R309" s="46">
        <f t="shared" si="36"/>
        <v>6054514.383022961</v>
      </c>
    </row>
    <row r="310" spans="1:18" ht="12.75">
      <c r="A310" s="23">
        <f t="shared" si="33"/>
        <v>-10988</v>
      </c>
      <c r="B310" s="36">
        <v>-11</v>
      </c>
      <c r="C310" s="36">
        <v>12</v>
      </c>
      <c r="D310" s="36">
        <v>0.1070207562</v>
      </c>
      <c r="E310" s="37" t="s">
        <v>13</v>
      </c>
      <c r="F310" s="23">
        <f>VLOOKUP(A310,GPW!A:E,5,0)</f>
        <v>56527.853896163426</v>
      </c>
      <c r="G310" s="23">
        <f>VLOOKUP(A310,Grid_Area!A:L,12,0)</f>
        <v>4660.703</v>
      </c>
      <c r="H310" s="23">
        <f t="shared" si="34"/>
        <v>12071.22077</v>
      </c>
      <c r="I310" s="23">
        <f>VLOOKUP(E310,DATA!A:Q,17,0)</f>
        <v>214.5532936460194</v>
      </c>
      <c r="J310" s="23">
        <f>VLOOKUP(E310,DATA!A:I,9,0)</f>
        <v>7.058737715758394</v>
      </c>
      <c r="K310" s="23">
        <v>-10988</v>
      </c>
      <c r="L310" s="23">
        <v>9</v>
      </c>
      <c r="M310" s="23">
        <f t="shared" si="43"/>
        <v>9118.97978731511</v>
      </c>
      <c r="N310" s="23">
        <f t="shared" si="44"/>
        <v>6443.78881463034</v>
      </c>
      <c r="P310" s="23">
        <f t="shared" si="35"/>
        <v>1382536.1137383187</v>
      </c>
      <c r="R310" s="46">
        <f t="shared" si="36"/>
        <v>1529963.4225427262</v>
      </c>
    </row>
    <row r="311" spans="1:18" ht="12.75">
      <c r="A311" s="23">
        <f t="shared" si="33"/>
        <v>-10988</v>
      </c>
      <c r="B311" s="36">
        <v>-11</v>
      </c>
      <c r="C311" s="36">
        <v>12</v>
      </c>
      <c r="D311" s="36">
        <v>0.1105791257</v>
      </c>
      <c r="E311" s="37" t="s">
        <v>7</v>
      </c>
      <c r="F311" s="23">
        <f>VLOOKUP(A311,GPW!A:E,5,0)</f>
        <v>56527.853896163426</v>
      </c>
      <c r="G311" s="23">
        <f>VLOOKUP(A311,Grid_Area!A:L,12,0)</f>
        <v>4660.703</v>
      </c>
      <c r="H311" s="23">
        <f t="shared" si="34"/>
        <v>12071.22077</v>
      </c>
      <c r="I311" s="23">
        <f>VLOOKUP(E311,DATA!A:Q,17,0)</f>
        <v>198.72078354714387</v>
      </c>
      <c r="J311" s="23">
        <f>VLOOKUP(E311,DATA!A:I,9,0)</f>
        <v>8.016830733279527</v>
      </c>
      <c r="K311" s="23">
        <v>-10988</v>
      </c>
      <c r="L311" s="23">
        <v>9</v>
      </c>
      <c r="M311" s="23">
        <f t="shared" si="43"/>
        <v>10701.06639523044</v>
      </c>
      <c r="N311" s="23">
        <f t="shared" si="44"/>
        <v>7561.7463302333945</v>
      </c>
      <c r="P311" s="23">
        <f t="shared" si="35"/>
        <v>1502676.15572872</v>
      </c>
      <c r="R311" s="46">
        <f t="shared" si="36"/>
        <v>1662914.6474702596</v>
      </c>
    </row>
    <row r="312" spans="1:18" ht="12.75">
      <c r="A312" s="23">
        <f t="shared" si="33"/>
        <v>-10988</v>
      </c>
      <c r="B312" s="36">
        <v>-11</v>
      </c>
      <c r="C312" s="36">
        <v>12</v>
      </c>
      <c r="D312" s="36">
        <v>0.0085384321</v>
      </c>
      <c r="E312" s="37" t="s">
        <v>7</v>
      </c>
      <c r="F312" s="23">
        <f>VLOOKUP(A312,GPW!A:E,5,0)</f>
        <v>56527.853896163426</v>
      </c>
      <c r="G312" s="23">
        <f>VLOOKUP(A312,Grid_Area!A:L,12,0)</f>
        <v>4660.703</v>
      </c>
      <c r="H312" s="23">
        <f t="shared" si="34"/>
        <v>12071.22077</v>
      </c>
      <c r="I312" s="23">
        <f>VLOOKUP(E312,DATA!A:Q,17,0)</f>
        <v>198.72078354714387</v>
      </c>
      <c r="J312" s="23">
        <f>VLOOKUP(E312,DATA!A:I,9,0)</f>
        <v>8.016830733279527</v>
      </c>
      <c r="K312" s="23">
        <v>-10988</v>
      </c>
      <c r="L312" s="23">
        <v>9</v>
      </c>
      <c r="M312" s="23">
        <f t="shared" si="43"/>
        <v>826.2891231492788</v>
      </c>
      <c r="N312" s="23">
        <f t="shared" si="44"/>
        <v>583.8846815744179</v>
      </c>
      <c r="P312" s="23">
        <f t="shared" si="35"/>
        <v>116030.02142364292</v>
      </c>
      <c r="R312" s="46">
        <f t="shared" si="36"/>
        <v>128402.93062219654</v>
      </c>
    </row>
    <row r="313" spans="1:18" ht="12.75">
      <c r="A313" s="23">
        <f t="shared" si="33"/>
        <v>-10988</v>
      </c>
      <c r="B313" s="36">
        <v>-11</v>
      </c>
      <c r="C313" s="36">
        <v>12</v>
      </c>
      <c r="D313" s="36">
        <v>0.0714676226</v>
      </c>
      <c r="E313" s="37" t="s">
        <v>18</v>
      </c>
      <c r="F313" s="23">
        <f>VLOOKUP(A313,GPW!A:E,5,0)</f>
        <v>56527.853896163426</v>
      </c>
      <c r="G313" s="23">
        <f>VLOOKUP(A313,Grid_Area!A:L,12,0)</f>
        <v>4660.703</v>
      </c>
      <c r="H313" s="23">
        <f t="shared" si="34"/>
        <v>12071.22077</v>
      </c>
      <c r="I313" s="23">
        <f>VLOOKUP(E313,DATA!A:Q,17,0)</f>
        <v>200.61874151974567</v>
      </c>
      <c r="J313" s="23">
        <f>VLOOKUP(E313,DATA!A:I,9,0)</f>
        <v>6.769984139246239</v>
      </c>
      <c r="K313" s="23">
        <v>-10988</v>
      </c>
      <c r="L313" s="23">
        <v>9</v>
      </c>
      <c r="M313" s="23">
        <f t="shared" si="43"/>
        <v>5840.47513551454</v>
      </c>
      <c r="N313" s="23">
        <f t="shared" si="44"/>
        <v>4127.083207565261</v>
      </c>
      <c r="P313" s="23">
        <f t="shared" si="35"/>
        <v>827970.2392490179</v>
      </c>
      <c r="R313" s="46">
        <f t="shared" si="36"/>
        <v>916261.1872609034</v>
      </c>
    </row>
    <row r="314" spans="1:18" ht="12.75">
      <c r="A314" s="23">
        <f t="shared" si="33"/>
        <v>-10988</v>
      </c>
      <c r="B314" s="36">
        <v>-11</v>
      </c>
      <c r="C314" s="36">
        <v>12</v>
      </c>
      <c r="D314" s="36">
        <v>0.0486492092</v>
      </c>
      <c r="E314" s="37" t="s">
        <v>18</v>
      </c>
      <c r="F314" s="23">
        <f>VLOOKUP(A314,GPW!A:E,5,0)</f>
        <v>56527.853896163426</v>
      </c>
      <c r="G314" s="23">
        <f>VLOOKUP(A314,Grid_Area!A:L,12,0)</f>
        <v>4660.703</v>
      </c>
      <c r="H314" s="23">
        <f t="shared" si="34"/>
        <v>12071.22077</v>
      </c>
      <c r="I314" s="23">
        <f>VLOOKUP(E314,DATA!A:Q,17,0)</f>
        <v>200.61874151974567</v>
      </c>
      <c r="J314" s="23">
        <f>VLOOKUP(E314,DATA!A:I,9,0)</f>
        <v>6.769984139246239</v>
      </c>
      <c r="K314" s="23">
        <v>-10988</v>
      </c>
      <c r="L314" s="23">
        <v>9</v>
      </c>
      <c r="M314" s="23">
        <f t="shared" si="43"/>
        <v>3975.7093682173945</v>
      </c>
      <c r="N314" s="23">
        <f t="shared" si="44"/>
        <v>2809.3747496597066</v>
      </c>
      <c r="P314" s="23">
        <f t="shared" si="35"/>
        <v>563613.2267340808</v>
      </c>
      <c r="R314" s="46">
        <f t="shared" si="36"/>
        <v>623714.3556653871</v>
      </c>
    </row>
    <row r="315" spans="1:18" ht="12.75">
      <c r="A315" s="23">
        <f t="shared" si="33"/>
        <v>-10988</v>
      </c>
      <c r="B315" s="36">
        <v>-11</v>
      </c>
      <c r="C315" s="36">
        <v>12</v>
      </c>
      <c r="D315" s="36">
        <v>0.023399172</v>
      </c>
      <c r="E315" s="37" t="s">
        <v>13</v>
      </c>
      <c r="F315" s="23">
        <f>VLOOKUP(A315,GPW!A:E,5,0)</f>
        <v>56527.853896163426</v>
      </c>
      <c r="G315" s="23">
        <f>VLOOKUP(A315,Grid_Area!A:L,12,0)</f>
        <v>4660.703</v>
      </c>
      <c r="H315" s="23">
        <f t="shared" si="34"/>
        <v>12071.22077</v>
      </c>
      <c r="I315" s="23">
        <f>VLOOKUP(E315,DATA!A:Q,17,0)</f>
        <v>214.5532936460194</v>
      </c>
      <c r="J315" s="23">
        <f>VLOOKUP(E315,DATA!A:I,9,0)</f>
        <v>7.058737715758394</v>
      </c>
      <c r="K315" s="23">
        <v>-10988</v>
      </c>
      <c r="L315" s="23">
        <v>9</v>
      </c>
      <c r="M315" s="23">
        <f t="shared" si="43"/>
        <v>1993.786851114678</v>
      </c>
      <c r="N315" s="23">
        <f t="shared" si="44"/>
        <v>1408.8792507075507</v>
      </c>
      <c r="P315" s="23">
        <f t="shared" si="35"/>
        <v>302279.6835888409</v>
      </c>
      <c r="R315" s="46">
        <f t="shared" si="36"/>
        <v>334513.40234303003</v>
      </c>
    </row>
    <row r="316" spans="1:20" ht="12.75">
      <c r="A316" s="23">
        <f t="shared" si="33"/>
        <v>-8986</v>
      </c>
      <c r="B316" s="36">
        <v>-9</v>
      </c>
      <c r="C316" s="36">
        <v>14</v>
      </c>
      <c r="D316" s="36">
        <v>0.005251445</v>
      </c>
      <c r="E316" s="37" t="s">
        <v>13</v>
      </c>
      <c r="F316" s="23">
        <f>VLOOKUP(A316,GPW!A:E,5,0)</f>
        <v>69547.84660238087</v>
      </c>
      <c r="G316" s="23">
        <f>VLOOKUP(A316,Grid_Area!A:L,12,0)</f>
        <v>4621.803</v>
      </c>
      <c r="H316" s="23">
        <f t="shared" si="34"/>
        <v>11970.46977</v>
      </c>
      <c r="I316" s="23">
        <f>VLOOKUP(E316,DATA!A:Q,17,0)</f>
        <v>214.5532936460194</v>
      </c>
      <c r="J316" s="23">
        <f>VLOOKUP(E316,DATA!A:I,9,0)</f>
        <v>7.058737715758394</v>
      </c>
      <c r="K316" s="23">
        <v>-8986</v>
      </c>
      <c r="L316" s="23">
        <v>9</v>
      </c>
      <c r="M316" s="23">
        <f t="shared" si="43"/>
        <v>443.7282311217417</v>
      </c>
      <c r="N316" s="23">
        <f>M316*F316/SUM(M$316:M$324)</f>
        <v>224.40211805211374</v>
      </c>
      <c r="O316" s="23">
        <f>SUM(N316:N324)</f>
        <v>69547.84660238087</v>
      </c>
      <c r="P316" s="23">
        <f t="shared" si="35"/>
        <v>48146.21352922387</v>
      </c>
      <c r="R316" s="46">
        <f t="shared" si="36"/>
        <v>53280.30486991439</v>
      </c>
      <c r="S316" s="46">
        <f>SUM(R316:R324)</f>
        <v>16321393.413266083</v>
      </c>
      <c r="T316" s="23">
        <f>SUM(D316:D324)</f>
        <v>1.0000000018000001</v>
      </c>
    </row>
    <row r="317" spans="1:18" ht="12.75">
      <c r="A317" s="23">
        <f t="shared" si="33"/>
        <v>-8986</v>
      </c>
      <c r="B317" s="36">
        <v>-9</v>
      </c>
      <c r="C317" s="36">
        <v>14</v>
      </c>
      <c r="D317" s="36">
        <v>0.0764964231</v>
      </c>
      <c r="E317" s="37" t="s">
        <v>13</v>
      </c>
      <c r="F317" s="23">
        <f>VLOOKUP(A317,GPW!A:E,5,0)</f>
        <v>69547.84660238087</v>
      </c>
      <c r="G317" s="23">
        <f>VLOOKUP(A317,Grid_Area!A:L,12,0)</f>
        <v>4621.803</v>
      </c>
      <c r="H317" s="23">
        <f t="shared" si="34"/>
        <v>11970.46977</v>
      </c>
      <c r="I317" s="23">
        <f>VLOOKUP(E317,DATA!A:Q,17,0)</f>
        <v>214.5532936460194</v>
      </c>
      <c r="J317" s="23">
        <f>VLOOKUP(E317,DATA!A:I,9,0)</f>
        <v>7.058737715758394</v>
      </c>
      <c r="K317" s="23">
        <v>-8986</v>
      </c>
      <c r="L317" s="23">
        <v>9</v>
      </c>
      <c r="M317" s="23">
        <f t="shared" si="43"/>
        <v>6463.672857528421</v>
      </c>
      <c r="N317" s="23">
        <f aca="true" t="shared" si="45" ref="N317:N324">M317*F317/SUM(M$316:M$324)</f>
        <v>3268.8068459349074</v>
      </c>
      <c r="P317" s="23">
        <f t="shared" si="35"/>
        <v>701333.2750879907</v>
      </c>
      <c r="R317" s="46">
        <f t="shared" si="36"/>
        <v>776120.238187006</v>
      </c>
    </row>
    <row r="318" spans="1:18" ht="12.75">
      <c r="A318" s="23">
        <f t="shared" si="33"/>
        <v>-8986</v>
      </c>
      <c r="B318" s="36">
        <v>-9</v>
      </c>
      <c r="C318" s="36">
        <v>14</v>
      </c>
      <c r="D318" s="36">
        <v>0.243219653</v>
      </c>
      <c r="E318" s="37" t="s">
        <v>19</v>
      </c>
      <c r="F318" s="23">
        <f>VLOOKUP(A318,GPW!A:E,5,0)</f>
        <v>69547.84660238087</v>
      </c>
      <c r="G318" s="23">
        <f>VLOOKUP(A318,Grid_Area!A:L,12,0)</f>
        <v>4621.803</v>
      </c>
      <c r="H318" s="23">
        <f t="shared" si="34"/>
        <v>11970.46977</v>
      </c>
      <c r="I318" s="23">
        <f>VLOOKUP(E318,DATA!A:Q,17,0)</f>
        <v>207.88350297982663</v>
      </c>
      <c r="J318" s="23">
        <f>VLOOKUP(E318,DATA!A:I,9,0)</f>
        <v>16.97394068961895</v>
      </c>
      <c r="K318" s="23">
        <v>-8986</v>
      </c>
      <c r="L318" s="23">
        <v>9</v>
      </c>
      <c r="M318" s="23">
        <f t="shared" si="43"/>
        <v>49418.839092495546</v>
      </c>
      <c r="N318" s="23">
        <f t="shared" si="45"/>
        <v>24992.08160814546</v>
      </c>
      <c r="P318" s="23">
        <f t="shared" si="35"/>
        <v>5195441.471458977</v>
      </c>
      <c r="R318" s="46">
        <f t="shared" si="36"/>
        <v>5749459.515961925</v>
      </c>
    </row>
    <row r="319" spans="1:18" ht="12.75">
      <c r="A319" s="23">
        <f t="shared" si="33"/>
        <v>-8986</v>
      </c>
      <c r="B319" s="36">
        <v>-9</v>
      </c>
      <c r="C319" s="36">
        <v>14</v>
      </c>
      <c r="D319" s="36">
        <v>0.0654969681</v>
      </c>
      <c r="E319" s="37" t="s">
        <v>33</v>
      </c>
      <c r="F319" s="23">
        <f>VLOOKUP(A319,GPW!A:E,5,0)</f>
        <v>69547.84660238087</v>
      </c>
      <c r="G319" s="23">
        <f>VLOOKUP(A319,Grid_Area!A:L,12,0)</f>
        <v>4621.803</v>
      </c>
      <c r="H319" s="23">
        <f t="shared" si="34"/>
        <v>11970.46977</v>
      </c>
      <c r="I319" s="23">
        <f>VLOOKUP(E319,DATA!A:Q,17,0)</f>
        <v>213.52259673957747</v>
      </c>
      <c r="J319" s="23">
        <f>VLOOKUP(E319,DATA!A:I,9,0)</f>
        <v>11.059128460712316</v>
      </c>
      <c r="K319" s="23">
        <v>-8986</v>
      </c>
      <c r="L319" s="23">
        <v>9</v>
      </c>
      <c r="M319" s="23">
        <f t="shared" si="43"/>
        <v>8670.682699453191</v>
      </c>
      <c r="N319" s="23">
        <f t="shared" si="45"/>
        <v>4384.935251463155</v>
      </c>
      <c r="P319" s="23">
        <f t="shared" si="35"/>
        <v>936282.7614273248</v>
      </c>
      <c r="R319" s="46">
        <f t="shared" si="36"/>
        <v>1036123.6599221588</v>
      </c>
    </row>
    <row r="320" spans="1:18" ht="12.75">
      <c r="A320" s="23">
        <f t="shared" si="33"/>
        <v>-8986</v>
      </c>
      <c r="B320" s="36">
        <v>-9</v>
      </c>
      <c r="C320" s="36">
        <v>14</v>
      </c>
      <c r="D320" s="36">
        <v>0.2984119936</v>
      </c>
      <c r="E320" s="37" t="s">
        <v>33</v>
      </c>
      <c r="F320" s="23">
        <f>VLOOKUP(A320,GPW!A:E,5,0)</f>
        <v>69547.84660238087</v>
      </c>
      <c r="G320" s="23">
        <f>VLOOKUP(A320,Grid_Area!A:L,12,0)</f>
        <v>4621.803</v>
      </c>
      <c r="H320" s="23">
        <f t="shared" si="34"/>
        <v>11970.46977</v>
      </c>
      <c r="I320" s="23">
        <f>VLOOKUP(E320,DATA!A:Q,17,0)</f>
        <v>213.52259673957747</v>
      </c>
      <c r="J320" s="23">
        <f>VLOOKUP(E320,DATA!A:I,9,0)</f>
        <v>11.059128460712316</v>
      </c>
      <c r="K320" s="23">
        <v>-8986</v>
      </c>
      <c r="L320" s="23">
        <v>9</v>
      </c>
      <c r="M320" s="23">
        <f t="shared" si="43"/>
        <v>39504.663884080706</v>
      </c>
      <c r="N320" s="23">
        <f t="shared" si="45"/>
        <v>19978.28766971638</v>
      </c>
      <c r="P320" s="23">
        <f t="shared" si="35"/>
        <v>4265815.861648124</v>
      </c>
      <c r="R320" s="46">
        <f t="shared" si="36"/>
        <v>4720702.89576503</v>
      </c>
    </row>
    <row r="321" spans="1:18" ht="12.75">
      <c r="A321" s="23">
        <f t="shared" si="33"/>
        <v>-8986</v>
      </c>
      <c r="B321" s="36">
        <v>-9</v>
      </c>
      <c r="C321" s="36">
        <v>14</v>
      </c>
      <c r="D321" s="36">
        <v>0.0662771746</v>
      </c>
      <c r="E321" s="37" t="s">
        <v>36</v>
      </c>
      <c r="F321" s="23">
        <f>VLOOKUP(A321,GPW!A:E,5,0)</f>
        <v>69547.84660238087</v>
      </c>
      <c r="G321" s="23">
        <f>VLOOKUP(A321,Grid_Area!A:L,12,0)</f>
        <v>4621.803</v>
      </c>
      <c r="H321" s="23">
        <f t="shared" si="34"/>
        <v>11970.46977</v>
      </c>
      <c r="I321" s="23">
        <f>VLOOKUP(E321,DATA!A:Q,17,0)</f>
        <v>226.86629016359777</v>
      </c>
      <c r="J321" s="23">
        <f>VLOOKUP(E321,DATA!A:I,9,0)</f>
        <v>21.64946564878823</v>
      </c>
      <c r="K321" s="23">
        <v>-8986</v>
      </c>
      <c r="L321" s="23">
        <v>9</v>
      </c>
      <c r="M321" s="23">
        <f t="shared" si="43"/>
        <v>17176.013071899146</v>
      </c>
      <c r="N321" s="23">
        <f t="shared" si="45"/>
        <v>8686.24856994389</v>
      </c>
      <c r="P321" s="23">
        <f t="shared" si="35"/>
        <v>1970616.9885020265</v>
      </c>
      <c r="R321" s="46">
        <f t="shared" si="36"/>
        <v>2180754.5439786343</v>
      </c>
    </row>
    <row r="322" spans="1:18" ht="12.75">
      <c r="A322" s="23">
        <f aca="true" t="shared" si="46" ref="A322:A385">1000*B322+C322</f>
        <v>-8986</v>
      </c>
      <c r="B322" s="36">
        <v>-9</v>
      </c>
      <c r="C322" s="36">
        <v>14</v>
      </c>
      <c r="D322" s="36">
        <v>0.0118576755</v>
      </c>
      <c r="E322" s="37" t="s">
        <v>32</v>
      </c>
      <c r="F322" s="23">
        <f>VLOOKUP(A322,GPW!A:E,5,0)</f>
        <v>69547.84660238087</v>
      </c>
      <c r="G322" s="23">
        <f>VLOOKUP(A322,Grid_Area!A:L,12,0)</f>
        <v>4621.803</v>
      </c>
      <c r="H322" s="23">
        <f aca="true" t="shared" si="47" ref="H322:H385">G322*2.59</f>
        <v>11970.46977</v>
      </c>
      <c r="I322" s="23">
        <f>VLOOKUP(E322,DATA!A:Q,17,0)</f>
        <v>203.54546466512485</v>
      </c>
      <c r="J322" s="23">
        <f>VLOOKUP(E322,DATA!A:I,9,0)</f>
        <v>5.40611170123095</v>
      </c>
      <c r="K322" s="23">
        <v>-8986</v>
      </c>
      <c r="L322" s="23">
        <v>9</v>
      </c>
      <c r="M322" s="23">
        <f t="shared" si="43"/>
        <v>767.3540157889818</v>
      </c>
      <c r="N322" s="23">
        <f t="shared" si="45"/>
        <v>388.066060172761</v>
      </c>
      <c r="P322" s="23">
        <f t="shared" si="35"/>
        <v>78989.08653862894</v>
      </c>
      <c r="R322" s="46">
        <f t="shared" si="36"/>
        <v>87412.12036580364</v>
      </c>
    </row>
    <row r="323" spans="1:18" ht="12.75">
      <c r="A323" s="23">
        <f t="shared" si="46"/>
        <v>-8986</v>
      </c>
      <c r="B323" s="36">
        <v>-9</v>
      </c>
      <c r="C323" s="36">
        <v>14</v>
      </c>
      <c r="D323" s="36">
        <v>0.2245888164</v>
      </c>
      <c r="E323" s="37" t="s">
        <v>32</v>
      </c>
      <c r="F323" s="23">
        <f>VLOOKUP(A323,GPW!A:E,5,0)</f>
        <v>69547.84660238087</v>
      </c>
      <c r="G323" s="23">
        <f>VLOOKUP(A323,Grid_Area!A:L,12,0)</f>
        <v>4621.803</v>
      </c>
      <c r="H323" s="23">
        <f t="shared" si="47"/>
        <v>11970.46977</v>
      </c>
      <c r="I323" s="23">
        <f>VLOOKUP(E323,DATA!A:Q,17,0)</f>
        <v>203.54546466512485</v>
      </c>
      <c r="J323" s="23">
        <f>VLOOKUP(E323,DATA!A:I,9,0)</f>
        <v>5.40611170123095</v>
      </c>
      <c r="K323" s="23">
        <v>-8986</v>
      </c>
      <c r="L323" s="23">
        <v>9</v>
      </c>
      <c r="M323" s="23">
        <f t="shared" si="43"/>
        <v>14533.972545110915</v>
      </c>
      <c r="N323" s="23">
        <f t="shared" si="45"/>
        <v>7350.116567046517</v>
      </c>
      <c r="P323" s="23">
        <f aca="true" t="shared" si="48" ref="P323:P386">N323*I323</f>
        <v>1496082.8919823156</v>
      </c>
      <c r="R323" s="46">
        <f aca="true" t="shared" si="49" ref="R323:R386">P323*$P$740</f>
        <v>1655618.3083244418</v>
      </c>
    </row>
    <row r="324" spans="1:18" ht="12.75">
      <c r="A324" s="23">
        <f t="shared" si="46"/>
        <v>-8986</v>
      </c>
      <c r="B324" s="36">
        <v>-9</v>
      </c>
      <c r="C324" s="36">
        <v>14</v>
      </c>
      <c r="D324" s="36">
        <v>0.0083998525</v>
      </c>
      <c r="E324" s="37" t="s">
        <v>32</v>
      </c>
      <c r="F324" s="23">
        <f>VLOOKUP(A324,GPW!A:E,5,0)</f>
        <v>69547.84660238087</v>
      </c>
      <c r="G324" s="23">
        <f>VLOOKUP(A324,Grid_Area!A:L,12,0)</f>
        <v>4621.803</v>
      </c>
      <c r="H324" s="23">
        <f t="shared" si="47"/>
        <v>11970.46977</v>
      </c>
      <c r="I324" s="23">
        <f>VLOOKUP(E324,DATA!A:Q,17,0)</f>
        <v>203.54546466512485</v>
      </c>
      <c r="J324" s="23">
        <f>VLOOKUP(E324,DATA!A:I,9,0)</f>
        <v>5.40611170123095</v>
      </c>
      <c r="K324" s="23">
        <v>-8986</v>
      </c>
      <c r="L324" s="23">
        <v>9</v>
      </c>
      <c r="M324" s="23">
        <f t="shared" si="43"/>
        <v>543.5855069494961</v>
      </c>
      <c r="N324" s="23">
        <f t="shared" si="45"/>
        <v>274.901911905695</v>
      </c>
      <c r="P324" s="23">
        <f t="shared" si="48"/>
        <v>55955.0373961759</v>
      </c>
      <c r="R324" s="46">
        <f t="shared" si="49"/>
        <v>61921.825891170396</v>
      </c>
    </row>
    <row r="325" spans="1:20" ht="12.75">
      <c r="A325" s="23">
        <f t="shared" si="46"/>
        <v>-2986</v>
      </c>
      <c r="B325" s="36">
        <v>-3</v>
      </c>
      <c r="C325" s="36">
        <v>14</v>
      </c>
      <c r="D325" s="36">
        <v>0.0413828662</v>
      </c>
      <c r="E325" s="37" t="s">
        <v>30</v>
      </c>
      <c r="F325" s="23">
        <f>VLOOKUP(A325,GPW!A:E,5,0)</f>
        <v>113189.76670082656</v>
      </c>
      <c r="G325" s="23">
        <f>VLOOKUP(A325,Grid_Area!A:L,12,0)</f>
        <v>4621.803</v>
      </c>
      <c r="H325" s="23">
        <f t="shared" si="47"/>
        <v>11970.46977</v>
      </c>
      <c r="I325" s="23">
        <f>VLOOKUP(E325,DATA!A:Q,17,0)</f>
        <v>190.24951004975017</v>
      </c>
      <c r="J325" s="23">
        <f>VLOOKUP(E325,DATA!A:I,9,0)</f>
        <v>23.157305619040578</v>
      </c>
      <c r="K325" s="23">
        <v>-2986</v>
      </c>
      <c r="L325" s="23">
        <v>9</v>
      </c>
      <c r="M325" s="23">
        <f t="shared" si="43"/>
        <v>11471.488877380601</v>
      </c>
      <c r="N325" s="23">
        <f>M325*F325/SUM(M$325:M$333)</f>
        <v>7368.070121941797</v>
      </c>
      <c r="O325" s="23">
        <f>SUM(N325:N333)</f>
        <v>113189.76670082654</v>
      </c>
      <c r="P325" s="23">
        <f t="shared" si="48"/>
        <v>1401771.7307116298</v>
      </c>
      <c r="R325" s="46">
        <f t="shared" si="49"/>
        <v>1551250.2374669535</v>
      </c>
      <c r="S325" s="46">
        <f>SUM(R325:R333)</f>
        <v>24182275.585684087</v>
      </c>
      <c r="T325" s="23">
        <f>SUM(D325:D333)</f>
        <v>0.8444947683999999</v>
      </c>
    </row>
    <row r="326" spans="1:18" ht="12.75">
      <c r="A326" s="23">
        <f t="shared" si="46"/>
        <v>-2986</v>
      </c>
      <c r="B326" s="36">
        <v>-3</v>
      </c>
      <c r="C326" s="36">
        <v>14</v>
      </c>
      <c r="D326" s="36">
        <v>0.0222664645</v>
      </c>
      <c r="E326" s="37" t="s">
        <v>30</v>
      </c>
      <c r="F326" s="23">
        <f>VLOOKUP(A326,GPW!A:E,5,0)</f>
        <v>113189.76670082656</v>
      </c>
      <c r="G326" s="23">
        <f>VLOOKUP(A326,Grid_Area!A:L,12,0)</f>
        <v>4621.803</v>
      </c>
      <c r="H326" s="23">
        <f t="shared" si="47"/>
        <v>11970.46977</v>
      </c>
      <c r="I326" s="23">
        <f>VLOOKUP(E326,DATA!A:Q,17,0)</f>
        <v>190.24951004975017</v>
      </c>
      <c r="J326" s="23">
        <f>VLOOKUP(E326,DATA!A:I,9,0)</f>
        <v>23.157305619040578</v>
      </c>
      <c r="K326" s="23">
        <v>-2986</v>
      </c>
      <c r="L326" s="23">
        <v>9</v>
      </c>
      <c r="M326" s="23">
        <f t="shared" si="43"/>
        <v>6172.349170206582</v>
      </c>
      <c r="N326" s="23">
        <f aca="true" t="shared" si="50" ref="N326:N333">M326*F326/SUM(M$325:M$333)</f>
        <v>3964.463723001567</v>
      </c>
      <c r="P326" s="23">
        <f t="shared" si="48"/>
        <v>754237.2809110566</v>
      </c>
      <c r="R326" s="46">
        <f t="shared" si="49"/>
        <v>834665.6844946736</v>
      </c>
    </row>
    <row r="327" spans="1:18" ht="12.75">
      <c r="A327" s="23">
        <f t="shared" si="46"/>
        <v>-2986</v>
      </c>
      <c r="B327" s="36">
        <v>-3</v>
      </c>
      <c r="C327" s="36">
        <v>14</v>
      </c>
      <c r="D327" s="36">
        <v>0.183000463</v>
      </c>
      <c r="E327" s="37" t="s">
        <v>30</v>
      </c>
      <c r="F327" s="23">
        <f>VLOOKUP(A327,GPW!A:E,5,0)</f>
        <v>113189.76670082656</v>
      </c>
      <c r="G327" s="23">
        <f>VLOOKUP(A327,Grid_Area!A:L,12,0)</f>
        <v>4621.803</v>
      </c>
      <c r="H327" s="23">
        <f t="shared" si="47"/>
        <v>11970.46977</v>
      </c>
      <c r="I327" s="23">
        <f>VLOOKUP(E327,DATA!A:Q,17,0)</f>
        <v>190.24951004975017</v>
      </c>
      <c r="J327" s="23">
        <f>VLOOKUP(E327,DATA!A:I,9,0)</f>
        <v>23.157305619040578</v>
      </c>
      <c r="K327" s="23">
        <v>-2986</v>
      </c>
      <c r="L327" s="23">
        <v>9</v>
      </c>
      <c r="M327" s="23">
        <f t="shared" si="43"/>
        <v>50728.428662101716</v>
      </c>
      <c r="N327" s="23">
        <f t="shared" si="50"/>
        <v>32582.572633207685</v>
      </c>
      <c r="P327" s="23">
        <f t="shared" si="48"/>
        <v>6198818.479628161</v>
      </c>
      <c r="R327" s="46">
        <f t="shared" si="49"/>
        <v>6859832.045304596</v>
      </c>
    </row>
    <row r="328" spans="1:18" ht="12.75">
      <c r="A328" s="23">
        <f t="shared" si="46"/>
        <v>-2986</v>
      </c>
      <c r="B328" s="36">
        <v>-3</v>
      </c>
      <c r="C328" s="36">
        <v>14</v>
      </c>
      <c r="D328" s="36">
        <v>0.2138717115</v>
      </c>
      <c r="E328" s="37" t="s">
        <v>30</v>
      </c>
      <c r="F328" s="23">
        <f>VLOOKUP(A328,GPW!A:E,5,0)</f>
        <v>113189.76670082656</v>
      </c>
      <c r="G328" s="23">
        <f>VLOOKUP(A328,Grid_Area!A:L,12,0)</f>
        <v>4621.803</v>
      </c>
      <c r="H328" s="23">
        <f t="shared" si="47"/>
        <v>11970.46977</v>
      </c>
      <c r="I328" s="23">
        <f>VLOOKUP(E328,DATA!A:Q,17,0)</f>
        <v>190.24951004975017</v>
      </c>
      <c r="J328" s="23">
        <f>VLOOKUP(E328,DATA!A:I,9,0)</f>
        <v>23.157305619040578</v>
      </c>
      <c r="K328" s="23">
        <v>-2986</v>
      </c>
      <c r="L328" s="23">
        <v>9</v>
      </c>
      <c r="M328" s="23">
        <f t="shared" si="43"/>
        <v>59286.056886475475</v>
      </c>
      <c r="N328" s="23">
        <f t="shared" si="50"/>
        <v>38079.087123059304</v>
      </c>
      <c r="P328" s="23">
        <f t="shared" si="48"/>
        <v>7244527.668303783</v>
      </c>
      <c r="R328" s="46">
        <f t="shared" si="49"/>
        <v>8017050.864684641</v>
      </c>
    </row>
    <row r="329" spans="1:18" ht="12.75">
      <c r="A329" s="23">
        <f t="shared" si="46"/>
        <v>-2986</v>
      </c>
      <c r="B329" s="36">
        <v>-3</v>
      </c>
      <c r="C329" s="36">
        <v>14</v>
      </c>
      <c r="D329" s="36">
        <v>0.0810087002</v>
      </c>
      <c r="E329" s="37" t="s">
        <v>30</v>
      </c>
      <c r="F329" s="23">
        <f>VLOOKUP(A329,GPW!A:E,5,0)</f>
        <v>113189.76670082656</v>
      </c>
      <c r="G329" s="23">
        <f>VLOOKUP(A329,Grid_Area!A:L,12,0)</f>
        <v>4621.803</v>
      </c>
      <c r="H329" s="23">
        <f t="shared" si="47"/>
        <v>11970.46977</v>
      </c>
      <c r="I329" s="23">
        <f>VLOOKUP(E329,DATA!A:Q,17,0)</f>
        <v>190.24951004975017</v>
      </c>
      <c r="J329" s="23">
        <f>VLOOKUP(E329,DATA!A:I,9,0)</f>
        <v>23.157305619040578</v>
      </c>
      <c r="K329" s="23">
        <v>-2986</v>
      </c>
      <c r="L329" s="23">
        <v>9</v>
      </c>
      <c r="M329" s="23">
        <f t="shared" si="43"/>
        <v>22455.921704992</v>
      </c>
      <c r="N329" s="23">
        <f t="shared" si="50"/>
        <v>14423.306995612607</v>
      </c>
      <c r="P329" s="23">
        <f t="shared" si="48"/>
        <v>2744027.0892124325</v>
      </c>
      <c r="R329" s="46">
        <f t="shared" si="49"/>
        <v>3036637.5498210234</v>
      </c>
    </row>
    <row r="330" spans="1:18" ht="12.75">
      <c r="A330" s="23">
        <f t="shared" si="46"/>
        <v>-2986</v>
      </c>
      <c r="B330" s="36">
        <v>-3</v>
      </c>
      <c r="C330" s="36">
        <v>14</v>
      </c>
      <c r="D330" s="36">
        <v>0.001815974</v>
      </c>
      <c r="E330" s="37" t="s">
        <v>29</v>
      </c>
      <c r="F330" s="23">
        <f>VLOOKUP(A330,GPW!A:E,5,0)</f>
        <v>113189.76670082656</v>
      </c>
      <c r="G330" s="23">
        <f>VLOOKUP(A330,Grid_Area!A:L,12,0)</f>
        <v>4621.803</v>
      </c>
      <c r="H330" s="23">
        <f t="shared" si="47"/>
        <v>11970.46977</v>
      </c>
      <c r="I330" s="23">
        <f>VLOOKUP(E330,DATA!A:Q,17,0)</f>
        <v>202.85881147269154</v>
      </c>
      <c r="J330" s="23">
        <f>VLOOKUP(E330,DATA!A:I,9,0)</f>
        <v>11.382125911585222</v>
      </c>
      <c r="K330" s="23">
        <v>-2986</v>
      </c>
      <c r="L330" s="23">
        <v>9</v>
      </c>
      <c r="M330" s="23">
        <f t="shared" si="43"/>
        <v>247.425357279376</v>
      </c>
      <c r="N330" s="23">
        <f t="shared" si="50"/>
        <v>158.91985790751332</v>
      </c>
      <c r="P330" s="23">
        <f t="shared" si="48"/>
        <v>32238.293494527174</v>
      </c>
      <c r="R330" s="46">
        <f t="shared" si="49"/>
        <v>35676.03722007326</v>
      </c>
    </row>
    <row r="331" spans="1:18" ht="12.75">
      <c r="A331" s="23">
        <f t="shared" si="46"/>
        <v>-2986</v>
      </c>
      <c r="B331" s="36">
        <v>-3</v>
      </c>
      <c r="C331" s="36">
        <v>14</v>
      </c>
      <c r="D331" s="36">
        <v>0.0329298105</v>
      </c>
      <c r="E331" s="37" t="s">
        <v>35</v>
      </c>
      <c r="F331" s="23">
        <f>VLOOKUP(A331,GPW!A:E,5,0)</f>
        <v>113189.76670082656</v>
      </c>
      <c r="G331" s="23">
        <f>VLOOKUP(A331,Grid_Area!A:L,12,0)</f>
        <v>4621.803</v>
      </c>
      <c r="H331" s="23">
        <f t="shared" si="47"/>
        <v>11970.46977</v>
      </c>
      <c r="I331" s="23">
        <f>VLOOKUP(E331,DATA!A:Q,17,0)</f>
        <v>209.25648502391084</v>
      </c>
      <c r="J331" s="23">
        <f>VLOOKUP(E331,DATA!A:I,9,0)</f>
        <v>7.175152361451148</v>
      </c>
      <c r="K331" s="23">
        <v>-2986</v>
      </c>
      <c r="L331" s="23">
        <v>9</v>
      </c>
      <c r="M331" s="23">
        <f t="shared" si="43"/>
        <v>2828.3395941954136</v>
      </c>
      <c r="N331" s="23">
        <f t="shared" si="50"/>
        <v>1816.6259568788146</v>
      </c>
      <c r="P331" s="23">
        <f t="shared" si="48"/>
        <v>380140.7623396594</v>
      </c>
      <c r="R331" s="46">
        <f t="shared" si="49"/>
        <v>420677.22934525076</v>
      </c>
    </row>
    <row r="332" spans="1:18" ht="12.75">
      <c r="A332" s="23">
        <f t="shared" si="46"/>
        <v>-2986</v>
      </c>
      <c r="B332" s="36">
        <v>-3</v>
      </c>
      <c r="C332" s="36">
        <v>14</v>
      </c>
      <c r="D332" s="36">
        <v>0.1118850497</v>
      </c>
      <c r="E332" s="37" t="s">
        <v>35</v>
      </c>
      <c r="F332" s="23">
        <f>VLOOKUP(A332,GPW!A:E,5,0)</f>
        <v>113189.76670082656</v>
      </c>
      <c r="G332" s="23">
        <f>VLOOKUP(A332,Grid_Area!A:L,12,0)</f>
        <v>4621.803</v>
      </c>
      <c r="H332" s="23">
        <f t="shared" si="47"/>
        <v>11970.46977</v>
      </c>
      <c r="I332" s="23">
        <f>VLOOKUP(E332,DATA!A:Q,17,0)</f>
        <v>209.25648502391084</v>
      </c>
      <c r="J332" s="23">
        <f>VLOOKUP(E332,DATA!A:I,9,0)</f>
        <v>7.175152361451148</v>
      </c>
      <c r="K332" s="23">
        <v>-2986</v>
      </c>
      <c r="L332" s="23">
        <v>9</v>
      </c>
      <c r="M332" s="23">
        <f t="shared" si="43"/>
        <v>9609.80070216413</v>
      </c>
      <c r="N332" s="23">
        <f t="shared" si="50"/>
        <v>6172.318710175883</v>
      </c>
      <c r="P332" s="23">
        <f t="shared" si="48"/>
        <v>1291597.7177387243</v>
      </c>
      <c r="R332" s="46">
        <f t="shared" si="49"/>
        <v>1429327.773172326</v>
      </c>
    </row>
    <row r="333" spans="1:18" ht="12.75">
      <c r="A333" s="23">
        <f t="shared" si="46"/>
        <v>-2986</v>
      </c>
      <c r="B333" s="36">
        <v>-3</v>
      </c>
      <c r="C333" s="36">
        <v>14</v>
      </c>
      <c r="D333" s="36">
        <v>0.1563337288</v>
      </c>
      <c r="E333" s="37" t="s">
        <v>35</v>
      </c>
      <c r="F333" s="23">
        <f>VLOOKUP(A333,GPW!A:E,5,0)</f>
        <v>113189.76670082656</v>
      </c>
      <c r="G333" s="23">
        <f>VLOOKUP(A333,Grid_Area!A:L,12,0)</f>
        <v>4621.803</v>
      </c>
      <c r="H333" s="23">
        <f t="shared" si="47"/>
        <v>11970.46977</v>
      </c>
      <c r="I333" s="23">
        <f>VLOOKUP(E333,DATA!A:Q,17,0)</f>
        <v>209.25648502391084</v>
      </c>
      <c r="J333" s="23">
        <f>VLOOKUP(E333,DATA!A:I,9,0)</f>
        <v>7.175152361451148</v>
      </c>
      <c r="K333" s="23">
        <v>-2986</v>
      </c>
      <c r="L333" s="23">
        <v>9</v>
      </c>
      <c r="M333" s="23">
        <f t="shared" si="43"/>
        <v>13427.495280400955</v>
      </c>
      <c r="N333" s="23">
        <f t="shared" si="50"/>
        <v>8624.40157904137</v>
      </c>
      <c r="P333" s="23">
        <f t="shared" si="48"/>
        <v>1804711.9598648637</v>
      </c>
      <c r="R333" s="46">
        <f t="shared" si="49"/>
        <v>1997158.1641745504</v>
      </c>
    </row>
    <row r="334" spans="1:20" ht="12.75">
      <c r="A334" s="23">
        <f t="shared" si="46"/>
        <v>-1984</v>
      </c>
      <c r="B334" s="36">
        <v>-2</v>
      </c>
      <c r="C334" s="36">
        <v>16</v>
      </c>
      <c r="D334" s="36">
        <v>2.2359E-05</v>
      </c>
      <c r="E334" s="37" t="s">
        <v>41</v>
      </c>
      <c r="F334" s="23">
        <f>VLOOKUP(A334,GPW!A:E,5,0)</f>
        <v>27176.613443785922</v>
      </c>
      <c r="G334" s="23">
        <f>VLOOKUP(A334,Grid_Area!A:L,12,0)</f>
        <v>4577.27</v>
      </c>
      <c r="H334" s="23">
        <f t="shared" si="47"/>
        <v>11855.1293</v>
      </c>
      <c r="I334" s="23">
        <f>VLOOKUP(E334,DATA!A:Q,17,0)</f>
        <v>225.60237533048647</v>
      </c>
      <c r="J334" s="23">
        <f>VLOOKUP(E334,DATA!A:I,9,0)</f>
        <v>2.666067910211792</v>
      </c>
      <c r="K334" s="23">
        <v>-1984</v>
      </c>
      <c r="L334" s="23">
        <v>9</v>
      </c>
      <c r="M334" s="23">
        <f t="shared" si="43"/>
        <v>0.7066915177066477</v>
      </c>
      <c r="N334" s="23">
        <f>M334*F334/SUM(M$334:M$342)</f>
        <v>0.6083428931238894</v>
      </c>
      <c r="O334" s="23">
        <f>SUM(N334:N342)</f>
        <v>27176.613443785925</v>
      </c>
      <c r="P334" s="23">
        <f t="shared" si="48"/>
        <v>137.24360170416972</v>
      </c>
      <c r="R334" s="46">
        <f t="shared" si="49"/>
        <v>151.87862978684262</v>
      </c>
      <c r="S334" s="46">
        <f>SUM(R334:R342)</f>
        <v>6785121.936679888</v>
      </c>
      <c r="T334" s="23">
        <f>SUM(D334:D342)</f>
        <v>1.0000000018</v>
      </c>
    </row>
    <row r="335" spans="1:18" ht="12.75">
      <c r="A335" s="23">
        <f t="shared" si="46"/>
        <v>-1984</v>
      </c>
      <c r="B335" s="36">
        <v>-2</v>
      </c>
      <c r="C335" s="36">
        <v>16</v>
      </c>
      <c r="D335" s="36">
        <v>0.0766982071</v>
      </c>
      <c r="E335" s="37" t="s">
        <v>41</v>
      </c>
      <c r="F335" s="23">
        <f>VLOOKUP(A335,GPW!A:E,5,0)</f>
        <v>27176.613443785922</v>
      </c>
      <c r="G335" s="23">
        <f>VLOOKUP(A335,Grid_Area!A:L,12,0)</f>
        <v>4577.27</v>
      </c>
      <c r="H335" s="23">
        <f t="shared" si="47"/>
        <v>11855.1293</v>
      </c>
      <c r="I335" s="23">
        <f>VLOOKUP(E335,DATA!A:Q,17,0)</f>
        <v>225.60237533048647</v>
      </c>
      <c r="J335" s="23">
        <f>VLOOKUP(E335,DATA!A:I,9,0)</f>
        <v>2.666067910211792</v>
      </c>
      <c r="K335" s="23">
        <v>-1984</v>
      </c>
      <c r="L335" s="23">
        <v>9</v>
      </c>
      <c r="M335" s="23">
        <f t="shared" si="43"/>
        <v>2424.1680030805396</v>
      </c>
      <c r="N335" s="23">
        <f aca="true" t="shared" si="51" ref="N335:N342">M335*F335/SUM(M$334:M$342)</f>
        <v>2086.8021469935707</v>
      </c>
      <c r="P335" s="23">
        <f t="shared" si="48"/>
        <v>470787.5212065085</v>
      </c>
      <c r="R335" s="46">
        <f t="shared" si="49"/>
        <v>520990.1427369509</v>
      </c>
    </row>
    <row r="336" spans="1:18" ht="12.75">
      <c r="A336" s="23">
        <f t="shared" si="46"/>
        <v>-1984</v>
      </c>
      <c r="B336" s="36">
        <v>-2</v>
      </c>
      <c r="C336" s="36">
        <v>16</v>
      </c>
      <c r="D336" s="36">
        <v>0.2051271874</v>
      </c>
      <c r="E336" s="37" t="s">
        <v>41</v>
      </c>
      <c r="F336" s="23">
        <f>VLOOKUP(A336,GPW!A:E,5,0)</f>
        <v>27176.613443785922</v>
      </c>
      <c r="G336" s="23">
        <f>VLOOKUP(A336,Grid_Area!A:L,12,0)</f>
        <v>4577.27</v>
      </c>
      <c r="H336" s="23">
        <f t="shared" si="47"/>
        <v>11855.1293</v>
      </c>
      <c r="I336" s="23">
        <f>VLOOKUP(E336,DATA!A:Q,17,0)</f>
        <v>225.60237533048647</v>
      </c>
      <c r="J336" s="23">
        <f>VLOOKUP(E336,DATA!A:I,9,0)</f>
        <v>2.666067910211792</v>
      </c>
      <c r="K336" s="23">
        <v>-1984</v>
      </c>
      <c r="L336" s="23">
        <v>9</v>
      </c>
      <c r="M336" s="23">
        <f t="shared" si="43"/>
        <v>6483.368817326444</v>
      </c>
      <c r="N336" s="23">
        <f t="shared" si="51"/>
        <v>5581.093369170457</v>
      </c>
      <c r="P336" s="23">
        <f t="shared" si="48"/>
        <v>1259107.9210260827</v>
      </c>
      <c r="R336" s="46">
        <f t="shared" si="49"/>
        <v>1393373.413584726</v>
      </c>
    </row>
    <row r="337" spans="1:18" ht="12.75">
      <c r="A337" s="23">
        <f t="shared" si="46"/>
        <v>-1984</v>
      </c>
      <c r="B337" s="36">
        <v>-2</v>
      </c>
      <c r="C337" s="36">
        <v>16</v>
      </c>
      <c r="D337" s="36">
        <v>0.0909396282</v>
      </c>
      <c r="E337" s="37" t="s">
        <v>41</v>
      </c>
      <c r="F337" s="23">
        <f>VLOOKUP(A337,GPW!A:E,5,0)</f>
        <v>27176.613443785922</v>
      </c>
      <c r="G337" s="23">
        <f>VLOOKUP(A337,Grid_Area!A:L,12,0)</f>
        <v>4577.27</v>
      </c>
      <c r="H337" s="23">
        <f t="shared" si="47"/>
        <v>11855.1293</v>
      </c>
      <c r="I337" s="23">
        <f>VLOOKUP(E337,DATA!A:Q,17,0)</f>
        <v>225.60237533048647</v>
      </c>
      <c r="J337" s="23">
        <f>VLOOKUP(E337,DATA!A:I,9,0)</f>
        <v>2.666067910211792</v>
      </c>
      <c r="K337" s="23">
        <v>-1984</v>
      </c>
      <c r="L337" s="23">
        <v>9</v>
      </c>
      <c r="M337" s="23">
        <f t="shared" si="43"/>
        <v>2874.290615516627</v>
      </c>
      <c r="N337" s="23">
        <f t="shared" si="51"/>
        <v>2474.2822361822464</v>
      </c>
      <c r="P337" s="23">
        <f t="shared" si="48"/>
        <v>558203.9497207425</v>
      </c>
      <c r="R337" s="46">
        <f t="shared" si="49"/>
        <v>617728.2581663274</v>
      </c>
    </row>
    <row r="338" spans="1:18" ht="12.75">
      <c r="A338" s="23">
        <f t="shared" si="46"/>
        <v>-1984</v>
      </c>
      <c r="B338" s="36">
        <v>-2</v>
      </c>
      <c r="C338" s="36">
        <v>16</v>
      </c>
      <c r="D338" s="36">
        <v>0.0014549813</v>
      </c>
      <c r="E338" s="37" t="s">
        <v>45</v>
      </c>
      <c r="F338" s="23">
        <f>VLOOKUP(A338,GPW!A:E,5,0)</f>
        <v>27176.613443785922</v>
      </c>
      <c r="G338" s="23">
        <f>VLOOKUP(A338,Grid_Area!A:L,12,0)</f>
        <v>4577.27</v>
      </c>
      <c r="H338" s="23">
        <f t="shared" si="47"/>
        <v>11855.1293</v>
      </c>
      <c r="I338" s="23">
        <f>VLOOKUP(E338,DATA!A:Q,17,0)</f>
        <v>303.101584821014</v>
      </c>
      <c r="J338" s="23">
        <f>VLOOKUP(E338,DATA!A:I,9,0)</f>
        <v>0.3106683838275267</v>
      </c>
      <c r="K338" s="23">
        <v>-1984</v>
      </c>
      <c r="L338" s="23">
        <v>9</v>
      </c>
      <c r="M338" s="23">
        <f t="shared" si="43"/>
        <v>5.35871629350048</v>
      </c>
      <c r="N338" s="23">
        <f t="shared" si="51"/>
        <v>4.612956136784182</v>
      </c>
      <c r="P338" s="23">
        <f t="shared" si="48"/>
        <v>1398.1943157691078</v>
      </c>
      <c r="R338" s="46">
        <f t="shared" si="49"/>
        <v>1547.2913434063007</v>
      </c>
    </row>
    <row r="339" spans="1:18" ht="12.75">
      <c r="A339" s="23">
        <f t="shared" si="46"/>
        <v>-1984</v>
      </c>
      <c r="B339" s="36">
        <v>-2</v>
      </c>
      <c r="C339" s="36">
        <v>16</v>
      </c>
      <c r="D339" s="36">
        <v>0.1192587694</v>
      </c>
      <c r="E339" s="37" t="s">
        <v>41</v>
      </c>
      <c r="F339" s="23">
        <f>VLOOKUP(A339,GPW!A:E,5,0)</f>
        <v>27176.613443785922</v>
      </c>
      <c r="G339" s="23">
        <f>VLOOKUP(A339,Grid_Area!A:L,12,0)</f>
        <v>4577.27</v>
      </c>
      <c r="H339" s="23">
        <f t="shared" si="47"/>
        <v>11855.1293</v>
      </c>
      <c r="I339" s="23">
        <f>VLOOKUP(E339,DATA!A:Q,17,0)</f>
        <v>225.60237533048647</v>
      </c>
      <c r="J339" s="23">
        <f>VLOOKUP(E339,DATA!A:I,9,0)</f>
        <v>2.666067910211792</v>
      </c>
      <c r="K339" s="23">
        <v>-1984</v>
      </c>
      <c r="L339" s="23">
        <v>9</v>
      </c>
      <c r="M339" s="23">
        <f t="shared" si="43"/>
        <v>3769.361811669266</v>
      </c>
      <c r="N339" s="23">
        <f t="shared" si="51"/>
        <v>3244.788443454125</v>
      </c>
      <c r="P339" s="23">
        <f t="shared" si="48"/>
        <v>732031.9802881625</v>
      </c>
      <c r="R339" s="46">
        <f t="shared" si="49"/>
        <v>810092.5124798531</v>
      </c>
    </row>
    <row r="340" spans="1:18" ht="12.75">
      <c r="A340" s="23">
        <f t="shared" si="46"/>
        <v>-1984</v>
      </c>
      <c r="B340" s="36">
        <v>-2</v>
      </c>
      <c r="C340" s="36">
        <v>16</v>
      </c>
      <c r="D340" s="36">
        <v>0.5041942194</v>
      </c>
      <c r="E340" s="37" t="s">
        <v>41</v>
      </c>
      <c r="F340" s="23">
        <f>VLOOKUP(A340,GPW!A:E,5,0)</f>
        <v>27176.613443785922</v>
      </c>
      <c r="G340" s="23">
        <f>VLOOKUP(A340,Grid_Area!A:L,12,0)</f>
        <v>4577.27</v>
      </c>
      <c r="H340" s="23">
        <f t="shared" si="47"/>
        <v>11855.1293</v>
      </c>
      <c r="I340" s="23">
        <f>VLOOKUP(E340,DATA!A:Q,17,0)</f>
        <v>225.60237533048647</v>
      </c>
      <c r="J340" s="23">
        <f>VLOOKUP(E340,DATA!A:I,9,0)</f>
        <v>2.666067910211792</v>
      </c>
      <c r="K340" s="23">
        <v>-1984</v>
      </c>
      <c r="L340" s="23">
        <v>9</v>
      </c>
      <c r="M340" s="23">
        <f t="shared" si="43"/>
        <v>15935.854829227806</v>
      </c>
      <c r="N340" s="23">
        <f t="shared" si="51"/>
        <v>13718.098757821777</v>
      </c>
      <c r="P340" s="23">
        <f t="shared" si="48"/>
        <v>3094835.6647827886</v>
      </c>
      <c r="R340" s="46">
        <f t="shared" si="49"/>
        <v>3424854.74256088</v>
      </c>
    </row>
    <row r="341" spans="1:18" ht="12.75">
      <c r="A341" s="23">
        <f t="shared" si="46"/>
        <v>-1984</v>
      </c>
      <c r="B341" s="36">
        <v>-2</v>
      </c>
      <c r="C341" s="36">
        <v>16</v>
      </c>
      <c r="D341" s="36">
        <v>0.000536075</v>
      </c>
      <c r="E341" s="37" t="s">
        <v>46</v>
      </c>
      <c r="F341" s="23">
        <f>VLOOKUP(A341,GPW!A:E,5,0)</f>
        <v>27176.613443785922</v>
      </c>
      <c r="G341" s="23">
        <f>VLOOKUP(A341,Grid_Area!A:L,12,0)</f>
        <v>4577.27</v>
      </c>
      <c r="H341" s="23">
        <f t="shared" si="47"/>
        <v>11855.1293</v>
      </c>
      <c r="I341" s="23">
        <f>VLOOKUP(E341,DATA!A:Q,17,0)</f>
        <v>223.2110768909268</v>
      </c>
      <c r="J341" s="23">
        <f>VLOOKUP(E341,DATA!A:I,9,0)</f>
        <v>2.820082222510605</v>
      </c>
      <c r="K341" s="23">
        <v>-1984</v>
      </c>
      <c r="L341" s="23">
        <v>9</v>
      </c>
      <c r="M341" s="23">
        <f t="shared" si="43"/>
        <v>17.92229494304294</v>
      </c>
      <c r="N341" s="23">
        <f t="shared" si="51"/>
        <v>15.42809059383144</v>
      </c>
      <c r="P341" s="23">
        <f t="shared" si="48"/>
        <v>3443.720715819894</v>
      </c>
      <c r="R341" s="46">
        <f t="shared" si="49"/>
        <v>3810.9432949354004</v>
      </c>
    </row>
    <row r="342" spans="1:18" ht="12.75">
      <c r="A342" s="23">
        <f t="shared" si="46"/>
        <v>-1984</v>
      </c>
      <c r="B342" s="36">
        <v>-2</v>
      </c>
      <c r="C342" s="36">
        <v>16</v>
      </c>
      <c r="D342" s="36">
        <v>0.001768575</v>
      </c>
      <c r="E342" s="37" t="s">
        <v>46</v>
      </c>
      <c r="F342" s="23">
        <f>VLOOKUP(A342,GPW!A:E,5,0)</f>
        <v>27176.613443785922</v>
      </c>
      <c r="G342" s="23">
        <f>VLOOKUP(A342,Grid_Area!A:L,12,0)</f>
        <v>4577.27</v>
      </c>
      <c r="H342" s="23">
        <f t="shared" si="47"/>
        <v>11855.1293</v>
      </c>
      <c r="I342" s="23">
        <f>VLOOKUP(E342,DATA!A:Q,17,0)</f>
        <v>223.2110768909268</v>
      </c>
      <c r="J342" s="23">
        <f>VLOOKUP(E342,DATA!A:I,9,0)</f>
        <v>2.820082222510605</v>
      </c>
      <c r="K342" s="23">
        <v>-1984</v>
      </c>
      <c r="L342" s="23">
        <v>9</v>
      </c>
      <c r="M342" s="23">
        <f t="shared" si="43"/>
        <v>59.12777648443253</v>
      </c>
      <c r="N342" s="23">
        <f t="shared" si="51"/>
        <v>50.899100540009215</v>
      </c>
      <c r="P342" s="23">
        <f t="shared" si="48"/>
        <v>11361.24304431501</v>
      </c>
      <c r="R342" s="46">
        <f t="shared" si="49"/>
        <v>12572.753883020801</v>
      </c>
    </row>
    <row r="343" spans="1:20" ht="12.75">
      <c r="A343" s="23">
        <f t="shared" si="46"/>
        <v>-11986</v>
      </c>
      <c r="B343" s="36">
        <v>-12</v>
      </c>
      <c r="C343" s="36">
        <v>14</v>
      </c>
      <c r="D343" s="36">
        <v>0.1060934082</v>
      </c>
      <c r="E343" s="37" t="s">
        <v>25</v>
      </c>
      <c r="F343" s="23">
        <f>VLOOKUP(A343,GPW!A:E,5,0)</f>
        <v>182924.33821147485</v>
      </c>
      <c r="G343" s="23">
        <f>VLOOKUP(A343,Grid_Area!A:L,12,0)</f>
        <v>4621.803</v>
      </c>
      <c r="H343" s="23">
        <f t="shared" si="47"/>
        <v>11970.46977</v>
      </c>
      <c r="I343" s="23">
        <f>VLOOKUP(E343,DATA!A:Q,17,0)</f>
        <v>243.74408979140316</v>
      </c>
      <c r="J343" s="23">
        <f>VLOOKUP(E343,DATA!A:I,9,0)</f>
        <v>13.705584159572565</v>
      </c>
      <c r="K343" s="23">
        <v>-11986</v>
      </c>
      <c r="L343" s="23">
        <v>10</v>
      </c>
      <c r="M343" s="23">
        <f t="shared" si="43"/>
        <v>17405.926533752798</v>
      </c>
      <c r="N343" s="23">
        <f>M343*F343/SUM(M$343:M$352)</f>
        <v>20107.5459831323</v>
      </c>
      <c r="O343" s="23">
        <f>SUM(N343:N352)</f>
        <v>182924.33821147485</v>
      </c>
      <c r="P343" s="23">
        <f t="shared" si="48"/>
        <v>4901095.493597367</v>
      </c>
      <c r="R343" s="46">
        <f t="shared" si="49"/>
        <v>5423725.833329116</v>
      </c>
      <c r="S343" s="46">
        <f>SUM(R343:R352)</f>
        <v>49341250.271638416</v>
      </c>
      <c r="T343" s="23">
        <f>SUM(D343:D352)</f>
        <v>0.9651633521</v>
      </c>
    </row>
    <row r="344" spans="1:18" ht="12.75">
      <c r="A344" s="23">
        <f t="shared" si="46"/>
        <v>-11986</v>
      </c>
      <c r="B344" s="36">
        <v>-12</v>
      </c>
      <c r="C344" s="36">
        <v>14</v>
      </c>
      <c r="D344" s="36">
        <v>0.1916007971</v>
      </c>
      <c r="E344" s="37" t="s">
        <v>25</v>
      </c>
      <c r="F344" s="23">
        <f>VLOOKUP(A344,GPW!A:E,5,0)</f>
        <v>182924.33821147485</v>
      </c>
      <c r="G344" s="23">
        <f>VLOOKUP(A344,Grid_Area!A:L,12,0)</f>
        <v>4621.803</v>
      </c>
      <c r="H344" s="23">
        <f t="shared" si="47"/>
        <v>11970.46977</v>
      </c>
      <c r="I344" s="23">
        <f>VLOOKUP(E344,DATA!A:Q,17,0)</f>
        <v>243.74408979140316</v>
      </c>
      <c r="J344" s="23">
        <f>VLOOKUP(E344,DATA!A:I,9,0)</f>
        <v>13.705584159572565</v>
      </c>
      <c r="K344" s="23">
        <v>-11986</v>
      </c>
      <c r="L344" s="23">
        <v>10</v>
      </c>
      <c r="M344" s="23">
        <f t="shared" si="43"/>
        <v>31434.46378727115</v>
      </c>
      <c r="N344" s="23">
        <f aca="true" t="shared" si="52" ref="N344:N352">M344*F344/SUM(M$343:M$352)</f>
        <v>36313.48924930712</v>
      </c>
      <c r="P344" s="23">
        <f t="shared" si="48"/>
        <v>8851198.384222267</v>
      </c>
      <c r="R344" s="46">
        <f t="shared" si="49"/>
        <v>9795049.575169744</v>
      </c>
    </row>
    <row r="345" spans="1:18" ht="12.75">
      <c r="A345" s="23">
        <f t="shared" si="46"/>
        <v>-11986</v>
      </c>
      <c r="B345" s="36">
        <v>-12</v>
      </c>
      <c r="C345" s="36">
        <v>14</v>
      </c>
      <c r="D345" s="36">
        <v>0.0546525821</v>
      </c>
      <c r="E345" s="37" t="s">
        <v>25</v>
      </c>
      <c r="F345" s="23">
        <f>VLOOKUP(A345,GPW!A:E,5,0)</f>
        <v>182924.33821147485</v>
      </c>
      <c r="G345" s="23">
        <f>VLOOKUP(A345,Grid_Area!A:L,12,0)</f>
        <v>4621.803</v>
      </c>
      <c r="H345" s="23">
        <f t="shared" si="47"/>
        <v>11970.46977</v>
      </c>
      <c r="I345" s="23">
        <f>VLOOKUP(E345,DATA!A:Q,17,0)</f>
        <v>243.74408979140316</v>
      </c>
      <c r="J345" s="23">
        <f>VLOOKUP(E345,DATA!A:I,9,0)</f>
        <v>13.705584159572565</v>
      </c>
      <c r="K345" s="23">
        <v>-11986</v>
      </c>
      <c r="L345" s="23">
        <v>10</v>
      </c>
      <c r="M345" s="23">
        <f t="shared" si="43"/>
        <v>8966.427274343074</v>
      </c>
      <c r="N345" s="23">
        <f t="shared" si="52"/>
        <v>10358.129937734087</v>
      </c>
      <c r="P345" s="23">
        <f t="shared" si="48"/>
        <v>2524732.9536140785</v>
      </c>
      <c r="R345" s="46">
        <f t="shared" si="49"/>
        <v>2793958.8936111713</v>
      </c>
    </row>
    <row r="346" spans="1:18" ht="12.75">
      <c r="A346" s="23">
        <f t="shared" si="46"/>
        <v>-11986</v>
      </c>
      <c r="B346" s="36">
        <v>-12</v>
      </c>
      <c r="C346" s="36">
        <v>14</v>
      </c>
      <c r="D346" s="36">
        <v>0.0668674476</v>
      </c>
      <c r="E346" s="37" t="s">
        <v>25</v>
      </c>
      <c r="F346" s="23">
        <f>VLOOKUP(A346,GPW!A:E,5,0)</f>
        <v>182924.33821147485</v>
      </c>
      <c r="G346" s="23">
        <f>VLOOKUP(A346,Grid_Area!A:L,12,0)</f>
        <v>4621.803</v>
      </c>
      <c r="H346" s="23">
        <f t="shared" si="47"/>
        <v>11970.46977</v>
      </c>
      <c r="I346" s="23">
        <f>VLOOKUP(E346,DATA!A:Q,17,0)</f>
        <v>243.74408979140316</v>
      </c>
      <c r="J346" s="23">
        <f>VLOOKUP(E346,DATA!A:I,9,0)</f>
        <v>13.705584159572565</v>
      </c>
      <c r="K346" s="23">
        <v>-11986</v>
      </c>
      <c r="L346" s="23">
        <v>10</v>
      </c>
      <c r="M346" s="23">
        <f t="shared" si="43"/>
        <v>10970.425968699956</v>
      </c>
      <c r="N346" s="23">
        <f t="shared" si="52"/>
        <v>12673.1745186002</v>
      </c>
      <c r="P346" s="23">
        <f t="shared" si="48"/>
        <v>3089011.3878038097</v>
      </c>
      <c r="R346" s="46">
        <f t="shared" si="49"/>
        <v>3418409.39140365</v>
      </c>
    </row>
    <row r="347" spans="1:18" ht="12.75">
      <c r="A347" s="23">
        <f t="shared" si="46"/>
        <v>-11986</v>
      </c>
      <c r="B347" s="36">
        <v>-12</v>
      </c>
      <c r="C347" s="36">
        <v>14</v>
      </c>
      <c r="D347" s="36">
        <v>0.0595112426</v>
      </c>
      <c r="E347" s="37" t="s">
        <v>25</v>
      </c>
      <c r="F347" s="23">
        <f>VLOOKUP(A347,GPW!A:E,5,0)</f>
        <v>182924.33821147485</v>
      </c>
      <c r="G347" s="23">
        <f>VLOOKUP(A347,Grid_Area!A:L,12,0)</f>
        <v>4621.803</v>
      </c>
      <c r="H347" s="23">
        <f t="shared" si="47"/>
        <v>11970.46977</v>
      </c>
      <c r="I347" s="23">
        <f>VLOOKUP(E347,DATA!A:Q,17,0)</f>
        <v>243.74408979140316</v>
      </c>
      <c r="J347" s="23">
        <f>VLOOKUP(E347,DATA!A:I,9,0)</f>
        <v>13.705584159572565</v>
      </c>
      <c r="K347" s="23">
        <v>-11986</v>
      </c>
      <c r="L347" s="23">
        <v>10</v>
      </c>
      <c r="M347" s="23">
        <f t="shared" si="43"/>
        <v>9763.5501979089</v>
      </c>
      <c r="N347" s="23">
        <f t="shared" si="52"/>
        <v>11278.976398204179</v>
      </c>
      <c r="P347" s="23">
        <f t="shared" si="48"/>
        <v>2749183.8359589963</v>
      </c>
      <c r="R347" s="46">
        <f t="shared" si="49"/>
        <v>3042344.188384139</v>
      </c>
    </row>
    <row r="348" spans="1:18" ht="12.75">
      <c r="A348" s="23">
        <f t="shared" si="46"/>
        <v>-11986</v>
      </c>
      <c r="B348" s="36">
        <v>-12</v>
      </c>
      <c r="C348" s="36">
        <v>14</v>
      </c>
      <c r="D348" s="36">
        <v>0.152900724</v>
      </c>
      <c r="E348" s="37" t="s">
        <v>25</v>
      </c>
      <c r="F348" s="23">
        <f>VLOOKUP(A348,GPW!A:E,5,0)</f>
        <v>182924.33821147485</v>
      </c>
      <c r="G348" s="23">
        <f>VLOOKUP(A348,Grid_Area!A:L,12,0)</f>
        <v>4621.803</v>
      </c>
      <c r="H348" s="23">
        <f t="shared" si="47"/>
        <v>11970.46977</v>
      </c>
      <c r="I348" s="23">
        <f>VLOOKUP(E348,DATA!A:Q,17,0)</f>
        <v>243.74408979140316</v>
      </c>
      <c r="J348" s="23">
        <f>VLOOKUP(E348,DATA!A:I,9,0)</f>
        <v>13.705584159572565</v>
      </c>
      <c r="K348" s="23">
        <v>-11986</v>
      </c>
      <c r="L348" s="23">
        <v>10</v>
      </c>
      <c r="M348" s="23">
        <f t="shared" si="43"/>
        <v>25085.241524945304</v>
      </c>
      <c r="N348" s="23">
        <f t="shared" si="52"/>
        <v>28978.787568860662</v>
      </c>
      <c r="P348" s="23">
        <f t="shared" si="48"/>
        <v>7063408.199230371</v>
      </c>
      <c r="R348" s="46">
        <f t="shared" si="49"/>
        <v>7816617.646312214</v>
      </c>
    </row>
    <row r="349" spans="1:18" ht="12.75">
      <c r="A349" s="23">
        <f t="shared" si="46"/>
        <v>-11986</v>
      </c>
      <c r="B349" s="36">
        <v>-12</v>
      </c>
      <c r="C349" s="36">
        <v>14</v>
      </c>
      <c r="D349" s="36">
        <v>0.1729874553</v>
      </c>
      <c r="E349" s="37" t="s">
        <v>25</v>
      </c>
      <c r="F349" s="23">
        <f>VLOOKUP(A349,GPW!A:E,5,0)</f>
        <v>182924.33821147485</v>
      </c>
      <c r="G349" s="23">
        <f>VLOOKUP(A349,Grid_Area!A:L,12,0)</f>
        <v>4621.803</v>
      </c>
      <c r="H349" s="23">
        <f t="shared" si="47"/>
        <v>11970.46977</v>
      </c>
      <c r="I349" s="23">
        <f>VLOOKUP(E349,DATA!A:Q,17,0)</f>
        <v>243.74408979140316</v>
      </c>
      <c r="J349" s="23">
        <f>VLOOKUP(E349,DATA!A:I,9,0)</f>
        <v>13.705584159572565</v>
      </c>
      <c r="K349" s="23">
        <v>-11986</v>
      </c>
      <c r="L349" s="23">
        <v>10</v>
      </c>
      <c r="M349" s="23">
        <f t="shared" si="43"/>
        <v>28380.716477092552</v>
      </c>
      <c r="N349" s="23">
        <f t="shared" si="52"/>
        <v>32785.761820306885</v>
      </c>
      <c r="P349" s="23">
        <f t="shared" si="48"/>
        <v>7991335.673008439</v>
      </c>
      <c r="R349" s="46">
        <f t="shared" si="49"/>
        <v>8843495.049039962</v>
      </c>
    </row>
    <row r="350" spans="1:18" ht="12.75">
      <c r="A350" s="23">
        <f t="shared" si="46"/>
        <v>-11986</v>
      </c>
      <c r="B350" s="36">
        <v>-12</v>
      </c>
      <c r="C350" s="36">
        <v>14</v>
      </c>
      <c r="D350" s="36">
        <v>0.0527025956</v>
      </c>
      <c r="E350" s="37" t="s">
        <v>25</v>
      </c>
      <c r="F350" s="23">
        <f>VLOOKUP(A350,GPW!A:E,5,0)</f>
        <v>182924.33821147485</v>
      </c>
      <c r="G350" s="23">
        <f>VLOOKUP(A350,Grid_Area!A:L,12,0)</f>
        <v>4621.803</v>
      </c>
      <c r="H350" s="23">
        <f t="shared" si="47"/>
        <v>11970.46977</v>
      </c>
      <c r="I350" s="23">
        <f>VLOOKUP(E350,DATA!A:Q,17,0)</f>
        <v>243.74408979140316</v>
      </c>
      <c r="J350" s="23">
        <f>VLOOKUP(E350,DATA!A:I,9,0)</f>
        <v>13.705584159572565</v>
      </c>
      <c r="K350" s="23">
        <v>-11986</v>
      </c>
      <c r="L350" s="23">
        <v>10</v>
      </c>
      <c r="M350" s="23">
        <f t="shared" si="43"/>
        <v>8646.508041502275</v>
      </c>
      <c r="N350" s="23">
        <f t="shared" si="52"/>
        <v>9988.55520278616</v>
      </c>
      <c r="P350" s="23">
        <f t="shared" si="48"/>
        <v>2434651.2962342966</v>
      </c>
      <c r="R350" s="46">
        <f t="shared" si="49"/>
        <v>2694271.3415367245</v>
      </c>
    </row>
    <row r="351" spans="1:18" ht="12.75">
      <c r="A351" s="23">
        <f t="shared" si="46"/>
        <v>-11986</v>
      </c>
      <c r="B351" s="36">
        <v>-12</v>
      </c>
      <c r="C351" s="36">
        <v>14</v>
      </c>
      <c r="D351" s="36">
        <v>0.0339187455</v>
      </c>
      <c r="E351" s="37" t="s">
        <v>25</v>
      </c>
      <c r="F351" s="23">
        <f>VLOOKUP(A351,GPW!A:E,5,0)</f>
        <v>182924.33821147485</v>
      </c>
      <c r="G351" s="23">
        <f>VLOOKUP(A351,Grid_Area!A:L,12,0)</f>
        <v>4621.803</v>
      </c>
      <c r="H351" s="23">
        <f t="shared" si="47"/>
        <v>11970.46977</v>
      </c>
      <c r="I351" s="23">
        <f>VLOOKUP(E351,DATA!A:Q,17,0)</f>
        <v>243.74408979140316</v>
      </c>
      <c r="J351" s="23">
        <f>VLOOKUP(E351,DATA!A:I,9,0)</f>
        <v>13.705584159572565</v>
      </c>
      <c r="K351" s="23">
        <v>-11986</v>
      </c>
      <c r="L351" s="23">
        <v>10</v>
      </c>
      <c r="M351" s="23">
        <f t="shared" si="43"/>
        <v>5564.786750719714</v>
      </c>
      <c r="N351" s="23">
        <f t="shared" si="52"/>
        <v>6428.511878378998</v>
      </c>
      <c r="P351" s="23">
        <f t="shared" si="48"/>
        <v>1566911.7765087122</v>
      </c>
      <c r="R351" s="46">
        <f t="shared" si="49"/>
        <v>1734000.0601702388</v>
      </c>
    </row>
    <row r="352" spans="1:18" ht="12.75">
      <c r="A352" s="23">
        <f t="shared" si="46"/>
        <v>-11986</v>
      </c>
      <c r="B352" s="36">
        <v>-12</v>
      </c>
      <c r="C352" s="36">
        <v>14</v>
      </c>
      <c r="D352" s="36">
        <v>0.0739283541</v>
      </c>
      <c r="E352" s="37" t="s">
        <v>25</v>
      </c>
      <c r="F352" s="23">
        <f>VLOOKUP(A352,GPW!A:E,5,0)</f>
        <v>182924.33821147485</v>
      </c>
      <c r="G352" s="23">
        <f>VLOOKUP(A352,Grid_Area!A:L,12,0)</f>
        <v>4621.803</v>
      </c>
      <c r="H352" s="23">
        <f t="shared" si="47"/>
        <v>11970.46977</v>
      </c>
      <c r="I352" s="23">
        <f>VLOOKUP(E352,DATA!A:Q,17,0)</f>
        <v>243.74408979140316</v>
      </c>
      <c r="J352" s="23">
        <f>VLOOKUP(E352,DATA!A:I,9,0)</f>
        <v>13.705584159572565</v>
      </c>
      <c r="K352" s="23">
        <v>-11986</v>
      </c>
      <c r="L352" s="23">
        <v>10</v>
      </c>
      <c r="M352" s="23">
        <f t="shared" si="43"/>
        <v>12128.854394045777</v>
      </c>
      <c r="N352" s="23">
        <f t="shared" si="52"/>
        <v>14011.405654164262</v>
      </c>
      <c r="P352" s="23">
        <f t="shared" si="48"/>
        <v>3415197.317872388</v>
      </c>
      <c r="R352" s="46">
        <f t="shared" si="49"/>
        <v>3779378.2926814524</v>
      </c>
    </row>
    <row r="353" spans="1:20" ht="12.75">
      <c r="A353" s="23">
        <f t="shared" si="46"/>
        <v>-9986</v>
      </c>
      <c r="B353" s="36">
        <v>-10</v>
      </c>
      <c r="C353" s="36">
        <v>14</v>
      </c>
      <c r="D353" s="36">
        <v>0.2306302379</v>
      </c>
      <c r="E353" s="37" t="s">
        <v>13</v>
      </c>
      <c r="F353" s="23">
        <f>VLOOKUP(A353,GPW!A:E,5,0)</f>
        <v>123113.95618433303</v>
      </c>
      <c r="G353" s="23">
        <f>VLOOKUP(A353,Grid_Area!A:L,12,0)</f>
        <v>4621.803</v>
      </c>
      <c r="H353" s="23">
        <f t="shared" si="47"/>
        <v>11970.46977</v>
      </c>
      <c r="I353" s="23">
        <f>VLOOKUP(E353,DATA!A:Q,17,0)</f>
        <v>214.5532936460194</v>
      </c>
      <c r="J353" s="23">
        <f>VLOOKUP(E353,DATA!A:I,9,0)</f>
        <v>7.058737715758394</v>
      </c>
      <c r="K353" s="23">
        <v>-9986</v>
      </c>
      <c r="L353" s="23">
        <v>10</v>
      </c>
      <c r="M353" s="23">
        <f t="shared" si="43"/>
        <v>19487.426319147107</v>
      </c>
      <c r="N353" s="23">
        <f>M353*F353/SUM(M$353:M$362)</f>
        <v>17430.886143757885</v>
      </c>
      <c r="O353" s="23">
        <f>SUM(N353:N362)</f>
        <v>123113.95618433302</v>
      </c>
      <c r="P353" s="23">
        <f t="shared" si="48"/>
        <v>3739854.033312016</v>
      </c>
      <c r="R353" s="46">
        <f t="shared" si="49"/>
        <v>4138654.9108975246</v>
      </c>
      <c r="S353" s="46">
        <f>SUM(R353:R362)</f>
        <v>29558076.056508973</v>
      </c>
      <c r="T353" s="23">
        <f>SUM(D353:D362)</f>
        <v>1.0000000018000001</v>
      </c>
    </row>
    <row r="354" spans="1:18" ht="12.75">
      <c r="A354" s="23">
        <f t="shared" si="46"/>
        <v>-9986</v>
      </c>
      <c r="B354" s="36">
        <v>-10</v>
      </c>
      <c r="C354" s="36">
        <v>14</v>
      </c>
      <c r="D354" s="36">
        <v>0.0206789355</v>
      </c>
      <c r="E354" s="37" t="s">
        <v>18</v>
      </c>
      <c r="F354" s="23">
        <f>VLOOKUP(A354,GPW!A:E,5,0)</f>
        <v>123113.95618433303</v>
      </c>
      <c r="G354" s="23">
        <f>VLOOKUP(A354,Grid_Area!A:L,12,0)</f>
        <v>4621.803</v>
      </c>
      <c r="H354" s="23">
        <f t="shared" si="47"/>
        <v>11970.46977</v>
      </c>
      <c r="I354" s="23">
        <f>VLOOKUP(E354,DATA!A:Q,17,0)</f>
        <v>200.61874151974567</v>
      </c>
      <c r="J354" s="23">
        <f>VLOOKUP(E354,DATA!A:I,9,0)</f>
        <v>6.769984139246239</v>
      </c>
      <c r="K354" s="23">
        <v>-9986</v>
      </c>
      <c r="L354" s="23">
        <v>10</v>
      </c>
      <c r="M354" s="23">
        <f t="shared" si="43"/>
        <v>1675.818668209027</v>
      </c>
      <c r="N354" s="23">
        <f aca="true" t="shared" si="53" ref="N354:N362">M354*F354/SUM(M$353:M$362)</f>
        <v>1498.9667657875707</v>
      </c>
      <c r="P354" s="23">
        <f t="shared" si="48"/>
        <v>300720.8261322258</v>
      </c>
      <c r="R354" s="46">
        <f t="shared" si="49"/>
        <v>332788.3154784778</v>
      </c>
    </row>
    <row r="355" spans="1:18" ht="12.75">
      <c r="A355" s="23">
        <f t="shared" si="46"/>
        <v>-9986</v>
      </c>
      <c r="B355" s="36">
        <v>-10</v>
      </c>
      <c r="C355" s="36">
        <v>14</v>
      </c>
      <c r="D355" s="36">
        <v>0.1570619876</v>
      </c>
      <c r="E355" s="37" t="s">
        <v>33</v>
      </c>
      <c r="F355" s="23">
        <f>VLOOKUP(A355,GPW!A:E,5,0)</f>
        <v>123113.95618433303</v>
      </c>
      <c r="G355" s="23">
        <f>VLOOKUP(A355,Grid_Area!A:L,12,0)</f>
        <v>4621.803</v>
      </c>
      <c r="H355" s="23">
        <f t="shared" si="47"/>
        <v>11970.46977</v>
      </c>
      <c r="I355" s="23">
        <f>VLOOKUP(E355,DATA!A:Q,17,0)</f>
        <v>213.52259673957747</v>
      </c>
      <c r="J355" s="23">
        <f>VLOOKUP(E355,DATA!A:I,9,0)</f>
        <v>11.059128460712316</v>
      </c>
      <c r="K355" s="23">
        <v>-9986</v>
      </c>
      <c r="L355" s="23">
        <v>10</v>
      </c>
      <c r="M355" s="23">
        <f t="shared" si="43"/>
        <v>20792.331280828428</v>
      </c>
      <c r="N355" s="23">
        <f t="shared" si="53"/>
        <v>18598.08233698446</v>
      </c>
      <c r="P355" s="23">
        <f t="shared" si="48"/>
        <v>3971110.834969391</v>
      </c>
      <c r="R355" s="46">
        <f t="shared" si="49"/>
        <v>4394571.876996372</v>
      </c>
    </row>
    <row r="356" spans="1:18" ht="12.75">
      <c r="A356" s="23">
        <f t="shared" si="46"/>
        <v>-9986</v>
      </c>
      <c r="B356" s="36">
        <v>-10</v>
      </c>
      <c r="C356" s="36">
        <v>14</v>
      </c>
      <c r="D356" s="36">
        <v>0.1655025293</v>
      </c>
      <c r="E356" s="37" t="s">
        <v>33</v>
      </c>
      <c r="F356" s="23">
        <f>VLOOKUP(A356,GPW!A:E,5,0)</f>
        <v>123113.95618433303</v>
      </c>
      <c r="G356" s="23">
        <f>VLOOKUP(A356,Grid_Area!A:L,12,0)</f>
        <v>4621.803</v>
      </c>
      <c r="H356" s="23">
        <f t="shared" si="47"/>
        <v>11970.46977</v>
      </c>
      <c r="I356" s="23">
        <f>VLOOKUP(E356,DATA!A:Q,17,0)</f>
        <v>213.52259673957747</v>
      </c>
      <c r="J356" s="23">
        <f>VLOOKUP(E356,DATA!A:I,9,0)</f>
        <v>11.059128460712316</v>
      </c>
      <c r="K356" s="23">
        <v>-9986</v>
      </c>
      <c r="L356" s="23">
        <v>10</v>
      </c>
      <c r="M356" s="23">
        <f t="shared" si="43"/>
        <v>21909.71519973693</v>
      </c>
      <c r="N356" s="23">
        <f t="shared" si="53"/>
        <v>19597.546891738064</v>
      </c>
      <c r="P356" s="23">
        <f t="shared" si="48"/>
        <v>4184519.1020495463</v>
      </c>
      <c r="R356" s="46">
        <f t="shared" si="49"/>
        <v>4630737.022670582</v>
      </c>
    </row>
    <row r="357" spans="1:18" ht="12.75">
      <c r="A357" s="23">
        <f t="shared" si="46"/>
        <v>-9986</v>
      </c>
      <c r="B357" s="36">
        <v>-10</v>
      </c>
      <c r="C357" s="36">
        <v>14</v>
      </c>
      <c r="D357" s="36">
        <v>0.1453352408</v>
      </c>
      <c r="E357" s="37" t="s">
        <v>33</v>
      </c>
      <c r="F357" s="23">
        <f>VLOOKUP(A357,GPW!A:E,5,0)</f>
        <v>123113.95618433303</v>
      </c>
      <c r="G357" s="23">
        <f>VLOOKUP(A357,Grid_Area!A:L,12,0)</f>
        <v>4621.803</v>
      </c>
      <c r="H357" s="23">
        <f t="shared" si="47"/>
        <v>11970.46977</v>
      </c>
      <c r="I357" s="23">
        <f>VLOOKUP(E357,DATA!A:Q,17,0)</f>
        <v>213.52259673957747</v>
      </c>
      <c r="J357" s="23">
        <f>VLOOKUP(E357,DATA!A:I,9,0)</f>
        <v>11.059128460712316</v>
      </c>
      <c r="K357" s="23">
        <v>-9986</v>
      </c>
      <c r="L357" s="23">
        <v>10</v>
      </c>
      <c r="M357" s="23">
        <f t="shared" si="43"/>
        <v>19239.90979401417</v>
      </c>
      <c r="N357" s="23">
        <f t="shared" si="53"/>
        <v>17209.490444929674</v>
      </c>
      <c r="P357" s="23">
        <f t="shared" si="48"/>
        <v>3674615.08836633</v>
      </c>
      <c r="R357" s="46">
        <f t="shared" si="49"/>
        <v>4066459.184145557</v>
      </c>
    </row>
    <row r="358" spans="1:18" ht="12.75">
      <c r="A358" s="23">
        <f t="shared" si="46"/>
        <v>-9986</v>
      </c>
      <c r="B358" s="36">
        <v>-10</v>
      </c>
      <c r="C358" s="36">
        <v>14</v>
      </c>
      <c r="D358" s="36">
        <v>0.024675205</v>
      </c>
      <c r="E358" s="37" t="s">
        <v>36</v>
      </c>
      <c r="F358" s="23">
        <f>VLOOKUP(A358,GPW!A:E,5,0)</f>
        <v>123113.95618433303</v>
      </c>
      <c r="G358" s="23">
        <f>VLOOKUP(A358,Grid_Area!A:L,12,0)</f>
        <v>4621.803</v>
      </c>
      <c r="H358" s="23">
        <f t="shared" si="47"/>
        <v>11970.46977</v>
      </c>
      <c r="I358" s="23">
        <f>VLOOKUP(E358,DATA!A:Q,17,0)</f>
        <v>226.86629016359777</v>
      </c>
      <c r="J358" s="23">
        <f>VLOOKUP(E358,DATA!A:I,9,0)</f>
        <v>21.64946564878823</v>
      </c>
      <c r="K358" s="23">
        <v>-9986</v>
      </c>
      <c r="L358" s="23">
        <v>10</v>
      </c>
      <c r="M358" s="23">
        <f t="shared" si="43"/>
        <v>6394.684839685232</v>
      </c>
      <c r="N358" s="23">
        <f t="shared" si="53"/>
        <v>5719.843223024759</v>
      </c>
      <c r="P358" s="23">
        <f t="shared" si="48"/>
        <v>1297639.6123250232</v>
      </c>
      <c r="R358" s="46">
        <f t="shared" si="49"/>
        <v>1436013.9476802028</v>
      </c>
    </row>
    <row r="359" spans="1:18" ht="12.75">
      <c r="A359" s="23">
        <f t="shared" si="46"/>
        <v>-9986</v>
      </c>
      <c r="B359" s="36">
        <v>-10</v>
      </c>
      <c r="C359" s="36">
        <v>14</v>
      </c>
      <c r="D359" s="36">
        <v>0.006075206</v>
      </c>
      <c r="E359" s="37" t="s">
        <v>36</v>
      </c>
      <c r="F359" s="23">
        <f>VLOOKUP(A359,GPW!A:E,5,0)</f>
        <v>123113.95618433303</v>
      </c>
      <c r="G359" s="23">
        <f>VLOOKUP(A359,Grid_Area!A:L,12,0)</f>
        <v>4621.803</v>
      </c>
      <c r="H359" s="23">
        <f t="shared" si="47"/>
        <v>11970.46977</v>
      </c>
      <c r="I359" s="23">
        <f>VLOOKUP(E359,DATA!A:Q,17,0)</f>
        <v>226.86629016359777</v>
      </c>
      <c r="J359" s="23">
        <f>VLOOKUP(E359,DATA!A:I,9,0)</f>
        <v>21.64946564878823</v>
      </c>
      <c r="K359" s="23">
        <v>-9986</v>
      </c>
      <c r="L359" s="23">
        <v>10</v>
      </c>
      <c r="M359" s="23">
        <f t="shared" si="43"/>
        <v>1574.4156008497096</v>
      </c>
      <c r="N359" s="23">
        <f t="shared" si="53"/>
        <v>1408.2649310341842</v>
      </c>
      <c r="P359" s="23">
        <f t="shared" si="48"/>
        <v>319487.8404712202</v>
      </c>
      <c r="R359" s="46">
        <f t="shared" si="49"/>
        <v>353556.55813317274</v>
      </c>
    </row>
    <row r="360" spans="1:18" ht="12.75">
      <c r="A360" s="23">
        <f t="shared" si="46"/>
        <v>-9986</v>
      </c>
      <c r="B360" s="36">
        <v>-10</v>
      </c>
      <c r="C360" s="36">
        <v>14</v>
      </c>
      <c r="D360" s="36">
        <v>0.0987763942</v>
      </c>
      <c r="E360" s="37" t="s">
        <v>36</v>
      </c>
      <c r="F360" s="23">
        <f>VLOOKUP(A360,GPW!A:E,5,0)</f>
        <v>123113.95618433303</v>
      </c>
      <c r="G360" s="23">
        <f>VLOOKUP(A360,Grid_Area!A:L,12,0)</f>
        <v>4621.803</v>
      </c>
      <c r="H360" s="23">
        <f t="shared" si="47"/>
        <v>11970.46977</v>
      </c>
      <c r="I360" s="23">
        <f>VLOOKUP(E360,DATA!A:Q,17,0)</f>
        <v>226.86629016359777</v>
      </c>
      <c r="J360" s="23">
        <f>VLOOKUP(E360,DATA!A:I,9,0)</f>
        <v>21.64946564878823</v>
      </c>
      <c r="K360" s="23">
        <v>-9986</v>
      </c>
      <c r="L360" s="23">
        <v>10</v>
      </c>
      <c r="M360" s="23">
        <f t="shared" si="43"/>
        <v>25598.324735681523</v>
      </c>
      <c r="N360" s="23">
        <f t="shared" si="53"/>
        <v>22896.89139197394</v>
      </c>
      <c r="P360" s="23">
        <f t="shared" si="48"/>
        <v>5194532.806375944</v>
      </c>
      <c r="R360" s="46">
        <f t="shared" si="49"/>
        <v>5748453.955002925</v>
      </c>
    </row>
    <row r="361" spans="1:18" ht="12.75">
      <c r="A361" s="23">
        <f t="shared" si="46"/>
        <v>-9986</v>
      </c>
      <c r="B361" s="36">
        <v>-10</v>
      </c>
      <c r="C361" s="36">
        <v>14</v>
      </c>
      <c r="D361" s="36">
        <v>0.1438350213</v>
      </c>
      <c r="E361" s="37" t="s">
        <v>33</v>
      </c>
      <c r="F361" s="23">
        <f>VLOOKUP(A361,GPW!A:E,5,0)</f>
        <v>123113.95618433303</v>
      </c>
      <c r="G361" s="23">
        <f>VLOOKUP(A361,Grid_Area!A:L,12,0)</f>
        <v>4621.803</v>
      </c>
      <c r="H361" s="23">
        <f t="shared" si="47"/>
        <v>11970.46977</v>
      </c>
      <c r="I361" s="23">
        <f>VLOOKUP(E361,DATA!A:Q,17,0)</f>
        <v>213.52259673957747</v>
      </c>
      <c r="J361" s="23">
        <f>VLOOKUP(E361,DATA!A:I,9,0)</f>
        <v>11.059128460712316</v>
      </c>
      <c r="K361" s="23">
        <v>-9986</v>
      </c>
      <c r="L361" s="23">
        <v>10</v>
      </c>
      <c r="M361" s="23">
        <f t="shared" si="43"/>
        <v>19041.306291571553</v>
      </c>
      <c r="N361" s="23">
        <f t="shared" si="53"/>
        <v>17031.84589699738</v>
      </c>
      <c r="P361" s="23">
        <f t="shared" si="48"/>
        <v>3636683.9631951987</v>
      </c>
      <c r="R361" s="46">
        <f t="shared" si="49"/>
        <v>4024483.2577946703</v>
      </c>
    </row>
    <row r="362" spans="1:18" ht="12.75">
      <c r="A362" s="23">
        <f t="shared" si="46"/>
        <v>-9986</v>
      </c>
      <c r="B362" s="36">
        <v>-10</v>
      </c>
      <c r="C362" s="36">
        <v>14</v>
      </c>
      <c r="D362" s="36">
        <v>0.0074292442</v>
      </c>
      <c r="E362" s="37" t="s">
        <v>36</v>
      </c>
      <c r="F362" s="23">
        <f>VLOOKUP(A362,GPW!A:E,5,0)</f>
        <v>123113.95618433303</v>
      </c>
      <c r="G362" s="23">
        <f>VLOOKUP(A362,Grid_Area!A:L,12,0)</f>
        <v>4621.803</v>
      </c>
      <c r="H362" s="23">
        <f t="shared" si="47"/>
        <v>11970.46977</v>
      </c>
      <c r="I362" s="23">
        <f>VLOOKUP(E362,DATA!A:Q,17,0)</f>
        <v>226.86629016359777</v>
      </c>
      <c r="J362" s="23">
        <f>VLOOKUP(E362,DATA!A:I,9,0)</f>
        <v>21.64946564878823</v>
      </c>
      <c r="K362" s="23">
        <v>-9986</v>
      </c>
      <c r="L362" s="23">
        <v>10</v>
      </c>
      <c r="M362" s="23">
        <f t="shared" si="43"/>
        <v>1925.32038765471</v>
      </c>
      <c r="N362" s="23">
        <f t="shared" si="53"/>
        <v>1722.13815810511</v>
      </c>
      <c r="P362" s="23">
        <f t="shared" si="48"/>
        <v>390695.0950784777</v>
      </c>
      <c r="R362" s="46">
        <f t="shared" si="49"/>
        <v>432357.02770948614</v>
      </c>
    </row>
    <row r="363" spans="1:20" ht="12.75">
      <c r="A363" s="23">
        <f t="shared" si="46"/>
        <v>-9985</v>
      </c>
      <c r="B363" s="36">
        <v>-10</v>
      </c>
      <c r="C363" s="36">
        <v>15</v>
      </c>
      <c r="D363" s="36">
        <v>0.0012103101</v>
      </c>
      <c r="E363" s="37" t="s">
        <v>36</v>
      </c>
      <c r="F363" s="23">
        <f>VLOOKUP(A363,GPW!A:E,5,0)</f>
        <v>115998.30083389531</v>
      </c>
      <c r="G363" s="23">
        <f>VLOOKUP(A363,Grid_Area!A:L,12,0)</f>
        <v>4600.239</v>
      </c>
      <c r="H363" s="23">
        <f t="shared" si="47"/>
        <v>11914.619009999999</v>
      </c>
      <c r="I363" s="23">
        <f>VLOOKUP(E363,DATA!A:Q,17,0)</f>
        <v>226.86629016359777</v>
      </c>
      <c r="J363" s="23">
        <f>VLOOKUP(E363,DATA!A:I,9,0)</f>
        <v>21.64946564878823</v>
      </c>
      <c r="K363" s="23">
        <v>-9985</v>
      </c>
      <c r="L363" s="23">
        <v>10</v>
      </c>
      <c r="M363" s="23">
        <f t="shared" si="43"/>
        <v>312.1936021065829</v>
      </c>
      <c r="N363" s="23">
        <f>M363*F363/SUM(M$363:M$372)</f>
        <v>330.45637167228546</v>
      </c>
      <c r="O363" s="23">
        <f>SUM(N363:N372)</f>
        <v>115998.30083389528</v>
      </c>
      <c r="P363" s="23">
        <f t="shared" si="48"/>
        <v>74969.41110221442</v>
      </c>
      <c r="R363" s="46">
        <f t="shared" si="49"/>
        <v>82963.80518105345</v>
      </c>
      <c r="S363" s="46">
        <f>SUM(R363:R372)</f>
        <v>28994433.832596984</v>
      </c>
      <c r="T363" s="23">
        <f>SUM(D363:D372)</f>
        <v>0.45766861109999996</v>
      </c>
    </row>
    <row r="364" spans="1:18" ht="12.75">
      <c r="A364" s="23">
        <f t="shared" si="46"/>
        <v>-9985</v>
      </c>
      <c r="B364" s="36">
        <v>-10</v>
      </c>
      <c r="C364" s="36">
        <v>15</v>
      </c>
      <c r="D364" s="36">
        <v>0.0162744785</v>
      </c>
      <c r="E364" s="37" t="s">
        <v>36</v>
      </c>
      <c r="F364" s="23">
        <f>VLOOKUP(A364,GPW!A:E,5,0)</f>
        <v>115998.30083389531</v>
      </c>
      <c r="G364" s="23">
        <f>VLOOKUP(A364,Grid_Area!A:L,12,0)</f>
        <v>4600.239</v>
      </c>
      <c r="H364" s="23">
        <f t="shared" si="47"/>
        <v>11914.619009999999</v>
      </c>
      <c r="I364" s="23">
        <f>VLOOKUP(E364,DATA!A:Q,17,0)</f>
        <v>226.86629016359777</v>
      </c>
      <c r="J364" s="23">
        <f>VLOOKUP(E364,DATA!A:I,9,0)</f>
        <v>21.64946564878823</v>
      </c>
      <c r="K364" s="23">
        <v>-9985</v>
      </c>
      <c r="L364" s="23">
        <v>10</v>
      </c>
      <c r="M364" s="23">
        <f t="shared" si="43"/>
        <v>4197.922553336652</v>
      </c>
      <c r="N364" s="23">
        <f aca="true" t="shared" si="54" ref="N364:N372">M364*F364/SUM(M$363:M$372)</f>
        <v>4443.493544314484</v>
      </c>
      <c r="P364" s="23">
        <f t="shared" si="48"/>
        <v>1008078.8957645232</v>
      </c>
      <c r="R364" s="46">
        <f t="shared" si="49"/>
        <v>1115575.8046613366</v>
      </c>
    </row>
    <row r="365" spans="1:18" ht="12.75">
      <c r="A365" s="23">
        <f t="shared" si="46"/>
        <v>-9985</v>
      </c>
      <c r="B365" s="36">
        <v>-10</v>
      </c>
      <c r="C365" s="36">
        <v>15</v>
      </c>
      <c r="D365" s="36">
        <v>0.0534306816</v>
      </c>
      <c r="E365" s="37" t="s">
        <v>33</v>
      </c>
      <c r="F365" s="23">
        <f>VLOOKUP(A365,GPW!A:E,5,0)</f>
        <v>115998.30083389531</v>
      </c>
      <c r="G365" s="23">
        <f>VLOOKUP(A365,Grid_Area!A:L,12,0)</f>
        <v>4600.239</v>
      </c>
      <c r="H365" s="23">
        <f t="shared" si="47"/>
        <v>11914.619009999999</v>
      </c>
      <c r="I365" s="23">
        <f>VLOOKUP(E365,DATA!A:Q,17,0)</f>
        <v>213.52259673957747</v>
      </c>
      <c r="J365" s="23">
        <f>VLOOKUP(E365,DATA!A:I,9,0)</f>
        <v>11.059128460712316</v>
      </c>
      <c r="K365" s="23">
        <v>-9985</v>
      </c>
      <c r="L365" s="23">
        <v>10</v>
      </c>
      <c r="M365" s="23">
        <f t="shared" si="43"/>
        <v>7040.309907350403</v>
      </c>
      <c r="N365" s="23">
        <f t="shared" si="54"/>
        <v>7452.155494964903</v>
      </c>
      <c r="P365" s="23">
        <f t="shared" si="48"/>
        <v>1591203.5925920173</v>
      </c>
      <c r="R365" s="46">
        <f t="shared" si="49"/>
        <v>1760882.2440823086</v>
      </c>
    </row>
    <row r="366" spans="1:18" ht="12.75">
      <c r="A366" s="23">
        <f t="shared" si="46"/>
        <v>-9985</v>
      </c>
      <c r="B366" s="36">
        <v>-10</v>
      </c>
      <c r="C366" s="36">
        <v>15</v>
      </c>
      <c r="D366" s="36">
        <v>0.0269279996</v>
      </c>
      <c r="E366" s="37" t="s">
        <v>36</v>
      </c>
      <c r="F366" s="23">
        <f>VLOOKUP(A366,GPW!A:E,5,0)</f>
        <v>115998.30083389531</v>
      </c>
      <c r="G366" s="23">
        <f>VLOOKUP(A366,Grid_Area!A:L,12,0)</f>
        <v>4600.239</v>
      </c>
      <c r="H366" s="23">
        <f t="shared" si="47"/>
        <v>11914.619009999999</v>
      </c>
      <c r="I366" s="23">
        <f>VLOOKUP(E366,DATA!A:Q,17,0)</f>
        <v>226.86629016359777</v>
      </c>
      <c r="J366" s="23">
        <f>VLOOKUP(E366,DATA!A:I,9,0)</f>
        <v>21.64946564878823</v>
      </c>
      <c r="K366" s="23">
        <v>-9985</v>
      </c>
      <c r="L366" s="23">
        <v>10</v>
      </c>
      <c r="M366" s="23">
        <f t="shared" si="43"/>
        <v>6945.946491439361</v>
      </c>
      <c r="N366" s="23">
        <f t="shared" si="54"/>
        <v>7352.271987326844</v>
      </c>
      <c r="P366" s="23">
        <f t="shared" si="48"/>
        <v>1667982.6700385835</v>
      </c>
      <c r="R366" s="46">
        <f t="shared" si="49"/>
        <v>1845848.690124857</v>
      </c>
    </row>
    <row r="367" spans="1:18" ht="12.75">
      <c r="A367" s="23">
        <f t="shared" si="46"/>
        <v>-9985</v>
      </c>
      <c r="B367" s="36">
        <v>-10</v>
      </c>
      <c r="C367" s="36">
        <v>15</v>
      </c>
      <c r="D367" s="36">
        <v>0.0003141506</v>
      </c>
      <c r="E367" s="37" t="s">
        <v>34</v>
      </c>
      <c r="F367" s="23">
        <f>VLOOKUP(A367,GPW!A:E,5,0)</f>
        <v>115998.30083389531</v>
      </c>
      <c r="G367" s="23">
        <f>VLOOKUP(A367,Grid_Area!A:L,12,0)</f>
        <v>4600.239</v>
      </c>
      <c r="H367" s="23">
        <f t="shared" si="47"/>
        <v>11914.619009999999</v>
      </c>
      <c r="I367" s="23">
        <f>VLOOKUP(E367,DATA!A:Q,17,0)</f>
        <v>200.69951892954583</v>
      </c>
      <c r="J367" s="23">
        <f>VLOOKUP(E367,DATA!A:I,9,0)</f>
        <v>19.62550537042518</v>
      </c>
      <c r="K367" s="23">
        <v>-9985</v>
      </c>
      <c r="L367" s="23">
        <v>10</v>
      </c>
      <c r="M367" s="23">
        <f aca="true" t="shared" si="55" ref="M367:M430">D367*H367*J367</f>
        <v>73.45796654249675</v>
      </c>
      <c r="N367" s="23">
        <f t="shared" si="54"/>
        <v>77.75512672348182</v>
      </c>
      <c r="P367" s="23">
        <f t="shared" si="48"/>
        <v>15605.416527708676</v>
      </c>
      <c r="R367" s="46">
        <f t="shared" si="49"/>
        <v>17269.50655659842</v>
      </c>
    </row>
    <row r="368" spans="1:18" ht="12.75">
      <c r="A368" s="23">
        <f t="shared" si="46"/>
        <v>-9985</v>
      </c>
      <c r="B368" s="36">
        <v>-10</v>
      </c>
      <c r="C368" s="36">
        <v>15</v>
      </c>
      <c r="D368" s="36">
        <v>0.0924833477</v>
      </c>
      <c r="E368" s="37" t="s">
        <v>36</v>
      </c>
      <c r="F368" s="23">
        <f>VLOOKUP(A368,GPW!A:E,5,0)</f>
        <v>115998.30083389531</v>
      </c>
      <c r="G368" s="23">
        <f>VLOOKUP(A368,Grid_Area!A:L,12,0)</f>
        <v>4600.239</v>
      </c>
      <c r="H368" s="23">
        <f t="shared" si="47"/>
        <v>11914.619009999999</v>
      </c>
      <c r="I368" s="23">
        <f>VLOOKUP(E368,DATA!A:Q,17,0)</f>
        <v>226.86629016359777</v>
      </c>
      <c r="J368" s="23">
        <f>VLOOKUP(E368,DATA!A:I,9,0)</f>
        <v>21.64946564878823</v>
      </c>
      <c r="K368" s="23">
        <v>-9985</v>
      </c>
      <c r="L368" s="23">
        <v>10</v>
      </c>
      <c r="M368" s="23">
        <f t="shared" si="55"/>
        <v>23855.62960545281</v>
      </c>
      <c r="N368" s="23">
        <f t="shared" si="54"/>
        <v>25251.141439742092</v>
      </c>
      <c r="P368" s="23">
        <f t="shared" si="48"/>
        <v>5728632.780830577</v>
      </c>
      <c r="R368" s="46">
        <f t="shared" si="49"/>
        <v>6339507.900557407</v>
      </c>
    </row>
    <row r="369" spans="1:18" ht="12.75">
      <c r="A369" s="23">
        <f t="shared" si="46"/>
        <v>-9985</v>
      </c>
      <c r="B369" s="36">
        <v>-10</v>
      </c>
      <c r="C369" s="36">
        <v>15</v>
      </c>
      <c r="D369" s="36">
        <v>0.117866825</v>
      </c>
      <c r="E369" s="37" t="s">
        <v>36</v>
      </c>
      <c r="F369" s="23">
        <f>VLOOKUP(A369,GPW!A:E,5,0)</f>
        <v>115998.30083389531</v>
      </c>
      <c r="G369" s="23">
        <f>VLOOKUP(A369,Grid_Area!A:L,12,0)</f>
        <v>4600.239</v>
      </c>
      <c r="H369" s="23">
        <f t="shared" si="47"/>
        <v>11914.619009999999</v>
      </c>
      <c r="I369" s="23">
        <f>VLOOKUP(E369,DATA!A:Q,17,0)</f>
        <v>226.86629016359777</v>
      </c>
      <c r="J369" s="23">
        <f>VLOOKUP(E369,DATA!A:I,9,0)</f>
        <v>21.64946564878823</v>
      </c>
      <c r="K369" s="23">
        <v>-9985</v>
      </c>
      <c r="L369" s="23">
        <v>10</v>
      </c>
      <c r="M369" s="23">
        <f t="shared" si="55"/>
        <v>30403.174083746166</v>
      </c>
      <c r="N369" s="23">
        <f t="shared" si="54"/>
        <v>32181.705605887462</v>
      </c>
      <c r="P369" s="23">
        <f t="shared" si="48"/>
        <v>7300944.161944746</v>
      </c>
      <c r="R369" s="46">
        <f t="shared" si="49"/>
        <v>8079483.354397619</v>
      </c>
    </row>
    <row r="370" spans="1:18" ht="12.75">
      <c r="A370" s="23">
        <f t="shared" si="46"/>
        <v>-9985</v>
      </c>
      <c r="B370" s="36">
        <v>-10</v>
      </c>
      <c r="C370" s="36">
        <v>15</v>
      </c>
      <c r="D370" s="36">
        <v>0.0961928577</v>
      </c>
      <c r="E370" s="37" t="s">
        <v>36</v>
      </c>
      <c r="F370" s="23">
        <f>VLOOKUP(A370,GPW!A:E,5,0)</f>
        <v>115998.30083389531</v>
      </c>
      <c r="G370" s="23">
        <f>VLOOKUP(A370,Grid_Area!A:L,12,0)</f>
        <v>4600.239</v>
      </c>
      <c r="H370" s="23">
        <f t="shared" si="47"/>
        <v>11914.619009999999</v>
      </c>
      <c r="I370" s="23">
        <f>VLOOKUP(E370,DATA!A:Q,17,0)</f>
        <v>226.86629016359777</v>
      </c>
      <c r="J370" s="23">
        <f>VLOOKUP(E370,DATA!A:I,9,0)</f>
        <v>21.64946564878823</v>
      </c>
      <c r="K370" s="23">
        <v>-9985</v>
      </c>
      <c r="L370" s="23">
        <v>10</v>
      </c>
      <c r="M370" s="23">
        <f t="shared" si="55"/>
        <v>24812.479663095386</v>
      </c>
      <c r="N370" s="23">
        <f t="shared" si="54"/>
        <v>26263.965521175487</v>
      </c>
      <c r="P370" s="23">
        <f t="shared" si="48"/>
        <v>5958408.422773725</v>
      </c>
      <c r="R370" s="46">
        <f t="shared" si="49"/>
        <v>6593785.762864902</v>
      </c>
    </row>
    <row r="371" spans="1:18" ht="12.75">
      <c r="A371" s="23">
        <f t="shared" si="46"/>
        <v>-9985</v>
      </c>
      <c r="B371" s="36">
        <v>-10</v>
      </c>
      <c r="C371" s="36">
        <v>15</v>
      </c>
      <c r="D371" s="36">
        <v>0.0088683478</v>
      </c>
      <c r="E371" s="37" t="s">
        <v>32</v>
      </c>
      <c r="F371" s="23">
        <f>VLOOKUP(A371,GPW!A:E,5,0)</f>
        <v>115998.30083389531</v>
      </c>
      <c r="G371" s="23">
        <f>VLOOKUP(A371,Grid_Area!A:L,12,0)</f>
        <v>4600.239</v>
      </c>
      <c r="H371" s="23">
        <f t="shared" si="47"/>
        <v>11914.619009999999</v>
      </c>
      <c r="I371" s="23">
        <f>VLOOKUP(E371,DATA!A:Q,17,0)</f>
        <v>203.54546466512485</v>
      </c>
      <c r="J371" s="23">
        <f>VLOOKUP(E371,DATA!A:I,9,0)</f>
        <v>5.40611170123095</v>
      </c>
      <c r="K371" s="23">
        <v>-9985</v>
      </c>
      <c r="L371" s="23">
        <v>10</v>
      </c>
      <c r="M371" s="23">
        <f t="shared" si="55"/>
        <v>571.2259011371602</v>
      </c>
      <c r="N371" s="23">
        <f t="shared" si="54"/>
        <v>604.6415987428633</v>
      </c>
      <c r="P371" s="23">
        <f t="shared" si="48"/>
        <v>123072.05517198007</v>
      </c>
      <c r="R371" s="46">
        <f t="shared" si="49"/>
        <v>136195.89454422728</v>
      </c>
    </row>
    <row r="372" spans="1:18" ht="12.75">
      <c r="A372" s="23">
        <f t="shared" si="46"/>
        <v>-9985</v>
      </c>
      <c r="B372" s="36">
        <v>-10</v>
      </c>
      <c r="C372" s="36">
        <v>15</v>
      </c>
      <c r="D372" s="36">
        <v>0.0440996125</v>
      </c>
      <c r="E372" s="37" t="s">
        <v>36</v>
      </c>
      <c r="F372" s="23">
        <f>VLOOKUP(A372,GPW!A:E,5,0)</f>
        <v>115998.30083389531</v>
      </c>
      <c r="G372" s="23">
        <f>VLOOKUP(A372,Grid_Area!A:L,12,0)</f>
        <v>4600.239</v>
      </c>
      <c r="H372" s="23">
        <f t="shared" si="47"/>
        <v>11914.619009999999</v>
      </c>
      <c r="I372" s="23">
        <f>VLOOKUP(E372,DATA!A:Q,17,0)</f>
        <v>226.86629016359777</v>
      </c>
      <c r="J372" s="23">
        <f>VLOOKUP(E372,DATA!A:I,9,0)</f>
        <v>21.64946564878823</v>
      </c>
      <c r="K372" s="23">
        <v>-9985</v>
      </c>
      <c r="L372" s="23">
        <v>10</v>
      </c>
      <c r="M372" s="23">
        <f t="shared" si="55"/>
        <v>11375.280498675082</v>
      </c>
      <c r="N372" s="23">
        <f t="shared" si="54"/>
        <v>12040.71414334538</v>
      </c>
      <c r="P372" s="23">
        <f t="shared" si="48"/>
        <v>2731632.1486211284</v>
      </c>
      <c r="R372" s="46">
        <f t="shared" si="49"/>
        <v>3022920.8696266753</v>
      </c>
    </row>
    <row r="373" spans="1:20" ht="12.75">
      <c r="A373" s="23">
        <f t="shared" si="46"/>
        <v>-6990</v>
      </c>
      <c r="B373" s="36">
        <v>-7</v>
      </c>
      <c r="C373" s="36">
        <v>10</v>
      </c>
      <c r="D373" s="36">
        <v>0.0443834304</v>
      </c>
      <c r="E373" s="37" t="s">
        <v>2</v>
      </c>
      <c r="F373" s="23">
        <f>VLOOKUP(A373,GPW!A:E,5,0)</f>
        <v>79241.26325054142</v>
      </c>
      <c r="G373" s="23">
        <f>VLOOKUP(A373,Grid_Area!A:L,12,0)</f>
        <v>4693.923</v>
      </c>
      <c r="H373" s="23">
        <f t="shared" si="47"/>
        <v>12157.260569999999</v>
      </c>
      <c r="I373" s="23">
        <f>VLOOKUP(E373,DATA!A:Q,17,0)</f>
        <v>193.7176513805171</v>
      </c>
      <c r="J373" s="23">
        <f>VLOOKUP(E373,DATA!A:I,9,0)</f>
        <v>21.259010592205826</v>
      </c>
      <c r="K373" s="23">
        <v>-6990</v>
      </c>
      <c r="L373" s="23">
        <v>10</v>
      </c>
      <c r="M373" s="23">
        <f t="shared" si="55"/>
        <v>11470.956671426782</v>
      </c>
      <c r="N373" s="23">
        <f>M373*F373/SUM(M$373:M$382)</f>
        <v>8155.340997961844</v>
      </c>
      <c r="O373" s="23">
        <f>SUM(N373:N382)</f>
        <v>79241.26325054141</v>
      </c>
      <c r="P373" s="23">
        <f t="shared" si="48"/>
        <v>1579833.5043324109</v>
      </c>
      <c r="R373" s="46">
        <f t="shared" si="49"/>
        <v>1748299.701770815</v>
      </c>
      <c r="S373" s="46">
        <f>SUM(R373:R382)</f>
        <v>17273161.079991613</v>
      </c>
      <c r="T373" s="23">
        <f>SUM(D373:D382)</f>
        <v>0.5355728117</v>
      </c>
    </row>
    <row r="374" spans="1:18" ht="12.75">
      <c r="A374" s="23">
        <f t="shared" si="46"/>
        <v>-6990</v>
      </c>
      <c r="B374" s="36">
        <v>-7</v>
      </c>
      <c r="C374" s="36">
        <v>10</v>
      </c>
      <c r="D374" s="36">
        <v>0.007575375</v>
      </c>
      <c r="E374" s="37" t="s">
        <v>3</v>
      </c>
      <c r="F374" s="23">
        <f>VLOOKUP(A374,GPW!A:E,5,0)</f>
        <v>79241.26325054142</v>
      </c>
      <c r="G374" s="23">
        <f>VLOOKUP(A374,Grid_Area!A:L,12,0)</f>
        <v>4693.923</v>
      </c>
      <c r="H374" s="23">
        <f t="shared" si="47"/>
        <v>12157.260569999999</v>
      </c>
      <c r="I374" s="23">
        <f>VLOOKUP(E374,DATA!A:Q,17,0)</f>
        <v>213.59818174404478</v>
      </c>
      <c r="J374" s="23">
        <f>VLOOKUP(E374,DATA!A:I,9,0)</f>
        <v>13.640354408600825</v>
      </c>
      <c r="K374" s="23">
        <v>-6990</v>
      </c>
      <c r="L374" s="23">
        <v>10</v>
      </c>
      <c r="M374" s="23">
        <f t="shared" si="55"/>
        <v>1256.2194578083063</v>
      </c>
      <c r="N374" s="23">
        <f aca="true" t="shared" si="56" ref="N374:N382">M374*F374/SUM(M$373:M$382)</f>
        <v>893.1162709576512</v>
      </c>
      <c r="P374" s="23">
        <f t="shared" si="48"/>
        <v>190768.0115625759</v>
      </c>
      <c r="R374" s="46">
        <f t="shared" si="49"/>
        <v>211110.6371700846</v>
      </c>
    </row>
    <row r="375" spans="1:18" ht="12.75">
      <c r="A375" s="23">
        <f t="shared" si="46"/>
        <v>-6990</v>
      </c>
      <c r="B375" s="36">
        <v>-7</v>
      </c>
      <c r="C375" s="36">
        <v>10</v>
      </c>
      <c r="D375" s="36">
        <v>0.003358922</v>
      </c>
      <c r="E375" s="37" t="s">
        <v>2</v>
      </c>
      <c r="F375" s="23">
        <f>VLOOKUP(A375,GPW!A:E,5,0)</f>
        <v>79241.26325054142</v>
      </c>
      <c r="G375" s="23">
        <f>VLOOKUP(A375,Grid_Area!A:L,12,0)</f>
        <v>4693.923</v>
      </c>
      <c r="H375" s="23">
        <f t="shared" si="47"/>
        <v>12157.260569999999</v>
      </c>
      <c r="I375" s="23">
        <f>VLOOKUP(E375,DATA!A:Q,17,0)</f>
        <v>193.7176513805171</v>
      </c>
      <c r="J375" s="23">
        <f>VLOOKUP(E375,DATA!A:I,9,0)</f>
        <v>21.259010592205826</v>
      </c>
      <c r="K375" s="23">
        <v>-6990</v>
      </c>
      <c r="L375" s="23">
        <v>10</v>
      </c>
      <c r="M375" s="23">
        <f t="shared" si="55"/>
        <v>868.1178623971838</v>
      </c>
      <c r="N375" s="23">
        <f t="shared" si="56"/>
        <v>617.1932644385231</v>
      </c>
      <c r="P375" s="23">
        <f t="shared" si="48"/>
        <v>119561.22963490513</v>
      </c>
      <c r="R375" s="46">
        <f t="shared" si="49"/>
        <v>132310.6906777406</v>
      </c>
    </row>
    <row r="376" spans="1:18" ht="12.75">
      <c r="A376" s="23">
        <f t="shared" si="46"/>
        <v>-6990</v>
      </c>
      <c r="B376" s="36">
        <v>-7</v>
      </c>
      <c r="C376" s="36">
        <v>10</v>
      </c>
      <c r="D376" s="36">
        <v>0.0858270577</v>
      </c>
      <c r="E376" s="37" t="s">
        <v>2</v>
      </c>
      <c r="F376" s="23">
        <f>VLOOKUP(A376,GPW!A:E,5,0)</f>
        <v>79241.26325054142</v>
      </c>
      <c r="G376" s="23">
        <f>VLOOKUP(A376,Grid_Area!A:L,12,0)</f>
        <v>4693.923</v>
      </c>
      <c r="H376" s="23">
        <f t="shared" si="47"/>
        <v>12157.260569999999</v>
      </c>
      <c r="I376" s="23">
        <f>VLOOKUP(E376,DATA!A:Q,17,0)</f>
        <v>193.7176513805171</v>
      </c>
      <c r="J376" s="23">
        <f>VLOOKUP(E376,DATA!A:I,9,0)</f>
        <v>21.259010592205826</v>
      </c>
      <c r="K376" s="23">
        <v>-6990</v>
      </c>
      <c r="L376" s="23">
        <v>10</v>
      </c>
      <c r="M376" s="23">
        <f t="shared" si="55"/>
        <v>22182.11731810496</v>
      </c>
      <c r="N376" s="23">
        <f t="shared" si="56"/>
        <v>15770.500749650182</v>
      </c>
      <c r="P376" s="23">
        <f t="shared" si="48"/>
        <v>3055024.366316918</v>
      </c>
      <c r="R376" s="46">
        <f t="shared" si="49"/>
        <v>3380798.149860371</v>
      </c>
    </row>
    <row r="377" spans="1:18" ht="12.75">
      <c r="A377" s="23">
        <f t="shared" si="46"/>
        <v>-6990</v>
      </c>
      <c r="B377" s="36">
        <v>-7</v>
      </c>
      <c r="C377" s="36">
        <v>10</v>
      </c>
      <c r="D377" s="36">
        <v>0.1527757583</v>
      </c>
      <c r="E377" s="37" t="s">
        <v>5</v>
      </c>
      <c r="F377" s="23">
        <f>VLOOKUP(A377,GPW!A:E,5,0)</f>
        <v>79241.26325054142</v>
      </c>
      <c r="G377" s="23">
        <f>VLOOKUP(A377,Grid_Area!A:L,12,0)</f>
        <v>4693.923</v>
      </c>
      <c r="H377" s="23">
        <f t="shared" si="47"/>
        <v>12157.260569999999</v>
      </c>
      <c r="I377" s="23">
        <f>VLOOKUP(E377,DATA!A:Q,17,0)</f>
        <v>192.87160173909714</v>
      </c>
      <c r="J377" s="23">
        <f>VLOOKUP(E377,DATA!A:I,9,0)</f>
        <v>14.8072692323766</v>
      </c>
      <c r="K377" s="23">
        <v>-6990</v>
      </c>
      <c r="L377" s="23">
        <v>10</v>
      </c>
      <c r="M377" s="23">
        <f t="shared" si="55"/>
        <v>27502.054993553218</v>
      </c>
      <c r="N377" s="23">
        <f t="shared" si="56"/>
        <v>19552.740285020038</v>
      </c>
      <c r="P377" s="23">
        <f t="shared" si="48"/>
        <v>3771168.3371603857</v>
      </c>
      <c r="R377" s="46">
        <f t="shared" si="49"/>
        <v>4173308.4284543633</v>
      </c>
    </row>
    <row r="378" spans="1:18" ht="12.75">
      <c r="A378" s="23">
        <f t="shared" si="46"/>
        <v>-6990</v>
      </c>
      <c r="B378" s="36">
        <v>-7</v>
      </c>
      <c r="C378" s="36">
        <v>10</v>
      </c>
      <c r="D378" s="36">
        <v>0.0323014801</v>
      </c>
      <c r="E378" s="37" t="s">
        <v>5</v>
      </c>
      <c r="F378" s="23">
        <f>VLOOKUP(A378,GPW!A:E,5,0)</f>
        <v>79241.26325054142</v>
      </c>
      <c r="G378" s="23">
        <f>VLOOKUP(A378,Grid_Area!A:L,12,0)</f>
        <v>4693.923</v>
      </c>
      <c r="H378" s="23">
        <f t="shared" si="47"/>
        <v>12157.260569999999</v>
      </c>
      <c r="I378" s="23">
        <f>VLOOKUP(E378,DATA!A:Q,17,0)</f>
        <v>192.87160173909714</v>
      </c>
      <c r="J378" s="23">
        <f>VLOOKUP(E378,DATA!A:I,9,0)</f>
        <v>14.8072692323766</v>
      </c>
      <c r="K378" s="23">
        <v>-6990</v>
      </c>
      <c r="L378" s="23">
        <v>10</v>
      </c>
      <c r="M378" s="23">
        <f t="shared" si="55"/>
        <v>5814.777762967679</v>
      </c>
      <c r="N378" s="23">
        <f t="shared" si="56"/>
        <v>4134.048871659524</v>
      </c>
      <c r="P378" s="23">
        <f t="shared" si="48"/>
        <v>797340.6275446796</v>
      </c>
      <c r="R378" s="46">
        <f t="shared" si="49"/>
        <v>882365.37427732</v>
      </c>
    </row>
    <row r="379" spans="1:18" ht="12.75">
      <c r="A379" s="23">
        <f t="shared" si="46"/>
        <v>-6990</v>
      </c>
      <c r="B379" s="36">
        <v>-7</v>
      </c>
      <c r="C379" s="36">
        <v>10</v>
      </c>
      <c r="D379" s="36">
        <v>0.0454058036</v>
      </c>
      <c r="E379" s="37" t="s">
        <v>5</v>
      </c>
      <c r="F379" s="23">
        <f>VLOOKUP(A379,GPW!A:E,5,0)</f>
        <v>79241.26325054142</v>
      </c>
      <c r="G379" s="23">
        <f>VLOOKUP(A379,Grid_Area!A:L,12,0)</f>
        <v>4693.923</v>
      </c>
      <c r="H379" s="23">
        <f t="shared" si="47"/>
        <v>12157.260569999999</v>
      </c>
      <c r="I379" s="23">
        <f>VLOOKUP(E379,DATA!A:Q,17,0)</f>
        <v>192.87160173909714</v>
      </c>
      <c r="J379" s="23">
        <f>VLOOKUP(E379,DATA!A:I,9,0)</f>
        <v>14.8072692323766</v>
      </c>
      <c r="K379" s="23">
        <v>-6990</v>
      </c>
      <c r="L379" s="23">
        <v>10</v>
      </c>
      <c r="M379" s="23">
        <f t="shared" si="55"/>
        <v>8173.763439495077</v>
      </c>
      <c r="N379" s="23">
        <f t="shared" si="56"/>
        <v>5811.182972367075</v>
      </c>
      <c r="P379" s="23">
        <f t="shared" si="48"/>
        <v>1120812.1678794054</v>
      </c>
      <c r="R379" s="46">
        <f t="shared" si="49"/>
        <v>1240330.4357522766</v>
      </c>
    </row>
    <row r="380" spans="1:18" ht="12.75">
      <c r="A380" s="23">
        <f t="shared" si="46"/>
        <v>-6990</v>
      </c>
      <c r="B380" s="36">
        <v>-7</v>
      </c>
      <c r="C380" s="36">
        <v>10</v>
      </c>
      <c r="D380" s="36">
        <v>0.13004668</v>
      </c>
      <c r="E380" s="37" t="s">
        <v>5</v>
      </c>
      <c r="F380" s="23">
        <f>VLOOKUP(A380,GPW!A:E,5,0)</f>
        <v>79241.26325054142</v>
      </c>
      <c r="G380" s="23">
        <f>VLOOKUP(A380,Grid_Area!A:L,12,0)</f>
        <v>4693.923</v>
      </c>
      <c r="H380" s="23">
        <f t="shared" si="47"/>
        <v>12157.260569999999</v>
      </c>
      <c r="I380" s="23">
        <f>VLOOKUP(E380,DATA!A:Q,17,0)</f>
        <v>192.87160173909714</v>
      </c>
      <c r="J380" s="23">
        <f>VLOOKUP(E380,DATA!A:I,9,0)</f>
        <v>14.8072692323766</v>
      </c>
      <c r="K380" s="23">
        <v>-6990</v>
      </c>
      <c r="L380" s="23">
        <v>10</v>
      </c>
      <c r="M380" s="23">
        <f t="shared" si="55"/>
        <v>23410.461089421522</v>
      </c>
      <c r="N380" s="23">
        <f t="shared" si="56"/>
        <v>16643.798644913088</v>
      </c>
      <c r="P380" s="23">
        <f t="shared" si="48"/>
        <v>3210116.1036674017</v>
      </c>
      <c r="R380" s="46">
        <f t="shared" si="49"/>
        <v>3552428.1586007834</v>
      </c>
    </row>
    <row r="381" spans="1:18" ht="12.75">
      <c r="A381" s="23">
        <f t="shared" si="46"/>
        <v>-6990</v>
      </c>
      <c r="B381" s="36">
        <v>-7</v>
      </c>
      <c r="C381" s="36">
        <v>10</v>
      </c>
      <c r="D381" s="36">
        <v>0.000902216</v>
      </c>
      <c r="E381" s="37" t="s">
        <v>6</v>
      </c>
      <c r="F381" s="23">
        <f>VLOOKUP(A381,GPW!A:E,5,0)</f>
        <v>79241.26325054142</v>
      </c>
      <c r="G381" s="23">
        <f>VLOOKUP(A381,Grid_Area!A:L,12,0)</f>
        <v>4693.923</v>
      </c>
      <c r="H381" s="23">
        <f t="shared" si="47"/>
        <v>12157.260569999999</v>
      </c>
      <c r="I381" s="23">
        <f>VLOOKUP(E381,DATA!A:Q,17,0)</f>
        <v>230.19914009943844</v>
      </c>
      <c r="J381" s="23">
        <f>VLOOKUP(E381,DATA!A:I,9,0)</f>
        <v>26.155436578115147</v>
      </c>
      <c r="K381" s="23">
        <v>-6990</v>
      </c>
      <c r="L381" s="23">
        <v>10</v>
      </c>
      <c r="M381" s="23">
        <f t="shared" si="55"/>
        <v>286.88525228451925</v>
      </c>
      <c r="N381" s="23">
        <f t="shared" si="56"/>
        <v>203.96267954654877</v>
      </c>
      <c r="P381" s="23">
        <f t="shared" si="48"/>
        <v>46952.03344399285</v>
      </c>
      <c r="R381" s="46">
        <f t="shared" si="49"/>
        <v>51958.78289867839</v>
      </c>
    </row>
    <row r="382" spans="1:18" ht="12.75">
      <c r="A382" s="23">
        <f t="shared" si="46"/>
        <v>-6990</v>
      </c>
      <c r="B382" s="36">
        <v>-7</v>
      </c>
      <c r="C382" s="36">
        <v>10</v>
      </c>
      <c r="D382" s="36">
        <v>0.0329960886</v>
      </c>
      <c r="E382" s="37" t="s">
        <v>6</v>
      </c>
      <c r="F382" s="23">
        <f>VLOOKUP(A382,GPW!A:E,5,0)</f>
        <v>79241.26325054142</v>
      </c>
      <c r="G382" s="23">
        <f>VLOOKUP(A382,Grid_Area!A:L,12,0)</f>
        <v>4693.923</v>
      </c>
      <c r="H382" s="23">
        <f t="shared" si="47"/>
        <v>12157.260569999999</v>
      </c>
      <c r="I382" s="23">
        <f>VLOOKUP(E382,DATA!A:Q,17,0)</f>
        <v>230.19914009943844</v>
      </c>
      <c r="J382" s="23">
        <f>VLOOKUP(E382,DATA!A:I,9,0)</f>
        <v>26.155436578115147</v>
      </c>
      <c r="K382" s="23">
        <v>-6990</v>
      </c>
      <c r="L382" s="23">
        <v>10</v>
      </c>
      <c r="M382" s="23">
        <f t="shared" si="55"/>
        <v>10492.045366534565</v>
      </c>
      <c r="N382" s="23">
        <f t="shared" si="56"/>
        <v>7459.378514026942</v>
      </c>
      <c r="P382" s="23">
        <f t="shared" si="48"/>
        <v>1717142.519605229</v>
      </c>
      <c r="R382" s="46">
        <f t="shared" si="49"/>
        <v>1900250.7205291828</v>
      </c>
    </row>
    <row r="383" spans="1:20" ht="12.75">
      <c r="A383" s="23">
        <f t="shared" si="46"/>
        <v>-5986</v>
      </c>
      <c r="B383" s="36">
        <v>-6</v>
      </c>
      <c r="C383" s="36">
        <v>14</v>
      </c>
      <c r="D383" s="36">
        <v>0.000143594</v>
      </c>
      <c r="E383" s="37" t="s">
        <v>27</v>
      </c>
      <c r="F383" s="23">
        <f>VLOOKUP(A383,GPW!A:E,5,0)</f>
        <v>145990.15135617496</v>
      </c>
      <c r="G383" s="23">
        <f>VLOOKUP(A383,Grid_Area!A:L,12,0)</f>
        <v>4621.803</v>
      </c>
      <c r="H383" s="23">
        <f t="shared" si="47"/>
        <v>11970.46977</v>
      </c>
      <c r="I383" s="23">
        <f>VLOOKUP(E383,DATA!A:Q,17,0)</f>
        <v>234.29202082536213</v>
      </c>
      <c r="J383" s="23">
        <f>VLOOKUP(E383,DATA!A:I,9,0)</f>
        <v>9.222394538178559</v>
      </c>
      <c r="K383" s="23">
        <v>-5986</v>
      </c>
      <c r="L383" s="23">
        <v>10</v>
      </c>
      <c r="M383" s="23">
        <f t="shared" si="55"/>
        <v>15.852259947403587</v>
      </c>
      <c r="N383" s="23">
        <f>M383*F383/SUM(M$383:M$392)</f>
        <v>13.613944483129224</v>
      </c>
      <c r="O383" s="23">
        <f>SUM(N383:N392)</f>
        <v>145990.15135617496</v>
      </c>
      <c r="P383" s="23">
        <f t="shared" si="48"/>
        <v>3189.638564356636</v>
      </c>
      <c r="R383" s="46">
        <f t="shared" si="49"/>
        <v>3529.7669884383363</v>
      </c>
      <c r="S383" s="46">
        <f>SUM(R383:R392)</f>
        <v>34514362.1184356</v>
      </c>
      <c r="T383" s="23">
        <f>SUM(D383:D392)</f>
        <v>1.0000000019000002</v>
      </c>
    </row>
    <row r="384" spans="1:18" ht="12.75">
      <c r="A384" s="23">
        <f t="shared" si="46"/>
        <v>-5986</v>
      </c>
      <c r="B384" s="36">
        <v>-6</v>
      </c>
      <c r="C384" s="36">
        <v>14</v>
      </c>
      <c r="D384" s="36">
        <v>0.0002472055</v>
      </c>
      <c r="E384" s="37" t="s">
        <v>24</v>
      </c>
      <c r="F384" s="23">
        <f>VLOOKUP(A384,GPW!A:E,5,0)</f>
        <v>145990.15135617496</v>
      </c>
      <c r="G384" s="23">
        <f>VLOOKUP(A384,Grid_Area!A:L,12,0)</f>
        <v>4621.803</v>
      </c>
      <c r="H384" s="23">
        <f t="shared" si="47"/>
        <v>11970.46977</v>
      </c>
      <c r="I384" s="23">
        <f>VLOOKUP(E384,DATA!A:Q,17,0)</f>
        <v>199.5088992994996</v>
      </c>
      <c r="J384" s="23">
        <f>VLOOKUP(E384,DATA!A:I,9,0)</f>
        <v>29.737910048953275</v>
      </c>
      <c r="K384" s="23">
        <v>-5986</v>
      </c>
      <c r="L384" s="23">
        <v>10</v>
      </c>
      <c r="M384" s="23">
        <f t="shared" si="55"/>
        <v>87.99941127899743</v>
      </c>
      <c r="N384" s="23">
        <f aca="true" t="shared" si="57" ref="N384:N392">M384*F384/SUM(M$383:M$392)</f>
        <v>75.57402563894671</v>
      </c>
      <c r="P384" s="23">
        <f t="shared" si="48"/>
        <v>15077.69067085842</v>
      </c>
      <c r="R384" s="46">
        <f t="shared" si="49"/>
        <v>16685.50643530847</v>
      </c>
    </row>
    <row r="385" spans="1:18" ht="12.75">
      <c r="A385" s="23">
        <f t="shared" si="46"/>
        <v>-5986</v>
      </c>
      <c r="B385" s="36">
        <v>-6</v>
      </c>
      <c r="C385" s="36">
        <v>14</v>
      </c>
      <c r="D385" s="36">
        <v>0.0100961475</v>
      </c>
      <c r="E385" s="37" t="s">
        <v>24</v>
      </c>
      <c r="F385" s="23">
        <f>VLOOKUP(A385,GPW!A:E,5,0)</f>
        <v>145990.15135617496</v>
      </c>
      <c r="G385" s="23">
        <f>VLOOKUP(A385,Grid_Area!A:L,12,0)</f>
        <v>4621.803</v>
      </c>
      <c r="H385" s="23">
        <f t="shared" si="47"/>
        <v>11970.46977</v>
      </c>
      <c r="I385" s="23">
        <f>VLOOKUP(E385,DATA!A:Q,17,0)</f>
        <v>199.5088992994996</v>
      </c>
      <c r="J385" s="23">
        <f>VLOOKUP(E385,DATA!A:I,9,0)</f>
        <v>29.737910048953275</v>
      </c>
      <c r="K385" s="23">
        <v>-5986</v>
      </c>
      <c r="L385" s="23">
        <v>10</v>
      </c>
      <c r="M385" s="23">
        <f t="shared" si="55"/>
        <v>3593.9938075241917</v>
      </c>
      <c r="N385" s="23">
        <f t="shared" si="57"/>
        <v>3086.5272415847853</v>
      </c>
      <c r="P385" s="23">
        <f t="shared" si="48"/>
        <v>615789.6526265012</v>
      </c>
      <c r="R385" s="46">
        <f t="shared" si="49"/>
        <v>681454.6362563677</v>
      </c>
    </row>
    <row r="386" spans="1:18" ht="12.75">
      <c r="A386" s="23">
        <f aca="true" t="shared" si="58" ref="A386:A449">1000*B386+C386</f>
        <v>-5986</v>
      </c>
      <c r="B386" s="36">
        <v>-6</v>
      </c>
      <c r="C386" s="36">
        <v>14</v>
      </c>
      <c r="D386" s="36">
        <v>0.0370367621</v>
      </c>
      <c r="E386" s="37" t="s">
        <v>28</v>
      </c>
      <c r="F386" s="23">
        <f>VLOOKUP(A386,GPW!A:E,5,0)</f>
        <v>145990.15135617496</v>
      </c>
      <c r="G386" s="23">
        <f>VLOOKUP(A386,Grid_Area!A:L,12,0)</f>
        <v>4621.803</v>
      </c>
      <c r="H386" s="23">
        <f aca="true" t="shared" si="59" ref="H386:H449">G386*2.59</f>
        <v>11970.46977</v>
      </c>
      <c r="I386" s="23">
        <f>VLOOKUP(E386,DATA!A:Q,17,0)</f>
        <v>219.52467515519626</v>
      </c>
      <c r="J386" s="23">
        <f>VLOOKUP(E386,DATA!A:I,9,0)</f>
        <v>10.341203862112815</v>
      </c>
      <c r="K386" s="23">
        <v>-5986</v>
      </c>
      <c r="L386" s="23">
        <v>10</v>
      </c>
      <c r="M386" s="23">
        <f t="shared" si="55"/>
        <v>4584.746270127356</v>
      </c>
      <c r="N386" s="23">
        <f t="shared" si="57"/>
        <v>3937.3869339665157</v>
      </c>
      <c r="P386" s="23">
        <f t="shared" si="48"/>
        <v>864353.5876393135</v>
      </c>
      <c r="R386" s="46">
        <f t="shared" si="49"/>
        <v>956524.2890154498</v>
      </c>
    </row>
    <row r="387" spans="1:18" ht="12.75">
      <c r="A387" s="23">
        <f t="shared" si="58"/>
        <v>-5986</v>
      </c>
      <c r="B387" s="36">
        <v>-6</v>
      </c>
      <c r="C387" s="36">
        <v>14</v>
      </c>
      <c r="D387" s="36">
        <v>0.2083580869</v>
      </c>
      <c r="E387" s="37" t="s">
        <v>24</v>
      </c>
      <c r="F387" s="23">
        <f>VLOOKUP(A387,GPW!A:E,5,0)</f>
        <v>145990.15135617496</v>
      </c>
      <c r="G387" s="23">
        <f>VLOOKUP(A387,Grid_Area!A:L,12,0)</f>
        <v>4621.803</v>
      </c>
      <c r="H387" s="23">
        <f t="shared" si="59"/>
        <v>11970.46977</v>
      </c>
      <c r="I387" s="23">
        <f>VLOOKUP(E387,DATA!A:Q,17,0)</f>
        <v>199.5088992994996</v>
      </c>
      <c r="J387" s="23">
        <f>VLOOKUP(E387,DATA!A:I,9,0)</f>
        <v>29.737910048953275</v>
      </c>
      <c r="K387" s="23">
        <v>-5986</v>
      </c>
      <c r="L387" s="23">
        <v>10</v>
      </c>
      <c r="M387" s="23">
        <f t="shared" si="55"/>
        <v>74170.63529095502</v>
      </c>
      <c r="N387" s="23">
        <f t="shared" si="57"/>
        <v>63697.852197716</v>
      </c>
      <c r="P387" s="23">
        <f aca="true" t="shared" si="60" ref="P387:P450">N387*I387</f>
        <v>12708288.37970853</v>
      </c>
      <c r="R387" s="46">
        <f aca="true" t="shared" si="61" ref="R387:R450">P387*$P$740</f>
        <v>14063441.953429477</v>
      </c>
    </row>
    <row r="388" spans="1:18" ht="12.75">
      <c r="A388" s="23">
        <f t="shared" si="58"/>
        <v>-5986</v>
      </c>
      <c r="B388" s="36">
        <v>-6</v>
      </c>
      <c r="C388" s="36">
        <v>14</v>
      </c>
      <c r="D388" s="36">
        <v>0.0619870126</v>
      </c>
      <c r="E388" s="37" t="s">
        <v>28</v>
      </c>
      <c r="F388" s="23">
        <f>VLOOKUP(A388,GPW!A:E,5,0)</f>
        <v>145990.15135617496</v>
      </c>
      <c r="G388" s="23">
        <f>VLOOKUP(A388,Grid_Area!A:L,12,0)</f>
        <v>4621.803</v>
      </c>
      <c r="H388" s="23">
        <f t="shared" si="59"/>
        <v>11970.46977</v>
      </c>
      <c r="I388" s="23">
        <f>VLOOKUP(E388,DATA!A:Q,17,0)</f>
        <v>219.52467515519626</v>
      </c>
      <c r="J388" s="23">
        <f>VLOOKUP(E388,DATA!A:I,9,0)</f>
        <v>10.341203862112815</v>
      </c>
      <c r="K388" s="23">
        <v>-5986</v>
      </c>
      <c r="L388" s="23">
        <v>10</v>
      </c>
      <c r="M388" s="23">
        <f t="shared" si="55"/>
        <v>7673.314531298821</v>
      </c>
      <c r="N388" s="23">
        <f t="shared" si="57"/>
        <v>6589.853962608081</v>
      </c>
      <c r="P388" s="23">
        <f t="shared" si="60"/>
        <v>1446635.5504617218</v>
      </c>
      <c r="R388" s="46">
        <f t="shared" si="61"/>
        <v>1600898.129143064</v>
      </c>
    </row>
    <row r="389" spans="1:18" ht="12.75">
      <c r="A389" s="23">
        <f t="shared" si="58"/>
        <v>-5986</v>
      </c>
      <c r="B389" s="36">
        <v>-6</v>
      </c>
      <c r="C389" s="36">
        <v>14</v>
      </c>
      <c r="D389" s="36">
        <v>0.1431270078</v>
      </c>
      <c r="E389" s="37" t="s">
        <v>27</v>
      </c>
      <c r="F389" s="23">
        <f>VLOOKUP(A389,GPW!A:E,5,0)</f>
        <v>145990.15135617496</v>
      </c>
      <c r="G389" s="23">
        <f>VLOOKUP(A389,Grid_Area!A:L,12,0)</f>
        <v>4621.803</v>
      </c>
      <c r="H389" s="23">
        <f t="shared" si="59"/>
        <v>11970.46977</v>
      </c>
      <c r="I389" s="23">
        <f>VLOOKUP(E389,DATA!A:Q,17,0)</f>
        <v>234.29202082536213</v>
      </c>
      <c r="J389" s="23">
        <f>VLOOKUP(E389,DATA!A:I,9,0)</f>
        <v>9.222394538178559</v>
      </c>
      <c r="K389" s="23">
        <v>-5986</v>
      </c>
      <c r="L389" s="23">
        <v>10</v>
      </c>
      <c r="M389" s="23">
        <f t="shared" si="55"/>
        <v>15800.705692018195</v>
      </c>
      <c r="N389" s="23">
        <f t="shared" si="57"/>
        <v>13569.669611721964</v>
      </c>
      <c r="P389" s="23">
        <f t="shared" si="60"/>
        <v>3179265.3152628457</v>
      </c>
      <c r="R389" s="46">
        <f t="shared" si="61"/>
        <v>3518287.583648316</v>
      </c>
    </row>
    <row r="390" spans="1:18" ht="12.75">
      <c r="A390" s="23">
        <f t="shared" si="58"/>
        <v>-5986</v>
      </c>
      <c r="B390" s="36">
        <v>-6</v>
      </c>
      <c r="C390" s="36">
        <v>14</v>
      </c>
      <c r="D390" s="36">
        <v>0.1690929583</v>
      </c>
      <c r="E390" s="37" t="s">
        <v>27</v>
      </c>
      <c r="F390" s="23">
        <f>VLOOKUP(A390,GPW!A:E,5,0)</f>
        <v>145990.15135617496</v>
      </c>
      <c r="G390" s="23">
        <f>VLOOKUP(A390,Grid_Area!A:L,12,0)</f>
        <v>4621.803</v>
      </c>
      <c r="H390" s="23">
        <f t="shared" si="59"/>
        <v>11970.46977</v>
      </c>
      <c r="I390" s="23">
        <f>VLOOKUP(E390,DATA!A:Q,17,0)</f>
        <v>234.29202082536213</v>
      </c>
      <c r="J390" s="23">
        <f>VLOOKUP(E390,DATA!A:I,9,0)</f>
        <v>9.222394538178559</v>
      </c>
      <c r="K390" s="23">
        <v>-5986</v>
      </c>
      <c r="L390" s="23">
        <v>10</v>
      </c>
      <c r="M390" s="23">
        <f t="shared" si="55"/>
        <v>18667.253020649016</v>
      </c>
      <c r="N390" s="23">
        <f t="shared" si="57"/>
        <v>16031.464732400274</v>
      </c>
      <c r="P390" s="23">
        <f t="shared" si="60"/>
        <v>3756044.268944584</v>
      </c>
      <c r="R390" s="46">
        <f t="shared" si="61"/>
        <v>4156571.5989854746</v>
      </c>
    </row>
    <row r="391" spans="1:18" ht="12.75">
      <c r="A391" s="23">
        <f t="shared" si="58"/>
        <v>-5986</v>
      </c>
      <c r="B391" s="36">
        <v>-6</v>
      </c>
      <c r="C391" s="36">
        <v>14</v>
      </c>
      <c r="D391" s="36">
        <v>0.029312435</v>
      </c>
      <c r="E391" s="37" t="s">
        <v>27</v>
      </c>
      <c r="F391" s="23">
        <f>VLOOKUP(A391,GPW!A:E,5,0)</f>
        <v>145990.15135617496</v>
      </c>
      <c r="G391" s="23">
        <f>VLOOKUP(A391,Grid_Area!A:L,12,0)</f>
        <v>4621.803</v>
      </c>
      <c r="H391" s="23">
        <f t="shared" si="59"/>
        <v>11970.46977</v>
      </c>
      <c r="I391" s="23">
        <f>VLOOKUP(E391,DATA!A:Q,17,0)</f>
        <v>234.29202082536213</v>
      </c>
      <c r="J391" s="23">
        <f>VLOOKUP(E391,DATA!A:I,9,0)</f>
        <v>9.222394538178559</v>
      </c>
      <c r="K391" s="23">
        <v>-5986</v>
      </c>
      <c r="L391" s="23">
        <v>10</v>
      </c>
      <c r="M391" s="23">
        <f t="shared" si="55"/>
        <v>3235.9871534421427</v>
      </c>
      <c r="N391" s="23">
        <f t="shared" si="57"/>
        <v>2779.0705931677785</v>
      </c>
      <c r="P391" s="23">
        <f t="shared" si="60"/>
        <v>651114.0652896167</v>
      </c>
      <c r="R391" s="46">
        <f t="shared" si="61"/>
        <v>720545.8822356401</v>
      </c>
    </row>
    <row r="392" spans="1:18" ht="12.75">
      <c r="A392" s="23">
        <f t="shared" si="58"/>
        <v>-5986</v>
      </c>
      <c r="B392" s="36">
        <v>-6</v>
      </c>
      <c r="C392" s="36">
        <v>14</v>
      </c>
      <c r="D392" s="36">
        <v>0.3405987922</v>
      </c>
      <c r="E392" s="37" t="s">
        <v>28</v>
      </c>
      <c r="F392" s="23">
        <f>VLOOKUP(A392,GPW!A:E,5,0)</f>
        <v>145990.15135617496</v>
      </c>
      <c r="G392" s="23">
        <f>VLOOKUP(A392,Grid_Area!A:L,12,0)</f>
        <v>4621.803</v>
      </c>
      <c r="H392" s="23">
        <f t="shared" si="59"/>
        <v>11970.46977</v>
      </c>
      <c r="I392" s="23">
        <f>VLOOKUP(E392,DATA!A:Q,17,0)</f>
        <v>219.52467515519626</v>
      </c>
      <c r="J392" s="23">
        <f>VLOOKUP(E392,DATA!A:I,9,0)</f>
        <v>10.341203862112815</v>
      </c>
      <c r="K392" s="23">
        <v>-5986</v>
      </c>
      <c r="L392" s="23">
        <v>10</v>
      </c>
      <c r="M392" s="23">
        <f t="shared" si="55"/>
        <v>42162.40712221526</v>
      </c>
      <c r="N392" s="23">
        <f t="shared" si="57"/>
        <v>36209.13811288748</v>
      </c>
      <c r="P392" s="23">
        <f t="shared" si="60"/>
        <v>7948799.28188126</v>
      </c>
      <c r="R392" s="46">
        <f t="shared" si="61"/>
        <v>8796422.772298066</v>
      </c>
    </row>
    <row r="393" spans="1:20" ht="12.75">
      <c r="A393" s="23">
        <f t="shared" si="58"/>
        <v>-5989</v>
      </c>
      <c r="B393" s="36">
        <v>-6</v>
      </c>
      <c r="C393" s="36">
        <v>11</v>
      </c>
      <c r="D393" s="36">
        <v>0.0039201525</v>
      </c>
      <c r="E393" s="37" t="s">
        <v>2</v>
      </c>
      <c r="F393" s="23">
        <f>VLOOKUP(A393,GPW!A:E,5,0)</f>
        <v>275887.4883105929</v>
      </c>
      <c r="G393" s="23">
        <f>VLOOKUP(A393,Grid_Area!A:L,12,0)</f>
        <v>4678.023</v>
      </c>
      <c r="H393" s="23">
        <f t="shared" si="59"/>
        <v>12116.07957</v>
      </c>
      <c r="I393" s="23">
        <f>VLOOKUP(E393,DATA!A:Q,17,0)</f>
        <v>193.7176513805171</v>
      </c>
      <c r="J393" s="23">
        <f>VLOOKUP(E393,DATA!A:I,9,0)</f>
        <v>21.259010592205826</v>
      </c>
      <c r="K393" s="23">
        <v>-5989</v>
      </c>
      <c r="L393" s="23">
        <v>11</v>
      </c>
      <c r="M393" s="23">
        <f t="shared" si="55"/>
        <v>1009.7366668646304</v>
      </c>
      <c r="N393" s="23">
        <f>M393*F393/SUM(M$393:M$403)</f>
        <v>1181.4171848835797</v>
      </c>
      <c r="O393" s="23">
        <f>SUM(N393:N403)</f>
        <v>275887.4883105929</v>
      </c>
      <c r="P393" s="23">
        <f t="shared" si="60"/>
        <v>228861.36235622922</v>
      </c>
      <c r="R393" s="46">
        <f t="shared" si="61"/>
        <v>253266.0881396712</v>
      </c>
      <c r="S393" s="46">
        <f>SUM(R393:R403)</f>
        <v>69972742.64175089</v>
      </c>
      <c r="T393" s="23">
        <f>SUM(D393:D403)</f>
        <v>0.7234104987</v>
      </c>
    </row>
    <row r="394" spans="1:18" ht="12.75">
      <c r="A394" s="23">
        <f t="shared" si="58"/>
        <v>-5989</v>
      </c>
      <c r="B394" s="36">
        <v>-6</v>
      </c>
      <c r="C394" s="36">
        <v>11</v>
      </c>
      <c r="D394" s="36">
        <v>0.0472143731</v>
      </c>
      <c r="E394" s="37" t="s">
        <v>6</v>
      </c>
      <c r="F394" s="23">
        <f>VLOOKUP(A394,GPW!A:E,5,0)</f>
        <v>275887.4883105929</v>
      </c>
      <c r="G394" s="23">
        <f>VLOOKUP(A394,Grid_Area!A:L,12,0)</f>
        <v>4678.023</v>
      </c>
      <c r="H394" s="23">
        <f t="shared" si="59"/>
        <v>12116.07957</v>
      </c>
      <c r="I394" s="23">
        <f>VLOOKUP(E394,DATA!A:Q,17,0)</f>
        <v>230.19914009943844</v>
      </c>
      <c r="J394" s="23">
        <f>VLOOKUP(E394,DATA!A:I,9,0)</f>
        <v>26.155436578115147</v>
      </c>
      <c r="K394" s="23">
        <v>-5989</v>
      </c>
      <c r="L394" s="23">
        <v>11</v>
      </c>
      <c r="M394" s="23">
        <f t="shared" si="55"/>
        <v>14962.298611079425</v>
      </c>
      <c r="N394" s="23">
        <f aca="true" t="shared" si="62" ref="N394:N403">M394*F394/SUM(M$393:M$403)</f>
        <v>17506.264043453582</v>
      </c>
      <c r="P394" s="23">
        <f t="shared" si="60"/>
        <v>4029926.9291567327</v>
      </c>
      <c r="R394" s="46">
        <f t="shared" si="61"/>
        <v>4459659.8496498605</v>
      </c>
    </row>
    <row r="395" spans="1:18" ht="12.75">
      <c r="A395" s="23">
        <f t="shared" si="58"/>
        <v>-5989</v>
      </c>
      <c r="B395" s="36">
        <v>-6</v>
      </c>
      <c r="C395" s="36">
        <v>11</v>
      </c>
      <c r="D395" s="36">
        <v>0.1819515975</v>
      </c>
      <c r="E395" s="37" t="s">
        <v>6</v>
      </c>
      <c r="F395" s="23">
        <f>VLOOKUP(A395,GPW!A:E,5,0)</f>
        <v>275887.4883105929</v>
      </c>
      <c r="G395" s="23">
        <f>VLOOKUP(A395,Grid_Area!A:L,12,0)</f>
        <v>4678.023</v>
      </c>
      <c r="H395" s="23">
        <f t="shared" si="59"/>
        <v>12116.07957</v>
      </c>
      <c r="I395" s="23">
        <f>VLOOKUP(E395,DATA!A:Q,17,0)</f>
        <v>230.19914009943844</v>
      </c>
      <c r="J395" s="23">
        <f>VLOOKUP(E395,DATA!A:I,9,0)</f>
        <v>26.155436578115147</v>
      </c>
      <c r="K395" s="23">
        <v>-5989</v>
      </c>
      <c r="L395" s="23">
        <v>11</v>
      </c>
      <c r="M395" s="23">
        <f t="shared" si="55"/>
        <v>57660.70702224218</v>
      </c>
      <c r="N395" s="23">
        <f t="shared" si="62"/>
        <v>67464.4710884277</v>
      </c>
      <c r="P395" s="23">
        <f t="shared" si="60"/>
        <v>15530263.231819483</v>
      </c>
      <c r="R395" s="46">
        <f t="shared" si="61"/>
        <v>17186339.258000273</v>
      </c>
    </row>
    <row r="396" spans="1:18" ht="12.75">
      <c r="A396" s="23">
        <f t="shared" si="58"/>
        <v>-5989</v>
      </c>
      <c r="B396" s="36">
        <v>-6</v>
      </c>
      <c r="C396" s="36">
        <v>11</v>
      </c>
      <c r="D396" s="36">
        <v>0.0337188976</v>
      </c>
      <c r="E396" s="37" t="s">
        <v>6</v>
      </c>
      <c r="F396" s="23">
        <f>VLOOKUP(A396,GPW!A:E,5,0)</f>
        <v>275887.4883105929</v>
      </c>
      <c r="G396" s="23">
        <f>VLOOKUP(A396,Grid_Area!A:L,12,0)</f>
        <v>4678.023</v>
      </c>
      <c r="H396" s="23">
        <f t="shared" si="59"/>
        <v>12116.07957</v>
      </c>
      <c r="I396" s="23">
        <f>VLOOKUP(E396,DATA!A:Q,17,0)</f>
        <v>230.19914009943844</v>
      </c>
      <c r="J396" s="23">
        <f>VLOOKUP(E396,DATA!A:I,9,0)</f>
        <v>26.155436578115147</v>
      </c>
      <c r="K396" s="23">
        <v>-5989</v>
      </c>
      <c r="L396" s="23">
        <v>11</v>
      </c>
      <c r="M396" s="23">
        <f t="shared" si="55"/>
        <v>10685.5641958658</v>
      </c>
      <c r="N396" s="23">
        <f t="shared" si="62"/>
        <v>12502.377684641402</v>
      </c>
      <c r="P396" s="23">
        <f t="shared" si="60"/>
        <v>2878036.592202859</v>
      </c>
      <c r="R396" s="46">
        <f t="shared" si="61"/>
        <v>3184937.211443671</v>
      </c>
    </row>
    <row r="397" spans="1:18" ht="12.75">
      <c r="A397" s="23">
        <f t="shared" si="58"/>
        <v>-5989</v>
      </c>
      <c r="B397" s="36">
        <v>-6</v>
      </c>
      <c r="C397" s="36">
        <v>11</v>
      </c>
      <c r="D397" s="36">
        <v>0.1655483599</v>
      </c>
      <c r="E397" s="37" t="s">
        <v>6</v>
      </c>
      <c r="F397" s="23">
        <f>VLOOKUP(A397,GPW!A:E,5,0)</f>
        <v>275887.4883105929</v>
      </c>
      <c r="G397" s="23">
        <f>VLOOKUP(A397,Grid_Area!A:L,12,0)</f>
        <v>4678.023</v>
      </c>
      <c r="H397" s="23">
        <f t="shared" si="59"/>
        <v>12116.07957</v>
      </c>
      <c r="I397" s="23">
        <f>VLOOKUP(E397,DATA!A:Q,17,0)</f>
        <v>230.19914009943844</v>
      </c>
      <c r="J397" s="23">
        <f>VLOOKUP(E397,DATA!A:I,9,0)</f>
        <v>26.155436578115147</v>
      </c>
      <c r="K397" s="23">
        <v>-5989</v>
      </c>
      <c r="L397" s="23">
        <v>11</v>
      </c>
      <c r="M397" s="23">
        <f t="shared" si="55"/>
        <v>52462.498869825016</v>
      </c>
      <c r="N397" s="23">
        <f t="shared" si="62"/>
        <v>61382.43738261311</v>
      </c>
      <c r="P397" s="23">
        <f t="shared" si="60"/>
        <v>14130184.302685164</v>
      </c>
      <c r="R397" s="46">
        <f t="shared" si="61"/>
        <v>15636962.334705131</v>
      </c>
    </row>
    <row r="398" spans="1:18" ht="12.75">
      <c r="A398" s="23">
        <f t="shared" si="58"/>
        <v>-5989</v>
      </c>
      <c r="B398" s="36">
        <v>-6</v>
      </c>
      <c r="C398" s="36">
        <v>11</v>
      </c>
      <c r="D398" s="36">
        <v>0.0747528081</v>
      </c>
      <c r="E398" s="37" t="s">
        <v>6</v>
      </c>
      <c r="F398" s="23">
        <f>VLOOKUP(A398,GPW!A:E,5,0)</f>
        <v>275887.4883105929</v>
      </c>
      <c r="G398" s="23">
        <f>VLOOKUP(A398,Grid_Area!A:L,12,0)</f>
        <v>4678.023</v>
      </c>
      <c r="H398" s="23">
        <f t="shared" si="59"/>
        <v>12116.07957</v>
      </c>
      <c r="I398" s="23">
        <f>VLOOKUP(E398,DATA!A:Q,17,0)</f>
        <v>230.19914009943844</v>
      </c>
      <c r="J398" s="23">
        <f>VLOOKUP(E398,DATA!A:I,9,0)</f>
        <v>26.155436578115147</v>
      </c>
      <c r="K398" s="23">
        <v>-5989</v>
      </c>
      <c r="L398" s="23">
        <v>11</v>
      </c>
      <c r="M398" s="23">
        <f t="shared" si="55"/>
        <v>23689.265860630832</v>
      </c>
      <c r="N398" s="23">
        <f t="shared" si="62"/>
        <v>27717.03425599896</v>
      </c>
      <c r="P398" s="23">
        <f t="shared" si="60"/>
        <v>6380437.451837638</v>
      </c>
      <c r="R398" s="46">
        <f t="shared" si="61"/>
        <v>7060818.031536056</v>
      </c>
    </row>
    <row r="399" spans="1:18" ht="12.75">
      <c r="A399" s="23">
        <f t="shared" si="58"/>
        <v>-5989</v>
      </c>
      <c r="B399" s="36">
        <v>-6</v>
      </c>
      <c r="C399" s="36">
        <v>11</v>
      </c>
      <c r="D399" s="36">
        <v>0.01533675</v>
      </c>
      <c r="E399" s="37" t="s">
        <v>6</v>
      </c>
      <c r="F399" s="23">
        <f>VLOOKUP(A399,GPW!A:E,5,0)</f>
        <v>275887.4883105929</v>
      </c>
      <c r="G399" s="23">
        <f>VLOOKUP(A399,Grid_Area!A:L,12,0)</f>
        <v>4678.023</v>
      </c>
      <c r="H399" s="23">
        <f t="shared" si="59"/>
        <v>12116.07957</v>
      </c>
      <c r="I399" s="23">
        <f>VLOOKUP(E399,DATA!A:Q,17,0)</f>
        <v>230.19914009943844</v>
      </c>
      <c r="J399" s="23">
        <f>VLOOKUP(E399,DATA!A:I,9,0)</f>
        <v>26.155436578115147</v>
      </c>
      <c r="K399" s="23">
        <v>-5989</v>
      </c>
      <c r="L399" s="23">
        <v>11</v>
      </c>
      <c r="M399" s="23">
        <f t="shared" si="55"/>
        <v>4860.2367913992775</v>
      </c>
      <c r="N399" s="23">
        <f t="shared" si="62"/>
        <v>5686.5987503376755</v>
      </c>
      <c r="P399" s="23">
        <f t="shared" si="60"/>
        <v>1309050.1424182742</v>
      </c>
      <c r="R399" s="46">
        <f t="shared" si="61"/>
        <v>1448641.2443569545</v>
      </c>
    </row>
    <row r="400" spans="1:18" ht="12.75">
      <c r="A400" s="23">
        <f t="shared" si="58"/>
        <v>-5989</v>
      </c>
      <c r="B400" s="36">
        <v>-6</v>
      </c>
      <c r="C400" s="36">
        <v>11</v>
      </c>
      <c r="D400" s="36">
        <v>0.1352996258</v>
      </c>
      <c r="E400" s="37" t="s">
        <v>6</v>
      </c>
      <c r="F400" s="23">
        <f>VLOOKUP(A400,GPW!A:E,5,0)</f>
        <v>275887.4883105929</v>
      </c>
      <c r="G400" s="23">
        <f>VLOOKUP(A400,Grid_Area!A:L,12,0)</f>
        <v>4678.023</v>
      </c>
      <c r="H400" s="23">
        <f t="shared" si="59"/>
        <v>12116.07957</v>
      </c>
      <c r="I400" s="23">
        <f>VLOOKUP(E400,DATA!A:Q,17,0)</f>
        <v>230.19914009943844</v>
      </c>
      <c r="J400" s="23">
        <f>VLOOKUP(E400,DATA!A:I,9,0)</f>
        <v>26.155436578115147</v>
      </c>
      <c r="K400" s="23">
        <v>-5989</v>
      </c>
      <c r="L400" s="23">
        <v>11</v>
      </c>
      <c r="M400" s="23">
        <f t="shared" si="55"/>
        <v>42876.634174496874</v>
      </c>
      <c r="N400" s="23">
        <f t="shared" si="62"/>
        <v>50166.73565099745</v>
      </c>
      <c r="P400" s="23">
        <f t="shared" si="60"/>
        <v>11548339.408455454</v>
      </c>
      <c r="R400" s="46">
        <f t="shared" si="61"/>
        <v>12779801.345131287</v>
      </c>
    </row>
    <row r="401" spans="1:18" ht="12.75">
      <c r="A401" s="23">
        <f t="shared" si="58"/>
        <v>-5989</v>
      </c>
      <c r="B401" s="36">
        <v>-6</v>
      </c>
      <c r="C401" s="36">
        <v>11</v>
      </c>
      <c r="D401" s="36">
        <v>0.014640916</v>
      </c>
      <c r="E401" s="37" t="s">
        <v>11</v>
      </c>
      <c r="F401" s="23">
        <f>VLOOKUP(A401,GPW!A:E,5,0)</f>
        <v>275887.4883105929</v>
      </c>
      <c r="G401" s="23">
        <f>VLOOKUP(A401,Grid_Area!A:L,12,0)</f>
        <v>4678.023</v>
      </c>
      <c r="H401" s="23">
        <f t="shared" si="59"/>
        <v>12116.07957</v>
      </c>
      <c r="I401" s="23">
        <f>VLOOKUP(E401,DATA!A:Q,17,0)</f>
        <v>223.84953713477154</v>
      </c>
      <c r="J401" s="23">
        <f>VLOOKUP(E401,DATA!A:I,9,0)</f>
        <v>36.28089152776056</v>
      </c>
      <c r="K401" s="23">
        <v>-5989</v>
      </c>
      <c r="L401" s="23">
        <v>11</v>
      </c>
      <c r="M401" s="23">
        <f t="shared" si="55"/>
        <v>6435.885605876225</v>
      </c>
      <c r="N401" s="23">
        <f t="shared" si="62"/>
        <v>7530.147318841888</v>
      </c>
      <c r="P401" s="23">
        <f t="shared" si="60"/>
        <v>1685619.9918793975</v>
      </c>
      <c r="R401" s="46">
        <f t="shared" si="61"/>
        <v>1865366.7750558138</v>
      </c>
    </row>
    <row r="402" spans="1:18" ht="12.75">
      <c r="A402" s="23">
        <f t="shared" si="58"/>
        <v>-5989</v>
      </c>
      <c r="B402" s="36">
        <v>-6</v>
      </c>
      <c r="C402" s="36">
        <v>11</v>
      </c>
      <c r="D402" s="36">
        <v>0.0417934689</v>
      </c>
      <c r="E402" s="37" t="s">
        <v>11</v>
      </c>
      <c r="F402" s="23">
        <f>VLOOKUP(A402,GPW!A:E,5,0)</f>
        <v>275887.4883105929</v>
      </c>
      <c r="G402" s="23">
        <f>VLOOKUP(A402,Grid_Area!A:L,12,0)</f>
        <v>4678.023</v>
      </c>
      <c r="H402" s="23">
        <f t="shared" si="59"/>
        <v>12116.07957</v>
      </c>
      <c r="I402" s="23">
        <f>VLOOKUP(E402,DATA!A:Q,17,0)</f>
        <v>223.84953713477154</v>
      </c>
      <c r="J402" s="23">
        <f>VLOOKUP(E402,DATA!A:I,9,0)</f>
        <v>36.28089152776056</v>
      </c>
      <c r="K402" s="23">
        <v>-5989</v>
      </c>
      <c r="L402" s="23">
        <v>11</v>
      </c>
      <c r="M402" s="23">
        <f t="shared" si="55"/>
        <v>18371.663693251547</v>
      </c>
      <c r="N402" s="23">
        <f t="shared" si="62"/>
        <v>21495.30656295254</v>
      </c>
      <c r="P402" s="23">
        <f t="shared" si="60"/>
        <v>4811714.424686943</v>
      </c>
      <c r="R402" s="46">
        <f t="shared" si="61"/>
        <v>5324813.57726446</v>
      </c>
    </row>
    <row r="403" spans="1:18" ht="12.75">
      <c r="A403" s="23">
        <f t="shared" si="58"/>
        <v>-5989</v>
      </c>
      <c r="B403" s="36">
        <v>-6</v>
      </c>
      <c r="C403" s="36">
        <v>11</v>
      </c>
      <c r="D403" s="36">
        <v>0.0092335493</v>
      </c>
      <c r="E403" s="37" t="s">
        <v>12</v>
      </c>
      <c r="F403" s="23">
        <f>VLOOKUP(A403,GPW!A:E,5,0)</f>
        <v>275887.4883105929</v>
      </c>
      <c r="G403" s="23">
        <f>VLOOKUP(A403,Grid_Area!A:L,12,0)</f>
        <v>4678.023</v>
      </c>
      <c r="H403" s="23">
        <f t="shared" si="59"/>
        <v>12116.07957</v>
      </c>
      <c r="I403" s="23">
        <f>VLOOKUP(E403,DATA!A:Q,17,0)</f>
        <v>214.37740531179816</v>
      </c>
      <c r="J403" s="23">
        <f>VLOOKUP(E403,DATA!A:I,9,0)</f>
        <v>24.86479041960941</v>
      </c>
      <c r="K403" s="23">
        <v>-5989</v>
      </c>
      <c r="L403" s="23">
        <v>11</v>
      </c>
      <c r="M403" s="23">
        <f t="shared" si="55"/>
        <v>2781.7339576893537</v>
      </c>
      <c r="N403" s="23">
        <f t="shared" si="62"/>
        <v>3254.6983874450134</v>
      </c>
      <c r="P403" s="23">
        <f t="shared" si="60"/>
        <v>697733.7953729555</v>
      </c>
      <c r="R403" s="46">
        <f t="shared" si="61"/>
        <v>772136.9264677212</v>
      </c>
    </row>
    <row r="404" spans="1:20" ht="12.75">
      <c r="A404" s="23">
        <f t="shared" si="58"/>
        <v>-4988</v>
      </c>
      <c r="B404" s="36">
        <v>-5</v>
      </c>
      <c r="C404" s="36">
        <v>12</v>
      </c>
      <c r="D404" s="36">
        <v>0.0141779606</v>
      </c>
      <c r="E404" s="37" t="s">
        <v>12</v>
      </c>
      <c r="F404" s="23">
        <f>VLOOKUP(A404,GPW!A:E,5,0)</f>
        <v>185387.1918733408</v>
      </c>
      <c r="G404" s="23">
        <f>VLOOKUP(A404,Grid_Area!A:L,12,0)</f>
        <v>4660.703</v>
      </c>
      <c r="H404" s="23">
        <f t="shared" si="59"/>
        <v>12071.22077</v>
      </c>
      <c r="I404" s="23">
        <f>VLOOKUP(E404,DATA!A:Q,17,0)</f>
        <v>214.37740531179816</v>
      </c>
      <c r="J404" s="23">
        <f>VLOOKUP(E404,DATA!A:I,9,0)</f>
        <v>24.86479041960941</v>
      </c>
      <c r="K404" s="23">
        <v>-4988</v>
      </c>
      <c r="L404" s="23">
        <v>11</v>
      </c>
      <c r="M404" s="23">
        <f t="shared" si="55"/>
        <v>4255.491828593218</v>
      </c>
      <c r="N404" s="23">
        <f>M404*F404/SUM(M$404:M$414)</f>
        <v>3969.13672421332</v>
      </c>
      <c r="O404" s="23">
        <f>SUM(N404:N414)</f>
        <v>185387.1918733408</v>
      </c>
      <c r="P404" s="23">
        <f t="shared" si="60"/>
        <v>850893.2322646218</v>
      </c>
      <c r="R404" s="46">
        <f t="shared" si="61"/>
        <v>941628.5830927887</v>
      </c>
      <c r="S404" s="46">
        <f>SUM(R404:R414)</f>
        <v>44071050.622262955</v>
      </c>
      <c r="T404" s="23">
        <f>SUM(D404:D414)</f>
        <v>0.5658753577</v>
      </c>
    </row>
    <row r="405" spans="1:18" ht="12.75">
      <c r="A405" s="23">
        <f t="shared" si="58"/>
        <v>-4988</v>
      </c>
      <c r="B405" s="36">
        <v>-5</v>
      </c>
      <c r="C405" s="36">
        <v>12</v>
      </c>
      <c r="D405" s="36">
        <v>0.0457635371</v>
      </c>
      <c r="E405" s="37" t="s">
        <v>12</v>
      </c>
      <c r="F405" s="23">
        <f>VLOOKUP(A405,GPW!A:E,5,0)</f>
        <v>185387.1918733408</v>
      </c>
      <c r="G405" s="23">
        <f>VLOOKUP(A405,Grid_Area!A:L,12,0)</f>
        <v>4660.703</v>
      </c>
      <c r="H405" s="23">
        <f t="shared" si="59"/>
        <v>12071.22077</v>
      </c>
      <c r="I405" s="23">
        <f>VLOOKUP(E405,DATA!A:Q,17,0)</f>
        <v>214.37740531179816</v>
      </c>
      <c r="J405" s="23">
        <f>VLOOKUP(E405,DATA!A:I,9,0)</f>
        <v>24.86479041960941</v>
      </c>
      <c r="K405" s="23">
        <v>-4988</v>
      </c>
      <c r="L405" s="23">
        <v>11</v>
      </c>
      <c r="M405" s="23">
        <f t="shared" si="55"/>
        <v>13735.851274447228</v>
      </c>
      <c r="N405" s="23">
        <f aca="true" t="shared" si="63" ref="N405:N414">M405*F405/SUM(M$404:M$414)</f>
        <v>12811.55596761277</v>
      </c>
      <c r="P405" s="23">
        <f t="shared" si="60"/>
        <v>2746508.1263437094</v>
      </c>
      <c r="R405" s="46">
        <f t="shared" si="61"/>
        <v>3039383.1533702575</v>
      </c>
    </row>
    <row r="406" spans="1:18" ht="12.75">
      <c r="A406" s="23">
        <f t="shared" si="58"/>
        <v>-4988</v>
      </c>
      <c r="B406" s="36">
        <v>-5</v>
      </c>
      <c r="C406" s="36">
        <v>12</v>
      </c>
      <c r="D406" s="36">
        <v>0.0107815055</v>
      </c>
      <c r="E406" s="37" t="s">
        <v>11</v>
      </c>
      <c r="F406" s="23">
        <f>VLOOKUP(A406,GPW!A:E,5,0)</f>
        <v>185387.1918733408</v>
      </c>
      <c r="G406" s="23">
        <f>VLOOKUP(A406,Grid_Area!A:L,12,0)</f>
        <v>4660.703</v>
      </c>
      <c r="H406" s="23">
        <f t="shared" si="59"/>
        <v>12071.22077</v>
      </c>
      <c r="I406" s="23">
        <f>VLOOKUP(E406,DATA!A:Q,17,0)</f>
        <v>223.84953713477154</v>
      </c>
      <c r="J406" s="23">
        <f>VLOOKUP(E406,DATA!A:I,9,0)</f>
        <v>36.28089152776056</v>
      </c>
      <c r="K406" s="23">
        <v>-4988</v>
      </c>
      <c r="L406" s="23">
        <v>11</v>
      </c>
      <c r="M406" s="23">
        <f t="shared" si="55"/>
        <v>4721.810482431767</v>
      </c>
      <c r="N406" s="23">
        <f t="shared" si="63"/>
        <v>4404.07646060289</v>
      </c>
      <c r="P406" s="23">
        <f t="shared" si="60"/>
        <v>985850.4772120997</v>
      </c>
      <c r="R406" s="46">
        <f t="shared" si="61"/>
        <v>1090977.0495270349</v>
      </c>
    </row>
    <row r="407" spans="1:18" ht="12.75">
      <c r="A407" s="23">
        <f t="shared" si="58"/>
        <v>-4988</v>
      </c>
      <c r="B407" s="36">
        <v>-5</v>
      </c>
      <c r="C407" s="36">
        <v>12</v>
      </c>
      <c r="D407" s="36">
        <v>0.1010512597</v>
      </c>
      <c r="E407" s="37" t="s">
        <v>12</v>
      </c>
      <c r="F407" s="23">
        <f>VLOOKUP(A407,GPW!A:E,5,0)</f>
        <v>185387.1918733408</v>
      </c>
      <c r="G407" s="23">
        <f>VLOOKUP(A407,Grid_Area!A:L,12,0)</f>
        <v>4660.703</v>
      </c>
      <c r="H407" s="23">
        <f t="shared" si="59"/>
        <v>12071.22077</v>
      </c>
      <c r="I407" s="23">
        <f>VLOOKUP(E407,DATA!A:Q,17,0)</f>
        <v>214.37740531179816</v>
      </c>
      <c r="J407" s="23">
        <f>VLOOKUP(E407,DATA!A:I,9,0)</f>
        <v>24.86479041960941</v>
      </c>
      <c r="K407" s="23">
        <v>-4988</v>
      </c>
      <c r="L407" s="23">
        <v>11</v>
      </c>
      <c r="M407" s="23">
        <f t="shared" si="55"/>
        <v>30330.371345678668</v>
      </c>
      <c r="N407" s="23">
        <f t="shared" si="63"/>
        <v>28289.418853603485</v>
      </c>
      <c r="P407" s="23">
        <f t="shared" si="60"/>
        <v>6064612.2116141785</v>
      </c>
      <c r="R407" s="46">
        <f t="shared" si="61"/>
        <v>6711314.636538939</v>
      </c>
    </row>
    <row r="408" spans="1:18" ht="12.75">
      <c r="A408" s="23">
        <f t="shared" si="58"/>
        <v>-4988</v>
      </c>
      <c r="B408" s="36">
        <v>-5</v>
      </c>
      <c r="C408" s="36">
        <v>12</v>
      </c>
      <c r="D408" s="36">
        <v>0.1519809362</v>
      </c>
      <c r="E408" s="37" t="s">
        <v>12</v>
      </c>
      <c r="F408" s="23">
        <f>VLOOKUP(A408,GPW!A:E,5,0)</f>
        <v>185387.1918733408</v>
      </c>
      <c r="G408" s="23">
        <f>VLOOKUP(A408,Grid_Area!A:L,12,0)</f>
        <v>4660.703</v>
      </c>
      <c r="H408" s="23">
        <f t="shared" si="59"/>
        <v>12071.22077</v>
      </c>
      <c r="I408" s="23">
        <f>VLOOKUP(E408,DATA!A:Q,17,0)</f>
        <v>214.37740531179816</v>
      </c>
      <c r="J408" s="23">
        <f>VLOOKUP(E408,DATA!A:I,9,0)</f>
        <v>24.86479041960941</v>
      </c>
      <c r="K408" s="23">
        <v>-4988</v>
      </c>
      <c r="L408" s="23">
        <v>11</v>
      </c>
      <c r="M408" s="23">
        <f t="shared" si="55"/>
        <v>45616.83096375985</v>
      </c>
      <c r="N408" s="23">
        <f t="shared" si="63"/>
        <v>42547.24161468904</v>
      </c>
      <c r="P408" s="23">
        <f t="shared" si="60"/>
        <v>9121167.260531198</v>
      </c>
      <c r="R408" s="46">
        <f t="shared" si="61"/>
        <v>10093806.693969902</v>
      </c>
    </row>
    <row r="409" spans="1:18" ht="12.75">
      <c r="A409" s="23">
        <f t="shared" si="58"/>
        <v>-4988</v>
      </c>
      <c r="B409" s="36">
        <v>-5</v>
      </c>
      <c r="C409" s="36">
        <v>12</v>
      </c>
      <c r="D409" s="36">
        <v>0.0380561486</v>
      </c>
      <c r="E409" s="37" t="s">
        <v>15</v>
      </c>
      <c r="F409" s="23">
        <f>VLOOKUP(A409,GPW!A:E,5,0)</f>
        <v>185387.1918733408</v>
      </c>
      <c r="G409" s="23">
        <f>VLOOKUP(A409,Grid_Area!A:L,12,0)</f>
        <v>4660.703</v>
      </c>
      <c r="H409" s="23">
        <f t="shared" si="59"/>
        <v>12071.22077</v>
      </c>
      <c r="I409" s="23">
        <f>VLOOKUP(E409,DATA!A:Q,17,0)</f>
        <v>229.89141224522461</v>
      </c>
      <c r="J409" s="23">
        <f>VLOOKUP(E409,DATA!A:I,9,0)</f>
        <v>45.69682794621903</v>
      </c>
      <c r="K409" s="23">
        <v>-4988</v>
      </c>
      <c r="L409" s="23">
        <v>11</v>
      </c>
      <c r="M409" s="23">
        <f t="shared" si="55"/>
        <v>20992.39944198043</v>
      </c>
      <c r="N409" s="23">
        <f t="shared" si="63"/>
        <v>19579.805792287054</v>
      </c>
      <c r="P409" s="23">
        <f t="shared" si="60"/>
        <v>4501229.2050761</v>
      </c>
      <c r="R409" s="46">
        <f t="shared" si="61"/>
        <v>4981219.63818082</v>
      </c>
    </row>
    <row r="410" spans="1:18" ht="12.75">
      <c r="A410" s="23">
        <f t="shared" si="58"/>
        <v>-4988</v>
      </c>
      <c r="B410" s="36">
        <v>-5</v>
      </c>
      <c r="C410" s="36">
        <v>12</v>
      </c>
      <c r="D410" s="36">
        <v>0.0465740989</v>
      </c>
      <c r="E410" s="37" t="s">
        <v>16</v>
      </c>
      <c r="F410" s="23">
        <f>VLOOKUP(A410,GPW!A:E,5,0)</f>
        <v>185387.1918733408</v>
      </c>
      <c r="G410" s="23">
        <f>VLOOKUP(A410,Grid_Area!A:L,12,0)</f>
        <v>4660.703</v>
      </c>
      <c r="H410" s="23">
        <f t="shared" si="59"/>
        <v>12071.22077</v>
      </c>
      <c r="I410" s="23">
        <f>VLOOKUP(E410,DATA!A:Q,17,0)</f>
        <v>194.00553866987852</v>
      </c>
      <c r="J410" s="23">
        <f>VLOOKUP(E410,DATA!A:I,9,0)</f>
        <v>25.458636303064118</v>
      </c>
      <c r="K410" s="23">
        <v>-4988</v>
      </c>
      <c r="L410" s="23">
        <v>11</v>
      </c>
      <c r="M410" s="23">
        <f t="shared" si="55"/>
        <v>14313.003936523117</v>
      </c>
      <c r="N410" s="23">
        <f t="shared" si="63"/>
        <v>13349.871612147843</v>
      </c>
      <c r="P410" s="23">
        <f t="shared" si="60"/>
        <v>2589949.0332884616</v>
      </c>
      <c r="R410" s="46">
        <f t="shared" si="61"/>
        <v>2866129.316844198</v>
      </c>
    </row>
    <row r="411" spans="1:18" ht="12.75">
      <c r="A411" s="23">
        <f t="shared" si="58"/>
        <v>-4988</v>
      </c>
      <c r="B411" s="36">
        <v>-5</v>
      </c>
      <c r="C411" s="36">
        <v>12</v>
      </c>
      <c r="D411" s="36">
        <v>0.0424850606</v>
      </c>
      <c r="E411" s="37" t="s">
        <v>15</v>
      </c>
      <c r="F411" s="23">
        <f>VLOOKUP(A411,GPW!A:E,5,0)</f>
        <v>185387.1918733408</v>
      </c>
      <c r="G411" s="23">
        <f>VLOOKUP(A411,Grid_Area!A:L,12,0)</f>
        <v>4660.703</v>
      </c>
      <c r="H411" s="23">
        <f t="shared" si="59"/>
        <v>12071.22077</v>
      </c>
      <c r="I411" s="23">
        <f>VLOOKUP(E411,DATA!A:Q,17,0)</f>
        <v>229.89141224522461</v>
      </c>
      <c r="J411" s="23">
        <f>VLOOKUP(E411,DATA!A:I,9,0)</f>
        <v>45.69682794621903</v>
      </c>
      <c r="K411" s="23">
        <v>-4988</v>
      </c>
      <c r="L411" s="23">
        <v>11</v>
      </c>
      <c r="M411" s="23">
        <f t="shared" si="55"/>
        <v>23435.460372149817</v>
      </c>
      <c r="N411" s="23">
        <f t="shared" si="63"/>
        <v>21858.471396171357</v>
      </c>
      <c r="P411" s="23">
        <f t="shared" si="60"/>
        <v>5025074.85878768</v>
      </c>
      <c r="R411" s="46">
        <f t="shared" si="61"/>
        <v>5560925.789269759</v>
      </c>
    </row>
    <row r="412" spans="1:18" ht="12.75">
      <c r="A412" s="23">
        <f t="shared" si="58"/>
        <v>-4988</v>
      </c>
      <c r="B412" s="36">
        <v>-5</v>
      </c>
      <c r="C412" s="36">
        <v>12</v>
      </c>
      <c r="D412" s="36">
        <v>4.40355E-05</v>
      </c>
      <c r="E412" s="37" t="s">
        <v>15</v>
      </c>
      <c r="F412" s="23">
        <f>VLOOKUP(A412,GPW!A:E,5,0)</f>
        <v>185387.1918733408</v>
      </c>
      <c r="G412" s="23">
        <f>VLOOKUP(A412,Grid_Area!A:L,12,0)</f>
        <v>4660.703</v>
      </c>
      <c r="H412" s="23">
        <f t="shared" si="59"/>
        <v>12071.22077</v>
      </c>
      <c r="I412" s="23">
        <f>VLOOKUP(E412,DATA!A:Q,17,0)</f>
        <v>229.89141224522461</v>
      </c>
      <c r="J412" s="23">
        <f>VLOOKUP(E412,DATA!A:I,9,0)</f>
        <v>45.69682794621903</v>
      </c>
      <c r="K412" s="23">
        <v>-4988</v>
      </c>
      <c r="L412" s="23">
        <v>11</v>
      </c>
      <c r="M412" s="23">
        <f t="shared" si="55"/>
        <v>24.290708325311968</v>
      </c>
      <c r="N412" s="23">
        <f t="shared" si="63"/>
        <v>22.65616909973535</v>
      </c>
      <c r="P412" s="23">
        <f t="shared" si="60"/>
        <v>5208.458710404779</v>
      </c>
      <c r="R412" s="46">
        <f t="shared" si="61"/>
        <v>5763.864853552509</v>
      </c>
    </row>
    <row r="413" spans="1:18" ht="12.75">
      <c r="A413" s="23">
        <f t="shared" si="58"/>
        <v>-4988</v>
      </c>
      <c r="B413" s="36">
        <v>-5</v>
      </c>
      <c r="C413" s="36">
        <v>12</v>
      </c>
      <c r="D413" s="36">
        <v>0.024589183</v>
      </c>
      <c r="E413" s="37" t="s">
        <v>15</v>
      </c>
      <c r="F413" s="23">
        <f>VLOOKUP(A413,GPW!A:E,5,0)</f>
        <v>185387.1918733408</v>
      </c>
      <c r="G413" s="23">
        <f>VLOOKUP(A413,Grid_Area!A:L,12,0)</f>
        <v>4660.703</v>
      </c>
      <c r="H413" s="23">
        <f t="shared" si="59"/>
        <v>12071.22077</v>
      </c>
      <c r="I413" s="23">
        <f>VLOOKUP(E413,DATA!A:Q,17,0)</f>
        <v>229.89141224522461</v>
      </c>
      <c r="J413" s="23">
        <f>VLOOKUP(E413,DATA!A:I,9,0)</f>
        <v>45.69682794621903</v>
      </c>
      <c r="K413" s="23">
        <v>-4988</v>
      </c>
      <c r="L413" s="23">
        <v>11</v>
      </c>
      <c r="M413" s="23">
        <f t="shared" si="55"/>
        <v>13563.79903057123</v>
      </c>
      <c r="N413" s="23">
        <f t="shared" si="63"/>
        <v>12651.08124291396</v>
      </c>
      <c r="P413" s="23">
        <f t="shared" si="60"/>
        <v>2908374.9333625617</v>
      </c>
      <c r="R413" s="46">
        <f t="shared" si="61"/>
        <v>3218510.6941279382</v>
      </c>
    </row>
    <row r="414" spans="1:18" ht="12.75">
      <c r="A414" s="23">
        <f t="shared" si="58"/>
        <v>-4988</v>
      </c>
      <c r="B414" s="36">
        <v>-5</v>
      </c>
      <c r="C414" s="36">
        <v>12</v>
      </c>
      <c r="D414" s="36">
        <v>0.090371632</v>
      </c>
      <c r="E414" s="37" t="s">
        <v>16</v>
      </c>
      <c r="F414" s="23">
        <f>VLOOKUP(A414,GPW!A:E,5,0)</f>
        <v>185387.1918733408</v>
      </c>
      <c r="G414" s="23">
        <f>VLOOKUP(A414,Grid_Area!A:L,12,0)</f>
        <v>4660.703</v>
      </c>
      <c r="H414" s="23">
        <f t="shared" si="59"/>
        <v>12071.22077</v>
      </c>
      <c r="I414" s="23">
        <f>VLOOKUP(E414,DATA!A:Q,17,0)</f>
        <v>194.00553866987852</v>
      </c>
      <c r="J414" s="23">
        <f>VLOOKUP(E414,DATA!A:I,9,0)</f>
        <v>25.458636303064118</v>
      </c>
      <c r="K414" s="23">
        <v>-4988</v>
      </c>
      <c r="L414" s="23">
        <v>11</v>
      </c>
      <c r="M414" s="23">
        <f t="shared" si="55"/>
        <v>27772.722502764693</v>
      </c>
      <c r="N414" s="23">
        <f t="shared" si="63"/>
        <v>25903.876039999377</v>
      </c>
      <c r="P414" s="23">
        <f t="shared" si="60"/>
        <v>5025495.424777838</v>
      </c>
      <c r="R414" s="46">
        <f t="shared" si="61"/>
        <v>5561391.202487768</v>
      </c>
    </row>
    <row r="415" spans="1:20" ht="12.75">
      <c r="A415" s="23">
        <f t="shared" si="58"/>
        <v>-3987</v>
      </c>
      <c r="B415" s="36">
        <v>-4</v>
      </c>
      <c r="C415" s="36">
        <v>13</v>
      </c>
      <c r="D415" s="36">
        <v>0.0592687885</v>
      </c>
      <c r="E415" s="37" t="s">
        <v>22</v>
      </c>
      <c r="F415" s="23">
        <f>VLOOKUP(A415,GPW!A:E,5,0)</f>
        <v>187602.0365544823</v>
      </c>
      <c r="G415" s="23">
        <f>VLOOKUP(A415,Grid_Area!A:L,12,0)</f>
        <v>4641.958</v>
      </c>
      <c r="H415" s="23">
        <f t="shared" si="59"/>
        <v>12022.671219999998</v>
      </c>
      <c r="I415" s="23">
        <f>VLOOKUP(E415,DATA!A:Q,17,0)</f>
        <v>190.5929829269391</v>
      </c>
      <c r="J415" s="23">
        <f>VLOOKUP(E415,DATA!A:I,9,0)</f>
        <v>30.77781657245089</v>
      </c>
      <c r="K415" s="23">
        <v>-3987</v>
      </c>
      <c r="L415" s="23">
        <v>11</v>
      </c>
      <c r="M415" s="23">
        <f t="shared" si="55"/>
        <v>21931.322832206555</v>
      </c>
      <c r="N415" s="23">
        <f>M415*F415/SUM(M$415:M$425)</f>
        <v>19544.66759022745</v>
      </c>
      <c r="O415" s="23">
        <f>SUM(N415:N425)</f>
        <v>187602.03655448233</v>
      </c>
      <c r="P415" s="23">
        <f t="shared" si="60"/>
        <v>3725076.4963369207</v>
      </c>
      <c r="R415" s="46">
        <f t="shared" si="61"/>
        <v>4122301.5651711444</v>
      </c>
      <c r="S415" s="46">
        <f>SUM(R415:R425)</f>
        <v>39592993.92589881</v>
      </c>
      <c r="T415" s="23">
        <f>SUM(D415:D425)</f>
        <v>0.6105453354</v>
      </c>
    </row>
    <row r="416" spans="1:18" ht="12.75">
      <c r="A416" s="23">
        <f t="shared" si="58"/>
        <v>-3987</v>
      </c>
      <c r="B416" s="36">
        <v>-4</v>
      </c>
      <c r="C416" s="36">
        <v>13</v>
      </c>
      <c r="D416" s="36">
        <v>0.0694410142</v>
      </c>
      <c r="E416" s="37" t="s">
        <v>22</v>
      </c>
      <c r="F416" s="23">
        <f>VLOOKUP(A416,GPW!A:E,5,0)</f>
        <v>187602.0365544823</v>
      </c>
      <c r="G416" s="23">
        <f>VLOOKUP(A416,Grid_Area!A:L,12,0)</f>
        <v>4641.958</v>
      </c>
      <c r="H416" s="23">
        <f t="shared" si="59"/>
        <v>12022.671219999998</v>
      </c>
      <c r="I416" s="23">
        <f>VLOOKUP(E416,DATA!A:Q,17,0)</f>
        <v>190.5929829269391</v>
      </c>
      <c r="J416" s="23">
        <f>VLOOKUP(E416,DATA!A:I,9,0)</f>
        <v>30.77781657245089</v>
      </c>
      <c r="K416" s="23">
        <v>-3987</v>
      </c>
      <c r="L416" s="23">
        <v>11</v>
      </c>
      <c r="M416" s="23">
        <f t="shared" si="55"/>
        <v>25695.367473489685</v>
      </c>
      <c r="N416" s="23">
        <f aca="true" t="shared" si="64" ref="N416:N425">M416*F416/SUM(M$415:M$425)</f>
        <v>22899.09367165931</v>
      </c>
      <c r="P416" s="23">
        <f t="shared" si="60"/>
        <v>4364406.569204942</v>
      </c>
      <c r="R416" s="46">
        <f t="shared" si="61"/>
        <v>4829806.864092247</v>
      </c>
    </row>
    <row r="417" spans="1:18" ht="12.75">
      <c r="A417" s="23">
        <f t="shared" si="58"/>
        <v>-3987</v>
      </c>
      <c r="B417" s="36">
        <v>-4</v>
      </c>
      <c r="C417" s="36">
        <v>13</v>
      </c>
      <c r="D417" s="36">
        <v>0.0065543041</v>
      </c>
      <c r="E417" s="37" t="s">
        <v>16</v>
      </c>
      <c r="F417" s="23">
        <f>VLOOKUP(A417,GPW!A:E,5,0)</f>
        <v>187602.0365544823</v>
      </c>
      <c r="G417" s="23">
        <f>VLOOKUP(A417,Grid_Area!A:L,12,0)</f>
        <v>4641.958</v>
      </c>
      <c r="H417" s="23">
        <f t="shared" si="59"/>
        <v>12022.671219999998</v>
      </c>
      <c r="I417" s="23">
        <f>VLOOKUP(E417,DATA!A:Q,17,0)</f>
        <v>194.00553866987852</v>
      </c>
      <c r="J417" s="23">
        <f>VLOOKUP(E417,DATA!A:I,9,0)</f>
        <v>25.458636303064118</v>
      </c>
      <c r="K417" s="23">
        <v>-3987</v>
      </c>
      <c r="L417" s="23">
        <v>11</v>
      </c>
      <c r="M417" s="23">
        <f t="shared" si="55"/>
        <v>2006.1467340089466</v>
      </c>
      <c r="N417" s="23">
        <f t="shared" si="64"/>
        <v>1787.8297334552694</v>
      </c>
      <c r="P417" s="23">
        <f t="shared" si="60"/>
        <v>346848.8704890149</v>
      </c>
      <c r="R417" s="46">
        <f t="shared" si="61"/>
        <v>383835.2428737312</v>
      </c>
    </row>
    <row r="418" spans="1:18" ht="12.75">
      <c r="A418" s="23">
        <f t="shared" si="58"/>
        <v>-3987</v>
      </c>
      <c r="B418" s="36">
        <v>-4</v>
      </c>
      <c r="C418" s="36">
        <v>13</v>
      </c>
      <c r="D418" s="36">
        <v>0.1069466083</v>
      </c>
      <c r="E418" s="37" t="s">
        <v>22</v>
      </c>
      <c r="F418" s="23">
        <f>VLOOKUP(A418,GPW!A:E,5,0)</f>
        <v>187602.0365544823</v>
      </c>
      <c r="G418" s="23">
        <f>VLOOKUP(A418,Grid_Area!A:L,12,0)</f>
        <v>4641.958</v>
      </c>
      <c r="H418" s="23">
        <f t="shared" si="59"/>
        <v>12022.671219999998</v>
      </c>
      <c r="I418" s="23">
        <f>VLOOKUP(E418,DATA!A:Q,17,0)</f>
        <v>190.5929829269391</v>
      </c>
      <c r="J418" s="23">
        <f>VLOOKUP(E418,DATA!A:I,9,0)</f>
        <v>30.77781657245089</v>
      </c>
      <c r="K418" s="23">
        <v>-3987</v>
      </c>
      <c r="L418" s="23">
        <v>11</v>
      </c>
      <c r="M418" s="23">
        <f t="shared" si="55"/>
        <v>39573.6213240944</v>
      </c>
      <c r="N418" s="23">
        <f t="shared" si="64"/>
        <v>35267.05981388096</v>
      </c>
      <c r="P418" s="23">
        <f t="shared" si="60"/>
        <v>6721654.128990353</v>
      </c>
      <c r="R418" s="46">
        <f t="shared" si="61"/>
        <v>7438420.489813711</v>
      </c>
    </row>
    <row r="419" spans="1:18" ht="12.75">
      <c r="A419" s="23">
        <f t="shared" si="58"/>
        <v>-3987</v>
      </c>
      <c r="B419" s="36">
        <v>-4</v>
      </c>
      <c r="C419" s="36">
        <v>13</v>
      </c>
      <c r="D419" s="36">
        <v>0.0898104877</v>
      </c>
      <c r="E419" s="37" t="s">
        <v>22</v>
      </c>
      <c r="F419" s="23">
        <f>VLOOKUP(A419,GPW!A:E,5,0)</f>
        <v>187602.0365544823</v>
      </c>
      <c r="G419" s="23">
        <f>VLOOKUP(A419,Grid_Area!A:L,12,0)</f>
        <v>4641.958</v>
      </c>
      <c r="H419" s="23">
        <f t="shared" si="59"/>
        <v>12022.671219999998</v>
      </c>
      <c r="I419" s="23">
        <f>VLOOKUP(E419,DATA!A:Q,17,0)</f>
        <v>190.5929829269391</v>
      </c>
      <c r="J419" s="23">
        <f>VLOOKUP(E419,DATA!A:I,9,0)</f>
        <v>30.77781657245089</v>
      </c>
      <c r="K419" s="23">
        <v>-3987</v>
      </c>
      <c r="L419" s="23">
        <v>11</v>
      </c>
      <c r="M419" s="23">
        <f t="shared" si="55"/>
        <v>33232.715722991634</v>
      </c>
      <c r="N419" s="23">
        <f t="shared" si="64"/>
        <v>29616.197203233045</v>
      </c>
      <c r="P419" s="23">
        <f t="shared" si="60"/>
        <v>5644639.367916658</v>
      </c>
      <c r="R419" s="46">
        <f t="shared" si="61"/>
        <v>6246557.815408927</v>
      </c>
    </row>
    <row r="420" spans="1:18" ht="12.75">
      <c r="A420" s="23">
        <f t="shared" si="58"/>
        <v>-3987</v>
      </c>
      <c r="B420" s="36">
        <v>-4</v>
      </c>
      <c r="C420" s="36">
        <v>13</v>
      </c>
      <c r="D420" s="36">
        <v>0.1106485077</v>
      </c>
      <c r="E420" s="37" t="s">
        <v>22</v>
      </c>
      <c r="F420" s="23">
        <f>VLOOKUP(A420,GPW!A:E,5,0)</f>
        <v>187602.0365544823</v>
      </c>
      <c r="G420" s="23">
        <f>VLOOKUP(A420,Grid_Area!A:L,12,0)</f>
        <v>4641.958</v>
      </c>
      <c r="H420" s="23">
        <f t="shared" si="59"/>
        <v>12022.671219999998</v>
      </c>
      <c r="I420" s="23">
        <f>VLOOKUP(E420,DATA!A:Q,17,0)</f>
        <v>190.5929829269391</v>
      </c>
      <c r="J420" s="23">
        <f>VLOOKUP(E420,DATA!A:I,9,0)</f>
        <v>30.77781657245089</v>
      </c>
      <c r="K420" s="23">
        <v>-3987</v>
      </c>
      <c r="L420" s="23">
        <v>11</v>
      </c>
      <c r="M420" s="23">
        <f t="shared" si="55"/>
        <v>40943.440969281706</v>
      </c>
      <c r="N420" s="23">
        <f t="shared" si="64"/>
        <v>36487.81014565908</v>
      </c>
      <c r="P420" s="23">
        <f t="shared" si="60"/>
        <v>6954320.576132997</v>
      </c>
      <c r="R420" s="46">
        <f t="shared" si="61"/>
        <v>7695897.419525648</v>
      </c>
    </row>
    <row r="421" spans="1:18" ht="12.75">
      <c r="A421" s="23">
        <f t="shared" si="58"/>
        <v>-3987</v>
      </c>
      <c r="B421" s="36">
        <v>-4</v>
      </c>
      <c r="C421" s="36">
        <v>13</v>
      </c>
      <c r="D421" s="36">
        <v>0.0175295945</v>
      </c>
      <c r="E421" s="37" t="s">
        <v>29</v>
      </c>
      <c r="F421" s="23">
        <f>VLOOKUP(A421,GPW!A:E,5,0)</f>
        <v>187602.0365544823</v>
      </c>
      <c r="G421" s="23">
        <f>VLOOKUP(A421,Grid_Area!A:L,12,0)</f>
        <v>4641.958</v>
      </c>
      <c r="H421" s="23">
        <f t="shared" si="59"/>
        <v>12022.671219999998</v>
      </c>
      <c r="I421" s="23">
        <f>VLOOKUP(E421,DATA!A:Q,17,0)</f>
        <v>202.85881147269154</v>
      </c>
      <c r="J421" s="23">
        <f>VLOOKUP(E421,DATA!A:I,9,0)</f>
        <v>11.382125911585222</v>
      </c>
      <c r="K421" s="23">
        <v>-3987</v>
      </c>
      <c r="L421" s="23">
        <v>11</v>
      </c>
      <c r="M421" s="23">
        <f t="shared" si="55"/>
        <v>2398.8120750095322</v>
      </c>
      <c r="N421" s="23">
        <f t="shared" si="64"/>
        <v>2137.763644089679</v>
      </c>
      <c r="P421" s="23">
        <f t="shared" si="60"/>
        <v>433664.19204956223</v>
      </c>
      <c r="R421" s="46">
        <f t="shared" si="61"/>
        <v>479908.1520614494</v>
      </c>
    </row>
    <row r="422" spans="1:18" ht="12.75">
      <c r="A422" s="23">
        <f t="shared" si="58"/>
        <v>-3987</v>
      </c>
      <c r="B422" s="36">
        <v>-4</v>
      </c>
      <c r="C422" s="36">
        <v>13</v>
      </c>
      <c r="D422" s="36">
        <v>0.025655146</v>
      </c>
      <c r="E422" s="37" t="s">
        <v>22</v>
      </c>
      <c r="F422" s="23">
        <f>VLOOKUP(A422,GPW!A:E,5,0)</f>
        <v>187602.0365544823</v>
      </c>
      <c r="G422" s="23">
        <f>VLOOKUP(A422,Grid_Area!A:L,12,0)</f>
        <v>4641.958</v>
      </c>
      <c r="H422" s="23">
        <f t="shared" si="59"/>
        <v>12022.671219999998</v>
      </c>
      <c r="I422" s="23">
        <f>VLOOKUP(E422,DATA!A:Q,17,0)</f>
        <v>190.5929829269391</v>
      </c>
      <c r="J422" s="23">
        <f>VLOOKUP(E422,DATA!A:I,9,0)</f>
        <v>30.77781657245089</v>
      </c>
      <c r="K422" s="23">
        <v>-3987</v>
      </c>
      <c r="L422" s="23">
        <v>11</v>
      </c>
      <c r="M422" s="23">
        <f t="shared" si="55"/>
        <v>9493.213940645886</v>
      </c>
      <c r="N422" s="23">
        <f t="shared" si="64"/>
        <v>8460.124008587645</v>
      </c>
      <c r="P422" s="23">
        <f t="shared" si="60"/>
        <v>1612440.2707285327</v>
      </c>
      <c r="R422" s="46">
        <f t="shared" si="61"/>
        <v>1784383.5041523448</v>
      </c>
    </row>
    <row r="423" spans="1:18" ht="12.75">
      <c r="A423" s="23">
        <f t="shared" si="58"/>
        <v>-3987</v>
      </c>
      <c r="B423" s="36">
        <v>-4</v>
      </c>
      <c r="C423" s="36">
        <v>13</v>
      </c>
      <c r="D423" s="36">
        <v>0.00568108</v>
      </c>
      <c r="E423" s="37" t="s">
        <v>22</v>
      </c>
      <c r="F423" s="23">
        <f>VLOOKUP(A423,GPW!A:E,5,0)</f>
        <v>187602.0365544823</v>
      </c>
      <c r="G423" s="23">
        <f>VLOOKUP(A423,Grid_Area!A:L,12,0)</f>
        <v>4641.958</v>
      </c>
      <c r="H423" s="23">
        <f t="shared" si="59"/>
        <v>12022.671219999998</v>
      </c>
      <c r="I423" s="23">
        <f>VLOOKUP(E423,DATA!A:Q,17,0)</f>
        <v>190.5929829269391</v>
      </c>
      <c r="J423" s="23">
        <f>VLOOKUP(E423,DATA!A:I,9,0)</f>
        <v>30.77781657245089</v>
      </c>
      <c r="K423" s="23">
        <v>-3987</v>
      </c>
      <c r="L423" s="23">
        <v>11</v>
      </c>
      <c r="M423" s="23">
        <f t="shared" si="55"/>
        <v>2102.1789489689336</v>
      </c>
      <c r="N423" s="23">
        <f t="shared" si="64"/>
        <v>1873.4113344241778</v>
      </c>
      <c r="P423" s="23">
        <f t="shared" si="60"/>
        <v>357059.0544770415</v>
      </c>
      <c r="R423" s="46">
        <f t="shared" si="61"/>
        <v>395134.194043168</v>
      </c>
    </row>
    <row r="424" spans="1:18" ht="12.75">
      <c r="A424" s="23">
        <f t="shared" si="58"/>
        <v>-3987</v>
      </c>
      <c r="B424" s="36">
        <v>-4</v>
      </c>
      <c r="C424" s="36">
        <v>13</v>
      </c>
      <c r="D424" s="36">
        <v>0.0720562571</v>
      </c>
      <c r="E424" s="37" t="s">
        <v>30</v>
      </c>
      <c r="F424" s="23">
        <f>VLOOKUP(A424,GPW!A:E,5,0)</f>
        <v>187602.0365544823</v>
      </c>
      <c r="G424" s="23">
        <f>VLOOKUP(A424,Grid_Area!A:L,12,0)</f>
        <v>4641.958</v>
      </c>
      <c r="H424" s="23">
        <f t="shared" si="59"/>
        <v>12022.671219999998</v>
      </c>
      <c r="I424" s="23">
        <f>VLOOKUP(E424,DATA!A:Q,17,0)</f>
        <v>190.24951004975017</v>
      </c>
      <c r="J424" s="23">
        <f>VLOOKUP(E424,DATA!A:I,9,0)</f>
        <v>23.157305619040578</v>
      </c>
      <c r="K424" s="23">
        <v>-3987</v>
      </c>
      <c r="L424" s="23">
        <v>11</v>
      </c>
      <c r="M424" s="23">
        <f t="shared" si="55"/>
        <v>20061.37505903106</v>
      </c>
      <c r="N424" s="23">
        <f t="shared" si="64"/>
        <v>17878.21509589225</v>
      </c>
      <c r="P424" s="23">
        <f t="shared" si="60"/>
        <v>3401321.662557548</v>
      </c>
      <c r="R424" s="46">
        <f t="shared" si="61"/>
        <v>3764023.0011382084</v>
      </c>
    </row>
    <row r="425" spans="1:18" ht="12.75">
      <c r="A425" s="23">
        <f t="shared" si="58"/>
        <v>-3987</v>
      </c>
      <c r="B425" s="36">
        <v>-4</v>
      </c>
      <c r="C425" s="36">
        <v>13</v>
      </c>
      <c r="D425" s="36">
        <v>0.0469535473</v>
      </c>
      <c r="E425" s="37" t="s">
        <v>30</v>
      </c>
      <c r="F425" s="23">
        <f>VLOOKUP(A425,GPW!A:E,5,0)</f>
        <v>187602.0365544823</v>
      </c>
      <c r="G425" s="23">
        <f>VLOOKUP(A425,Grid_Area!A:L,12,0)</f>
        <v>4641.958</v>
      </c>
      <c r="H425" s="23">
        <f t="shared" si="59"/>
        <v>12022.671219999998</v>
      </c>
      <c r="I425" s="23">
        <f>VLOOKUP(E425,DATA!A:Q,17,0)</f>
        <v>190.24951004975017</v>
      </c>
      <c r="J425" s="23">
        <f>VLOOKUP(E425,DATA!A:I,9,0)</f>
        <v>23.157305619040578</v>
      </c>
      <c r="K425" s="23">
        <v>-3987</v>
      </c>
      <c r="L425" s="23">
        <v>11</v>
      </c>
      <c r="M425" s="23">
        <f t="shared" si="55"/>
        <v>13072.462554223554</v>
      </c>
      <c r="N425" s="23">
        <f t="shared" si="64"/>
        <v>11649.864313373431</v>
      </c>
      <c r="P425" s="23">
        <f t="shared" si="60"/>
        <v>2216380.9777653646</v>
      </c>
      <c r="R425" s="46">
        <f t="shared" si="61"/>
        <v>2452725.6776182293</v>
      </c>
    </row>
    <row r="426" spans="1:20" ht="12.75">
      <c r="A426" s="23">
        <f t="shared" si="58"/>
        <v>-2984</v>
      </c>
      <c r="B426" s="36">
        <v>-3</v>
      </c>
      <c r="C426" s="36">
        <v>16</v>
      </c>
      <c r="D426" s="36">
        <v>0.0210393896</v>
      </c>
      <c r="E426" s="37" t="s">
        <v>41</v>
      </c>
      <c r="F426" s="23">
        <f>VLOOKUP(A426,GPW!A:E,5,0)</f>
        <v>35015.229336489894</v>
      </c>
      <c r="G426" s="23">
        <f>VLOOKUP(A426,Grid_Area!A:L,12,0)</f>
        <v>4577.27</v>
      </c>
      <c r="H426" s="23">
        <f t="shared" si="59"/>
        <v>11855.1293</v>
      </c>
      <c r="I426" s="23">
        <f>VLOOKUP(E426,DATA!A:Q,17,0)</f>
        <v>225.60237533048647</v>
      </c>
      <c r="J426" s="23">
        <f>VLOOKUP(E426,DATA!A:I,9,0)</f>
        <v>2.666067910211792</v>
      </c>
      <c r="K426" s="23">
        <v>-2984</v>
      </c>
      <c r="L426" s="23">
        <v>11</v>
      </c>
      <c r="M426" s="23">
        <f t="shared" si="55"/>
        <v>664.9831462965902</v>
      </c>
      <c r="N426" s="23">
        <f>M426*F426/SUM(M$426:M$436)</f>
        <v>800.4897681629026</v>
      </c>
      <c r="O426" s="23">
        <f>SUM(N426:N436)</f>
        <v>35015.229336489894</v>
      </c>
      <c r="P426" s="23">
        <f t="shared" si="60"/>
        <v>180592.39312530126</v>
      </c>
      <c r="R426" s="46">
        <f t="shared" si="61"/>
        <v>199849.93746316302</v>
      </c>
      <c r="S426" s="46">
        <f>SUM(R426:R436)</f>
        <v>8716443.261884004</v>
      </c>
      <c r="T426" s="23">
        <f>SUM(D426:D436)</f>
        <v>1.0000000018000001</v>
      </c>
    </row>
    <row r="427" spans="1:18" ht="12.75">
      <c r="A427" s="23">
        <f t="shared" si="58"/>
        <v>-2984</v>
      </c>
      <c r="B427" s="36">
        <v>-3</v>
      </c>
      <c r="C427" s="36">
        <v>16</v>
      </c>
      <c r="D427" s="36">
        <v>0.0322751286</v>
      </c>
      <c r="E427" s="37" t="s">
        <v>41</v>
      </c>
      <c r="F427" s="23">
        <f>VLOOKUP(A427,GPW!A:E,5,0)</f>
        <v>35015.229336489894</v>
      </c>
      <c r="G427" s="23">
        <f>VLOOKUP(A427,Grid_Area!A:L,12,0)</f>
        <v>4577.27</v>
      </c>
      <c r="H427" s="23">
        <f t="shared" si="59"/>
        <v>11855.1293</v>
      </c>
      <c r="I427" s="23">
        <f>VLOOKUP(E427,DATA!A:Q,17,0)</f>
        <v>225.60237533048647</v>
      </c>
      <c r="J427" s="23">
        <f>VLOOKUP(E427,DATA!A:I,9,0)</f>
        <v>2.666067910211792</v>
      </c>
      <c r="K427" s="23">
        <v>-2984</v>
      </c>
      <c r="L427" s="23">
        <v>11</v>
      </c>
      <c r="M427" s="23">
        <f t="shared" si="55"/>
        <v>1020.1064275911818</v>
      </c>
      <c r="N427" s="23">
        <f aca="true" t="shared" si="65" ref="N427:N436">M427*F427/SUM(M$426:M$436)</f>
        <v>1227.9781258692917</v>
      </c>
      <c r="P427" s="23">
        <f t="shared" si="60"/>
        <v>277034.7820499913</v>
      </c>
      <c r="R427" s="46">
        <f t="shared" si="61"/>
        <v>306576.5003147023</v>
      </c>
    </row>
    <row r="428" spans="1:18" ht="12.75">
      <c r="A428" s="23">
        <f t="shared" si="58"/>
        <v>-2984</v>
      </c>
      <c r="B428" s="36">
        <v>-3</v>
      </c>
      <c r="C428" s="36">
        <v>16</v>
      </c>
      <c r="D428" s="36">
        <v>0.0223774219</v>
      </c>
      <c r="E428" s="37" t="s">
        <v>39</v>
      </c>
      <c r="F428" s="23">
        <f>VLOOKUP(A428,GPW!A:E,5,0)</f>
        <v>35015.229336489894</v>
      </c>
      <c r="G428" s="23">
        <f>VLOOKUP(A428,Grid_Area!A:L,12,0)</f>
        <v>4577.27</v>
      </c>
      <c r="H428" s="23">
        <f t="shared" si="59"/>
        <v>11855.1293</v>
      </c>
      <c r="I428" s="23">
        <f>VLOOKUP(E428,DATA!A:Q,17,0)</f>
        <v>205.60220836327264</v>
      </c>
      <c r="J428" s="23">
        <f>VLOOKUP(E428,DATA!A:I,9,0)</f>
        <v>15.252711633060233</v>
      </c>
      <c r="K428" s="23">
        <v>-2984</v>
      </c>
      <c r="L428" s="23">
        <v>11</v>
      </c>
      <c r="M428" s="23">
        <f t="shared" si="55"/>
        <v>4046.3496195069574</v>
      </c>
      <c r="N428" s="23">
        <f t="shared" si="65"/>
        <v>4870.8925735397725</v>
      </c>
      <c r="P428" s="23">
        <f t="shared" si="60"/>
        <v>1001466.2698200416</v>
      </c>
      <c r="R428" s="46">
        <f t="shared" si="61"/>
        <v>1108258.0386214624</v>
      </c>
    </row>
    <row r="429" spans="1:18" ht="12.75">
      <c r="A429" s="23">
        <f t="shared" si="58"/>
        <v>-2984</v>
      </c>
      <c r="B429" s="36">
        <v>-3</v>
      </c>
      <c r="C429" s="36">
        <v>16</v>
      </c>
      <c r="D429" s="36">
        <v>0.00031941</v>
      </c>
      <c r="E429" s="37" t="s">
        <v>44</v>
      </c>
      <c r="F429" s="23">
        <f>VLOOKUP(A429,GPW!A:E,5,0)</f>
        <v>35015.229336489894</v>
      </c>
      <c r="G429" s="23">
        <f>VLOOKUP(A429,Grid_Area!A:L,12,0)</f>
        <v>4577.27</v>
      </c>
      <c r="H429" s="23">
        <f t="shared" si="59"/>
        <v>11855.1293</v>
      </c>
      <c r="I429" s="23">
        <f>VLOOKUP(E429,DATA!A:Q,17,0)</f>
        <v>231.0507163638657</v>
      </c>
      <c r="J429" s="23">
        <f>VLOOKUP(E429,DATA!A:I,9,0)</f>
        <v>34.60167625056304</v>
      </c>
      <c r="K429" s="23">
        <v>-2984</v>
      </c>
      <c r="L429" s="23">
        <v>11</v>
      </c>
      <c r="M429" s="23">
        <f t="shared" si="55"/>
        <v>131.02432836898367</v>
      </c>
      <c r="N429" s="23">
        <f t="shared" si="65"/>
        <v>157.72374807377213</v>
      </c>
      <c r="P429" s="23">
        <f t="shared" si="60"/>
        <v>36442.18498003893</v>
      </c>
      <c r="R429" s="46">
        <f t="shared" si="61"/>
        <v>40328.21240830793</v>
      </c>
    </row>
    <row r="430" spans="1:18" ht="12.75">
      <c r="A430" s="23">
        <f t="shared" si="58"/>
        <v>-2984</v>
      </c>
      <c r="B430" s="36">
        <v>-3</v>
      </c>
      <c r="C430" s="36">
        <v>16</v>
      </c>
      <c r="D430" s="36">
        <v>0.4399557243</v>
      </c>
      <c r="E430" s="37" t="s">
        <v>41</v>
      </c>
      <c r="F430" s="23">
        <f>VLOOKUP(A430,GPW!A:E,5,0)</f>
        <v>35015.229336489894</v>
      </c>
      <c r="G430" s="23">
        <f>VLOOKUP(A430,Grid_Area!A:L,12,0)</f>
        <v>4577.27</v>
      </c>
      <c r="H430" s="23">
        <f t="shared" si="59"/>
        <v>11855.1293</v>
      </c>
      <c r="I430" s="23">
        <f>VLOOKUP(E430,DATA!A:Q,17,0)</f>
        <v>225.60237533048647</v>
      </c>
      <c r="J430" s="23">
        <f>VLOOKUP(E430,DATA!A:I,9,0)</f>
        <v>2.666067910211792</v>
      </c>
      <c r="K430" s="23">
        <v>-2984</v>
      </c>
      <c r="L430" s="23">
        <v>11</v>
      </c>
      <c r="M430" s="23">
        <f t="shared" si="55"/>
        <v>13905.495707737131</v>
      </c>
      <c r="N430" s="23">
        <f t="shared" si="65"/>
        <v>16739.081429760154</v>
      </c>
      <c r="P430" s="23">
        <f t="shared" si="60"/>
        <v>3776376.531404326</v>
      </c>
      <c r="R430" s="46">
        <f t="shared" si="61"/>
        <v>4179072.0006399606</v>
      </c>
    </row>
    <row r="431" spans="1:18" ht="12.75">
      <c r="A431" s="23">
        <f t="shared" si="58"/>
        <v>-2984</v>
      </c>
      <c r="B431" s="36">
        <v>-3</v>
      </c>
      <c r="C431" s="36">
        <v>16</v>
      </c>
      <c r="D431" s="36">
        <v>0.0184069175</v>
      </c>
      <c r="E431" s="37" t="s">
        <v>45</v>
      </c>
      <c r="F431" s="23">
        <f>VLOOKUP(A431,GPW!A:E,5,0)</f>
        <v>35015.229336489894</v>
      </c>
      <c r="G431" s="23">
        <f>VLOOKUP(A431,Grid_Area!A:L,12,0)</f>
        <v>4577.27</v>
      </c>
      <c r="H431" s="23">
        <f t="shared" si="59"/>
        <v>11855.1293</v>
      </c>
      <c r="I431" s="23">
        <f>VLOOKUP(E431,DATA!A:Q,17,0)</f>
        <v>303.101584821014</v>
      </c>
      <c r="J431" s="23">
        <f>VLOOKUP(E431,DATA!A:I,9,0)</f>
        <v>0.3106683838275267</v>
      </c>
      <c r="K431" s="23">
        <v>-2984</v>
      </c>
      <c r="L431" s="23">
        <v>11</v>
      </c>
      <c r="M431" s="23">
        <f aca="true" t="shared" si="66" ref="M431:M494">D431*H431*J431</f>
        <v>67.79293226680585</v>
      </c>
      <c r="N431" s="23">
        <f t="shared" si="65"/>
        <v>81.60740454185107</v>
      </c>
      <c r="P431" s="23">
        <f t="shared" si="60"/>
        <v>24735.333649764674</v>
      </c>
      <c r="R431" s="46">
        <f t="shared" si="61"/>
        <v>27372.996157186262</v>
      </c>
    </row>
    <row r="432" spans="1:18" ht="12.75">
      <c r="A432" s="23">
        <f t="shared" si="58"/>
        <v>-2984</v>
      </c>
      <c r="B432" s="36">
        <v>-3</v>
      </c>
      <c r="C432" s="36">
        <v>16</v>
      </c>
      <c r="D432" s="36">
        <v>0.2386035559</v>
      </c>
      <c r="E432" s="37" t="s">
        <v>41</v>
      </c>
      <c r="F432" s="23">
        <f>VLOOKUP(A432,GPW!A:E,5,0)</f>
        <v>35015.229336489894</v>
      </c>
      <c r="G432" s="23">
        <f>VLOOKUP(A432,Grid_Area!A:L,12,0)</f>
        <v>4577.27</v>
      </c>
      <c r="H432" s="23">
        <f t="shared" si="59"/>
        <v>11855.1293</v>
      </c>
      <c r="I432" s="23">
        <f>VLOOKUP(E432,DATA!A:Q,17,0)</f>
        <v>225.60237533048647</v>
      </c>
      <c r="J432" s="23">
        <f>VLOOKUP(E432,DATA!A:I,9,0)</f>
        <v>2.666067910211792</v>
      </c>
      <c r="K432" s="23">
        <v>-2984</v>
      </c>
      <c r="L432" s="23">
        <v>11</v>
      </c>
      <c r="M432" s="23">
        <f t="shared" si="66"/>
        <v>7541.442329673686</v>
      </c>
      <c r="N432" s="23">
        <f t="shared" si="65"/>
        <v>9078.196125292301</v>
      </c>
      <c r="P432" s="23">
        <f t="shared" si="60"/>
        <v>2048062.6095819618</v>
      </c>
      <c r="R432" s="46">
        <f t="shared" si="61"/>
        <v>2266458.610809855</v>
      </c>
    </row>
    <row r="433" spans="1:18" ht="12.75">
      <c r="A433" s="23">
        <f t="shared" si="58"/>
        <v>-2984</v>
      </c>
      <c r="B433" s="36">
        <v>-3</v>
      </c>
      <c r="C433" s="36">
        <v>16</v>
      </c>
      <c r="D433" s="36">
        <v>0.0313191551</v>
      </c>
      <c r="E433" s="37" t="s">
        <v>41</v>
      </c>
      <c r="F433" s="23">
        <f>VLOOKUP(A433,GPW!A:E,5,0)</f>
        <v>35015.229336489894</v>
      </c>
      <c r="G433" s="23">
        <f>VLOOKUP(A433,Grid_Area!A:L,12,0)</f>
        <v>4577.27</v>
      </c>
      <c r="H433" s="23">
        <f t="shared" si="59"/>
        <v>11855.1293</v>
      </c>
      <c r="I433" s="23">
        <f>VLOOKUP(E433,DATA!A:Q,17,0)</f>
        <v>225.60237533048647</v>
      </c>
      <c r="J433" s="23">
        <f>VLOOKUP(E433,DATA!A:I,9,0)</f>
        <v>2.666067910211792</v>
      </c>
      <c r="K433" s="23">
        <v>-2984</v>
      </c>
      <c r="L433" s="23">
        <v>11</v>
      </c>
      <c r="M433" s="23">
        <f t="shared" si="66"/>
        <v>989.8913748785232</v>
      </c>
      <c r="N433" s="23">
        <f t="shared" si="65"/>
        <v>1191.6060152741784</v>
      </c>
      <c r="P433" s="23">
        <f t="shared" si="60"/>
        <v>268829.1475039506</v>
      </c>
      <c r="R433" s="46">
        <f t="shared" si="61"/>
        <v>297495.85454390285</v>
      </c>
    </row>
    <row r="434" spans="1:18" ht="12.75">
      <c r="A434" s="23">
        <f t="shared" si="58"/>
        <v>-2984</v>
      </c>
      <c r="B434" s="36">
        <v>-3</v>
      </c>
      <c r="C434" s="36">
        <v>16</v>
      </c>
      <c r="D434" s="36">
        <v>0.0503771181</v>
      </c>
      <c r="E434" s="37" t="s">
        <v>45</v>
      </c>
      <c r="F434" s="23">
        <f>VLOOKUP(A434,GPW!A:E,5,0)</f>
        <v>35015.229336489894</v>
      </c>
      <c r="G434" s="23">
        <f>VLOOKUP(A434,Grid_Area!A:L,12,0)</f>
        <v>4577.27</v>
      </c>
      <c r="H434" s="23">
        <f t="shared" si="59"/>
        <v>11855.1293</v>
      </c>
      <c r="I434" s="23">
        <f>VLOOKUP(E434,DATA!A:Q,17,0)</f>
        <v>303.101584821014</v>
      </c>
      <c r="J434" s="23">
        <f>VLOOKUP(E434,DATA!A:I,9,0)</f>
        <v>0.3106683838275267</v>
      </c>
      <c r="K434" s="23">
        <v>-2984</v>
      </c>
      <c r="L434" s="23">
        <v>11</v>
      </c>
      <c r="M434" s="23">
        <f t="shared" si="66"/>
        <v>185.53962417391062</v>
      </c>
      <c r="N434" s="23">
        <f t="shared" si="65"/>
        <v>223.3478721485717</v>
      </c>
      <c r="P434" s="23">
        <f t="shared" si="60"/>
        <v>67697.0940146333</v>
      </c>
      <c r="R434" s="46">
        <f t="shared" si="61"/>
        <v>74916.0015609033</v>
      </c>
    </row>
    <row r="435" spans="1:18" ht="12.75">
      <c r="A435" s="23">
        <f t="shared" si="58"/>
        <v>-2984</v>
      </c>
      <c r="B435" s="36">
        <v>-3</v>
      </c>
      <c r="C435" s="36">
        <v>16</v>
      </c>
      <c r="D435" s="36">
        <v>0.0871186183</v>
      </c>
      <c r="E435" s="37" t="s">
        <v>45</v>
      </c>
      <c r="F435" s="23">
        <f>VLOOKUP(A435,GPW!A:E,5,0)</f>
        <v>35015.229336489894</v>
      </c>
      <c r="G435" s="23">
        <f>VLOOKUP(A435,Grid_Area!A:L,12,0)</f>
        <v>4577.27</v>
      </c>
      <c r="H435" s="23">
        <f t="shared" si="59"/>
        <v>11855.1293</v>
      </c>
      <c r="I435" s="23">
        <f>VLOOKUP(E435,DATA!A:Q,17,0)</f>
        <v>303.101584821014</v>
      </c>
      <c r="J435" s="23">
        <f>VLOOKUP(E435,DATA!A:I,9,0)</f>
        <v>0.3106683838275267</v>
      </c>
      <c r="K435" s="23">
        <v>-2984</v>
      </c>
      <c r="L435" s="23">
        <v>11</v>
      </c>
      <c r="M435" s="23">
        <f t="shared" si="66"/>
        <v>320.85907863658394</v>
      </c>
      <c r="N435" s="23">
        <f t="shared" si="65"/>
        <v>386.2419835768379</v>
      </c>
      <c r="P435" s="23">
        <f t="shared" si="60"/>
        <v>117070.55734655164</v>
      </c>
      <c r="R435" s="46">
        <f t="shared" si="61"/>
        <v>129554.42452248058</v>
      </c>
    </row>
    <row r="436" spans="1:18" ht="12.75">
      <c r="A436" s="23">
        <f t="shared" si="58"/>
        <v>-2984</v>
      </c>
      <c r="B436" s="36">
        <v>-3</v>
      </c>
      <c r="C436" s="36">
        <v>16</v>
      </c>
      <c r="D436" s="36">
        <v>0.0582075625</v>
      </c>
      <c r="E436" s="37" t="s">
        <v>45</v>
      </c>
      <c r="F436" s="23">
        <f>VLOOKUP(A436,GPW!A:E,5,0)</f>
        <v>35015.229336489894</v>
      </c>
      <c r="G436" s="23">
        <f>VLOOKUP(A436,Grid_Area!A:L,12,0)</f>
        <v>4577.27</v>
      </c>
      <c r="H436" s="23">
        <f t="shared" si="59"/>
        <v>11855.1293</v>
      </c>
      <c r="I436" s="23">
        <f>VLOOKUP(E436,DATA!A:Q,17,0)</f>
        <v>303.101584821014</v>
      </c>
      <c r="J436" s="23">
        <f>VLOOKUP(E436,DATA!A:I,9,0)</f>
        <v>0.3106683838275267</v>
      </c>
      <c r="K436" s="23">
        <v>-2984</v>
      </c>
      <c r="L436" s="23">
        <v>11</v>
      </c>
      <c r="M436" s="23">
        <f t="shared" si="66"/>
        <v>214.3792594267002</v>
      </c>
      <c r="N436" s="23">
        <f t="shared" si="65"/>
        <v>258.06429025025943</v>
      </c>
      <c r="P436" s="23">
        <f t="shared" si="60"/>
        <v>78219.69536056378</v>
      </c>
      <c r="R436" s="46">
        <f t="shared" si="61"/>
        <v>86560.68484208065</v>
      </c>
    </row>
    <row r="437" spans="1:20" ht="12.75">
      <c r="A437" s="23">
        <f t="shared" si="58"/>
        <v>-10987</v>
      </c>
      <c r="B437" s="36">
        <v>-11</v>
      </c>
      <c r="C437" s="36">
        <v>13</v>
      </c>
      <c r="D437" s="36">
        <v>0.0116136901</v>
      </c>
      <c r="E437" s="37" t="s">
        <v>7</v>
      </c>
      <c r="F437" s="23">
        <f>VLOOKUP(A437,GPW!A:E,5,0)</f>
        <v>72200.29786341067</v>
      </c>
      <c r="G437" s="23">
        <f>VLOOKUP(A437,Grid_Area!A:L,12,0)</f>
        <v>4641.958</v>
      </c>
      <c r="H437" s="23">
        <f t="shared" si="59"/>
        <v>12022.671219999998</v>
      </c>
      <c r="I437" s="23">
        <f>VLOOKUP(E437,DATA!A:Q,17,0)</f>
        <v>198.72078354714387</v>
      </c>
      <c r="J437" s="23">
        <f>VLOOKUP(E437,DATA!A:I,9,0)</f>
        <v>8.016830733279527</v>
      </c>
      <c r="K437" s="23">
        <v>-10987</v>
      </c>
      <c r="L437" s="23">
        <v>12</v>
      </c>
      <c r="M437" s="23">
        <f t="shared" si="66"/>
        <v>1119.3706563052779</v>
      </c>
      <c r="N437" s="23">
        <f>M437*F437/SUM(M$437:M$448)</f>
        <v>980.5984838006129</v>
      </c>
      <c r="O437" s="23">
        <f>SUM(N437:N448)</f>
        <v>72200.29786341068</v>
      </c>
      <c r="P437" s="23">
        <f t="shared" si="60"/>
        <v>194865.29904599907</v>
      </c>
      <c r="R437" s="46">
        <f t="shared" si="61"/>
        <v>215644.84059449227</v>
      </c>
      <c r="S437" s="46">
        <f>SUM(R437:R448)</f>
        <v>16193674.640596138</v>
      </c>
      <c r="T437" s="23">
        <f>SUM(D437:D448)</f>
        <v>1.0000000018</v>
      </c>
    </row>
    <row r="438" spans="1:18" ht="12.75">
      <c r="A438" s="23">
        <f t="shared" si="58"/>
        <v>-10987</v>
      </c>
      <c r="B438" s="36">
        <v>-11</v>
      </c>
      <c r="C438" s="36">
        <v>13</v>
      </c>
      <c r="D438" s="36">
        <v>0.0002339315</v>
      </c>
      <c r="E438" s="37" t="s">
        <v>7</v>
      </c>
      <c r="F438" s="23">
        <f>VLOOKUP(A438,GPW!A:E,5,0)</f>
        <v>72200.29786341067</v>
      </c>
      <c r="G438" s="23">
        <f>VLOOKUP(A438,Grid_Area!A:L,12,0)</f>
        <v>4641.958</v>
      </c>
      <c r="H438" s="23">
        <f t="shared" si="59"/>
        <v>12022.671219999998</v>
      </c>
      <c r="I438" s="23">
        <f>VLOOKUP(E438,DATA!A:Q,17,0)</f>
        <v>198.72078354714387</v>
      </c>
      <c r="J438" s="23">
        <f>VLOOKUP(E438,DATA!A:I,9,0)</f>
        <v>8.016830733279527</v>
      </c>
      <c r="K438" s="23">
        <v>-10987</v>
      </c>
      <c r="L438" s="23">
        <v>12</v>
      </c>
      <c r="M438" s="23">
        <f t="shared" si="66"/>
        <v>22.54718822620195</v>
      </c>
      <c r="N438" s="23">
        <f aca="true" t="shared" si="67" ref="N438:N448">M438*F438/SUM(M$437:M$448)</f>
        <v>19.75193691565811</v>
      </c>
      <c r="P438" s="23">
        <f t="shared" si="60"/>
        <v>3925.1203804533357</v>
      </c>
      <c r="R438" s="46">
        <f t="shared" si="61"/>
        <v>4343.677211391277</v>
      </c>
    </row>
    <row r="439" spans="1:18" ht="12.75">
      <c r="A439" s="23">
        <f t="shared" si="58"/>
        <v>-10987</v>
      </c>
      <c r="B439" s="36">
        <v>-11</v>
      </c>
      <c r="C439" s="36">
        <v>13</v>
      </c>
      <c r="D439" s="36">
        <v>0.0983961132</v>
      </c>
      <c r="E439" s="37" t="s">
        <v>18</v>
      </c>
      <c r="F439" s="23">
        <f>VLOOKUP(A439,GPW!A:E,5,0)</f>
        <v>72200.29786341067</v>
      </c>
      <c r="G439" s="23">
        <f>VLOOKUP(A439,Grid_Area!A:L,12,0)</f>
        <v>4641.958</v>
      </c>
      <c r="H439" s="23">
        <f t="shared" si="59"/>
        <v>12022.671219999998</v>
      </c>
      <c r="I439" s="23">
        <f>VLOOKUP(E439,DATA!A:Q,17,0)</f>
        <v>200.61874151974567</v>
      </c>
      <c r="J439" s="23">
        <f>VLOOKUP(E439,DATA!A:I,9,0)</f>
        <v>6.769984139246239</v>
      </c>
      <c r="K439" s="23">
        <v>-10987</v>
      </c>
      <c r="L439" s="23">
        <v>12</v>
      </c>
      <c r="M439" s="23">
        <f t="shared" si="66"/>
        <v>8008.783718070924</v>
      </c>
      <c r="N439" s="23">
        <f t="shared" si="67"/>
        <v>7015.907668108089</v>
      </c>
      <c r="P439" s="23">
        <f t="shared" si="60"/>
        <v>1407522.5669945783</v>
      </c>
      <c r="R439" s="46">
        <f t="shared" si="61"/>
        <v>1557614.3165492364</v>
      </c>
    </row>
    <row r="440" spans="1:18" ht="12.75">
      <c r="A440" s="23">
        <f t="shared" si="58"/>
        <v>-10987</v>
      </c>
      <c r="B440" s="36">
        <v>-11</v>
      </c>
      <c r="C440" s="36">
        <v>13</v>
      </c>
      <c r="D440" s="36">
        <v>0.0753686106</v>
      </c>
      <c r="E440" s="37" t="s">
        <v>13</v>
      </c>
      <c r="F440" s="23">
        <f>VLOOKUP(A440,GPW!A:E,5,0)</f>
        <v>72200.29786341067</v>
      </c>
      <c r="G440" s="23">
        <f>VLOOKUP(A440,Grid_Area!A:L,12,0)</f>
        <v>4641.958</v>
      </c>
      <c r="H440" s="23">
        <f t="shared" si="59"/>
        <v>12022.671219999998</v>
      </c>
      <c r="I440" s="23">
        <f>VLOOKUP(E440,DATA!A:Q,17,0)</f>
        <v>214.5532936460194</v>
      </c>
      <c r="J440" s="23">
        <f>VLOOKUP(E440,DATA!A:I,9,0)</f>
        <v>7.058737715758394</v>
      </c>
      <c r="K440" s="23">
        <v>-10987</v>
      </c>
      <c r="L440" s="23">
        <v>12</v>
      </c>
      <c r="M440" s="23">
        <f t="shared" si="66"/>
        <v>6396.148304220499</v>
      </c>
      <c r="N440" s="23">
        <f t="shared" si="67"/>
        <v>5603.196129854553</v>
      </c>
      <c r="P440" s="23">
        <f t="shared" si="60"/>
        <v>1202184.1846049232</v>
      </c>
      <c r="R440" s="46">
        <f t="shared" si="61"/>
        <v>1330379.5910484407</v>
      </c>
    </row>
    <row r="441" spans="1:18" ht="12.75">
      <c r="A441" s="23">
        <f t="shared" si="58"/>
        <v>-10987</v>
      </c>
      <c r="B441" s="36">
        <v>-11</v>
      </c>
      <c r="C441" s="36">
        <v>13</v>
      </c>
      <c r="D441" s="36">
        <v>0.1855949507</v>
      </c>
      <c r="E441" s="37" t="s">
        <v>18</v>
      </c>
      <c r="F441" s="23">
        <f>VLOOKUP(A441,GPW!A:E,5,0)</f>
        <v>72200.29786341067</v>
      </c>
      <c r="G441" s="23">
        <f>VLOOKUP(A441,Grid_Area!A:L,12,0)</f>
        <v>4641.958</v>
      </c>
      <c r="H441" s="23">
        <f t="shared" si="59"/>
        <v>12022.671219999998</v>
      </c>
      <c r="I441" s="23">
        <f>VLOOKUP(E441,DATA!A:Q,17,0)</f>
        <v>200.61874151974567</v>
      </c>
      <c r="J441" s="23">
        <f>VLOOKUP(E441,DATA!A:I,9,0)</f>
        <v>6.769984139246239</v>
      </c>
      <c r="K441" s="23">
        <v>-10987</v>
      </c>
      <c r="L441" s="23">
        <v>12</v>
      </c>
      <c r="M441" s="23">
        <f t="shared" si="66"/>
        <v>15106.184289018604</v>
      </c>
      <c r="N441" s="23">
        <f t="shared" si="67"/>
        <v>13233.41944545705</v>
      </c>
      <c r="P441" s="23">
        <f t="shared" si="60"/>
        <v>2654871.955150524</v>
      </c>
      <c r="R441" s="46">
        <f t="shared" si="61"/>
        <v>2937975.3212606558</v>
      </c>
    </row>
    <row r="442" spans="1:18" ht="12.75">
      <c r="A442" s="23">
        <f t="shared" si="58"/>
        <v>-10987</v>
      </c>
      <c r="B442" s="36">
        <v>-11</v>
      </c>
      <c r="C442" s="36">
        <v>13</v>
      </c>
      <c r="D442" s="36">
        <v>0.1553326948</v>
      </c>
      <c r="E442" s="37" t="s">
        <v>18</v>
      </c>
      <c r="F442" s="23">
        <f>VLOOKUP(A442,GPW!A:E,5,0)</f>
        <v>72200.29786341067</v>
      </c>
      <c r="G442" s="23">
        <f>VLOOKUP(A442,Grid_Area!A:L,12,0)</f>
        <v>4641.958</v>
      </c>
      <c r="H442" s="23">
        <f t="shared" si="59"/>
        <v>12022.671219999998</v>
      </c>
      <c r="I442" s="23">
        <f>VLOOKUP(E442,DATA!A:Q,17,0)</f>
        <v>200.61874151974567</v>
      </c>
      <c r="J442" s="23">
        <f>VLOOKUP(E442,DATA!A:I,9,0)</f>
        <v>6.769984139246239</v>
      </c>
      <c r="K442" s="23">
        <v>-10987</v>
      </c>
      <c r="L442" s="23">
        <v>12</v>
      </c>
      <c r="M442" s="23">
        <f t="shared" si="66"/>
        <v>12643.039613462295</v>
      </c>
      <c r="N442" s="23">
        <f t="shared" si="67"/>
        <v>11075.639160055905</v>
      </c>
      <c r="P442" s="23">
        <f t="shared" si="60"/>
        <v>2221980.789817229</v>
      </c>
      <c r="R442" s="46">
        <f t="shared" si="61"/>
        <v>2458922.627938247</v>
      </c>
    </row>
    <row r="443" spans="1:18" ht="12.75">
      <c r="A443" s="23">
        <f t="shared" si="58"/>
        <v>-10987</v>
      </c>
      <c r="B443" s="36">
        <v>-11</v>
      </c>
      <c r="C443" s="36">
        <v>13</v>
      </c>
      <c r="D443" s="36">
        <v>0.00548541</v>
      </c>
      <c r="E443" s="37" t="s">
        <v>25</v>
      </c>
      <c r="F443" s="23">
        <f>VLOOKUP(A443,GPW!A:E,5,0)</f>
        <v>72200.29786341067</v>
      </c>
      <c r="G443" s="23">
        <f>VLOOKUP(A443,Grid_Area!A:L,12,0)</f>
        <v>4641.958</v>
      </c>
      <c r="H443" s="23">
        <f t="shared" si="59"/>
        <v>12022.671219999998</v>
      </c>
      <c r="I443" s="23">
        <f>VLOOKUP(E443,DATA!A:Q,17,0)</f>
        <v>243.74408979140316</v>
      </c>
      <c r="J443" s="23">
        <f>VLOOKUP(E443,DATA!A:I,9,0)</f>
        <v>13.705584159572565</v>
      </c>
      <c r="K443" s="23">
        <v>-10987</v>
      </c>
      <c r="L443" s="23">
        <v>12</v>
      </c>
      <c r="M443" s="23">
        <f t="shared" si="66"/>
        <v>903.8734201439801</v>
      </c>
      <c r="N443" s="23">
        <f t="shared" si="67"/>
        <v>791.8171700751972</v>
      </c>
      <c r="P443" s="23">
        <f t="shared" si="60"/>
        <v>193000.7554011836</v>
      </c>
      <c r="R443" s="46">
        <f t="shared" si="61"/>
        <v>213581.47056896097</v>
      </c>
    </row>
    <row r="444" spans="1:18" ht="12.75">
      <c r="A444" s="23">
        <f t="shared" si="58"/>
        <v>-10987</v>
      </c>
      <c r="B444" s="36">
        <v>-11</v>
      </c>
      <c r="C444" s="36">
        <v>13</v>
      </c>
      <c r="D444" s="36">
        <v>0.0954465062</v>
      </c>
      <c r="E444" s="37" t="s">
        <v>18</v>
      </c>
      <c r="F444" s="23">
        <f>VLOOKUP(A444,GPW!A:E,5,0)</f>
        <v>72200.29786341067</v>
      </c>
      <c r="G444" s="23">
        <f>VLOOKUP(A444,Grid_Area!A:L,12,0)</f>
        <v>4641.958</v>
      </c>
      <c r="H444" s="23">
        <f t="shared" si="59"/>
        <v>12022.671219999998</v>
      </c>
      <c r="I444" s="23">
        <f>VLOOKUP(E444,DATA!A:Q,17,0)</f>
        <v>200.61874151974567</v>
      </c>
      <c r="J444" s="23">
        <f>VLOOKUP(E444,DATA!A:I,9,0)</f>
        <v>6.769984139246239</v>
      </c>
      <c r="K444" s="23">
        <v>-10987</v>
      </c>
      <c r="L444" s="23">
        <v>12</v>
      </c>
      <c r="M444" s="23">
        <f t="shared" si="66"/>
        <v>7768.705489896482</v>
      </c>
      <c r="N444" s="23">
        <f t="shared" si="67"/>
        <v>6805.592751225731</v>
      </c>
      <c r="P444" s="23">
        <f t="shared" si="60"/>
        <v>1365329.4530468099</v>
      </c>
      <c r="R444" s="46">
        <f t="shared" si="61"/>
        <v>1510921.9224903847</v>
      </c>
    </row>
    <row r="445" spans="1:18" ht="12.75">
      <c r="A445" s="23">
        <f t="shared" si="58"/>
        <v>-10987</v>
      </c>
      <c r="B445" s="36">
        <v>-11</v>
      </c>
      <c r="C445" s="36">
        <v>13</v>
      </c>
      <c r="D445" s="36">
        <v>0.0577367671</v>
      </c>
      <c r="E445" s="37" t="s">
        <v>18</v>
      </c>
      <c r="F445" s="23">
        <f>VLOOKUP(A445,GPW!A:E,5,0)</f>
        <v>72200.29786341067</v>
      </c>
      <c r="G445" s="23">
        <f>VLOOKUP(A445,Grid_Area!A:L,12,0)</f>
        <v>4641.958</v>
      </c>
      <c r="H445" s="23">
        <f t="shared" si="59"/>
        <v>12022.671219999998</v>
      </c>
      <c r="I445" s="23">
        <f>VLOOKUP(E445,DATA!A:Q,17,0)</f>
        <v>200.61874151974567</v>
      </c>
      <c r="J445" s="23">
        <f>VLOOKUP(E445,DATA!A:I,9,0)</f>
        <v>6.769984139246239</v>
      </c>
      <c r="K445" s="23">
        <v>-10987</v>
      </c>
      <c r="L445" s="23">
        <v>12</v>
      </c>
      <c r="M445" s="23">
        <f t="shared" si="66"/>
        <v>4699.385628623926</v>
      </c>
      <c r="N445" s="23">
        <f t="shared" si="67"/>
        <v>4116.786871502774</v>
      </c>
      <c r="P445" s="23">
        <f t="shared" si="60"/>
        <v>825904.6012658975</v>
      </c>
      <c r="R445" s="46">
        <f t="shared" si="61"/>
        <v>913975.2791193478</v>
      </c>
    </row>
    <row r="446" spans="1:18" ht="12.75">
      <c r="A446" s="23">
        <f t="shared" si="58"/>
        <v>-10987</v>
      </c>
      <c r="B446" s="36">
        <v>-11</v>
      </c>
      <c r="C446" s="36">
        <v>13</v>
      </c>
      <c r="D446" s="36">
        <v>0.0010854275</v>
      </c>
      <c r="E446" s="37" t="s">
        <v>18</v>
      </c>
      <c r="F446" s="23">
        <f>VLOOKUP(A446,GPW!A:E,5,0)</f>
        <v>72200.29786341067</v>
      </c>
      <c r="G446" s="23">
        <f>VLOOKUP(A446,Grid_Area!A:L,12,0)</f>
        <v>4641.958</v>
      </c>
      <c r="H446" s="23">
        <f t="shared" si="59"/>
        <v>12022.671219999998</v>
      </c>
      <c r="I446" s="23">
        <f>VLOOKUP(E446,DATA!A:Q,17,0)</f>
        <v>200.61874151974567</v>
      </c>
      <c r="J446" s="23">
        <f>VLOOKUP(E446,DATA!A:I,9,0)</f>
        <v>6.769984139246239</v>
      </c>
      <c r="K446" s="23">
        <v>-10987</v>
      </c>
      <c r="L446" s="23">
        <v>12</v>
      </c>
      <c r="M446" s="23">
        <f t="shared" si="66"/>
        <v>88.34651904874663</v>
      </c>
      <c r="N446" s="23">
        <f t="shared" si="67"/>
        <v>77.39390177889054</v>
      </c>
      <c r="P446" s="23">
        <f t="shared" si="60"/>
        <v>15526.667176183826</v>
      </c>
      <c r="R446" s="46">
        <f t="shared" si="61"/>
        <v>17182.359735488484</v>
      </c>
    </row>
    <row r="447" spans="1:18" ht="12.75">
      <c r="A447" s="23">
        <f t="shared" si="58"/>
        <v>-10987</v>
      </c>
      <c r="B447" s="36">
        <v>-11</v>
      </c>
      <c r="C447" s="36">
        <v>13</v>
      </c>
      <c r="D447" s="36">
        <v>0.276839113</v>
      </c>
      <c r="E447" s="37" t="s">
        <v>18</v>
      </c>
      <c r="F447" s="23">
        <f>VLOOKUP(A447,GPW!A:E,5,0)</f>
        <v>72200.29786341067</v>
      </c>
      <c r="G447" s="23">
        <f>VLOOKUP(A447,Grid_Area!A:L,12,0)</f>
        <v>4641.958</v>
      </c>
      <c r="H447" s="23">
        <f t="shared" si="59"/>
        <v>12022.671219999998</v>
      </c>
      <c r="I447" s="23">
        <f>VLOOKUP(E447,DATA!A:Q,17,0)</f>
        <v>200.61874151974567</v>
      </c>
      <c r="J447" s="23">
        <f>VLOOKUP(E447,DATA!A:I,9,0)</f>
        <v>6.769984139246239</v>
      </c>
      <c r="K447" s="23">
        <v>-10987</v>
      </c>
      <c r="L447" s="23">
        <v>12</v>
      </c>
      <c r="M447" s="23">
        <f t="shared" si="66"/>
        <v>22532.847168597276</v>
      </c>
      <c r="N447" s="23">
        <f t="shared" si="67"/>
        <v>19739.37376754982</v>
      </c>
      <c r="P447" s="23">
        <f t="shared" si="60"/>
        <v>3960088.3236337253</v>
      </c>
      <c r="R447" s="46">
        <f t="shared" si="61"/>
        <v>4382373.975617484</v>
      </c>
    </row>
    <row r="448" spans="1:18" ht="12.75">
      <c r="A448" s="23">
        <f t="shared" si="58"/>
        <v>-10987</v>
      </c>
      <c r="B448" s="36">
        <v>-11</v>
      </c>
      <c r="C448" s="36">
        <v>13</v>
      </c>
      <c r="D448" s="36">
        <v>0.0368667871</v>
      </c>
      <c r="E448" s="37" t="s">
        <v>13</v>
      </c>
      <c r="F448" s="23">
        <f>VLOOKUP(A448,GPW!A:E,5,0)</f>
        <v>72200.29786341067</v>
      </c>
      <c r="G448" s="23">
        <f>VLOOKUP(A448,Grid_Area!A:L,12,0)</f>
        <v>4641.958</v>
      </c>
      <c r="H448" s="23">
        <f t="shared" si="59"/>
        <v>12022.671219999998</v>
      </c>
      <c r="I448" s="23">
        <f>VLOOKUP(E448,DATA!A:Q,17,0)</f>
        <v>214.5532936460194</v>
      </c>
      <c r="J448" s="23">
        <f>VLOOKUP(E448,DATA!A:I,9,0)</f>
        <v>7.058737715758394</v>
      </c>
      <c r="K448" s="23">
        <v>-10987</v>
      </c>
      <c r="L448" s="23">
        <v>12</v>
      </c>
      <c r="M448" s="23">
        <f t="shared" si="66"/>
        <v>3128.6955658928273</v>
      </c>
      <c r="N448" s="23">
        <f t="shared" si="67"/>
        <v>2740.8205770863938</v>
      </c>
      <c r="P448" s="23">
        <f t="shared" si="60"/>
        <v>588052.0821066694</v>
      </c>
      <c r="R448" s="46">
        <f t="shared" si="61"/>
        <v>650759.2584620091</v>
      </c>
    </row>
    <row r="449" spans="1:20" ht="12.75">
      <c r="A449" s="23">
        <f t="shared" si="58"/>
        <v>-8989</v>
      </c>
      <c r="B449" s="36">
        <v>-9</v>
      </c>
      <c r="C449" s="36">
        <v>11</v>
      </c>
      <c r="D449" s="36">
        <v>0.0033245611</v>
      </c>
      <c r="E449" s="37" t="s">
        <v>4</v>
      </c>
      <c r="F449" s="23">
        <f>VLOOKUP(A449,GPW!A:E,5,0)</f>
        <v>146223.7968824173</v>
      </c>
      <c r="G449" s="23">
        <f>VLOOKUP(A449,Grid_Area!A:L,12,0)</f>
        <v>4678.023</v>
      </c>
      <c r="H449" s="23">
        <f t="shared" si="59"/>
        <v>12116.07957</v>
      </c>
      <c r="I449" s="23">
        <f>VLOOKUP(E449,DATA!A:Q,17,0)</f>
        <v>200.45004062974323</v>
      </c>
      <c r="J449" s="23">
        <f>VLOOKUP(E449,DATA!A:I,9,0)</f>
        <v>15.243414791585254</v>
      </c>
      <c r="K449" s="23">
        <v>-8989</v>
      </c>
      <c r="L449" s="23">
        <v>12</v>
      </c>
      <c r="M449" s="23">
        <f t="shared" si="66"/>
        <v>614.0146075952229</v>
      </c>
      <c r="N449" s="23">
        <f>M449*F449/SUM(M$449:M$460)</f>
        <v>708.2933158643025</v>
      </c>
      <c r="O449" s="23">
        <f>SUM(N449:N460)</f>
        <v>146223.7968824173</v>
      </c>
      <c r="P449" s="23">
        <f t="shared" si="60"/>
        <v>141977.423942775</v>
      </c>
      <c r="R449" s="46">
        <f t="shared" si="61"/>
        <v>157117.24511263095</v>
      </c>
      <c r="S449" s="46">
        <f>SUM(R449:R460)</f>
        <v>34759993.950718075</v>
      </c>
      <c r="T449" s="23">
        <f>SUM(D449:D460)</f>
        <v>0.6477742351</v>
      </c>
    </row>
    <row r="450" spans="1:18" ht="12.75">
      <c r="A450" s="23">
        <f aca="true" t="shared" si="68" ref="A450:A513">1000*B450+C450</f>
        <v>-8989</v>
      </c>
      <c r="B450" s="36">
        <v>-9</v>
      </c>
      <c r="C450" s="36">
        <v>11</v>
      </c>
      <c r="D450" s="36">
        <v>0.0003654834</v>
      </c>
      <c r="E450" s="37" t="s">
        <v>4</v>
      </c>
      <c r="F450" s="23">
        <f>VLOOKUP(A450,GPW!A:E,5,0)</f>
        <v>146223.7968824173</v>
      </c>
      <c r="G450" s="23">
        <f>VLOOKUP(A450,Grid_Area!A:L,12,0)</f>
        <v>4678.023</v>
      </c>
      <c r="H450" s="23">
        <f aca="true" t="shared" si="69" ref="H450:H513">G450*2.59</f>
        <v>12116.07957</v>
      </c>
      <c r="I450" s="23">
        <f>VLOOKUP(E450,DATA!A:Q,17,0)</f>
        <v>200.45004062974323</v>
      </c>
      <c r="J450" s="23">
        <f>VLOOKUP(E450,DATA!A:I,9,0)</f>
        <v>15.243414791585254</v>
      </c>
      <c r="K450" s="23">
        <v>-8989</v>
      </c>
      <c r="L450" s="23">
        <v>12</v>
      </c>
      <c r="M450" s="23">
        <f t="shared" si="66"/>
        <v>67.50128503686332</v>
      </c>
      <c r="N450" s="23">
        <f aca="true" t="shared" si="70" ref="N450:N460">M450*F450/SUM(M$449:M$460)</f>
        <v>77.86575174670702</v>
      </c>
      <c r="P450" s="23">
        <f t="shared" si="60"/>
        <v>15608.193101292922</v>
      </c>
      <c r="R450" s="46">
        <f t="shared" si="61"/>
        <v>17272.579211252196</v>
      </c>
    </row>
    <row r="451" spans="1:18" ht="12.75">
      <c r="A451" s="23">
        <f t="shared" si="68"/>
        <v>-8989</v>
      </c>
      <c r="B451" s="36">
        <v>-9</v>
      </c>
      <c r="C451" s="36">
        <v>11</v>
      </c>
      <c r="D451" s="36">
        <v>0.0576394288</v>
      </c>
      <c r="E451" s="37" t="s">
        <v>4</v>
      </c>
      <c r="F451" s="23">
        <f>VLOOKUP(A451,GPW!A:E,5,0)</f>
        <v>146223.7968824173</v>
      </c>
      <c r="G451" s="23">
        <f>VLOOKUP(A451,Grid_Area!A:L,12,0)</f>
        <v>4678.023</v>
      </c>
      <c r="H451" s="23">
        <f t="shared" si="69"/>
        <v>12116.07957</v>
      </c>
      <c r="I451" s="23">
        <f>VLOOKUP(E451,DATA!A:Q,17,0)</f>
        <v>200.45004062974323</v>
      </c>
      <c r="J451" s="23">
        <f>VLOOKUP(E451,DATA!A:I,9,0)</f>
        <v>15.243414791585254</v>
      </c>
      <c r="K451" s="23">
        <v>-8989</v>
      </c>
      <c r="L451" s="23">
        <v>12</v>
      </c>
      <c r="M451" s="23">
        <f t="shared" si="66"/>
        <v>10645.450690211344</v>
      </c>
      <c r="N451" s="23">
        <f t="shared" si="70"/>
        <v>12280.003561756279</v>
      </c>
      <c r="P451" s="23">
        <f aca="true" t="shared" si="71" ref="P451:P514">N451*I451</f>
        <v>2461527.2128874375</v>
      </c>
      <c r="R451" s="46">
        <f aca="true" t="shared" si="72" ref="R451:R514">P451*$P$740</f>
        <v>2724013.182648873</v>
      </c>
    </row>
    <row r="452" spans="1:18" ht="12.75">
      <c r="A452" s="23">
        <f t="shared" si="68"/>
        <v>-8989</v>
      </c>
      <c r="B452" s="36">
        <v>-9</v>
      </c>
      <c r="C452" s="36">
        <v>11</v>
      </c>
      <c r="D452" s="36">
        <v>0.0895707814</v>
      </c>
      <c r="E452" s="37" t="s">
        <v>4</v>
      </c>
      <c r="F452" s="23">
        <f>VLOOKUP(A452,GPW!A:E,5,0)</f>
        <v>146223.7968824173</v>
      </c>
      <c r="G452" s="23">
        <f>VLOOKUP(A452,Grid_Area!A:L,12,0)</f>
        <v>4678.023</v>
      </c>
      <c r="H452" s="23">
        <f t="shared" si="69"/>
        <v>12116.07957</v>
      </c>
      <c r="I452" s="23">
        <f>VLOOKUP(E452,DATA!A:Q,17,0)</f>
        <v>200.45004062974323</v>
      </c>
      <c r="J452" s="23">
        <f>VLOOKUP(E452,DATA!A:I,9,0)</f>
        <v>15.243414791585254</v>
      </c>
      <c r="K452" s="23">
        <v>-8989</v>
      </c>
      <c r="L452" s="23">
        <v>12</v>
      </c>
      <c r="M452" s="23">
        <f t="shared" si="66"/>
        <v>16542.865821692518</v>
      </c>
      <c r="N452" s="23">
        <f t="shared" si="70"/>
        <v>19082.93571815016</v>
      </c>
      <c r="P452" s="23">
        <f t="shared" si="71"/>
        <v>3825175.2400379777</v>
      </c>
      <c r="R452" s="46">
        <f t="shared" si="72"/>
        <v>4233074.379698927</v>
      </c>
    </row>
    <row r="453" spans="1:18" ht="12.75">
      <c r="A453" s="23">
        <f t="shared" si="68"/>
        <v>-8989</v>
      </c>
      <c r="B453" s="36">
        <v>-9</v>
      </c>
      <c r="C453" s="36">
        <v>11</v>
      </c>
      <c r="D453" s="36">
        <v>0.0360489694</v>
      </c>
      <c r="E453" s="37" t="s">
        <v>4</v>
      </c>
      <c r="F453" s="23">
        <f>VLOOKUP(A453,GPW!A:E,5,0)</f>
        <v>146223.7968824173</v>
      </c>
      <c r="G453" s="23">
        <f>VLOOKUP(A453,Grid_Area!A:L,12,0)</f>
        <v>4678.023</v>
      </c>
      <c r="H453" s="23">
        <f t="shared" si="69"/>
        <v>12116.07957</v>
      </c>
      <c r="I453" s="23">
        <f>VLOOKUP(E453,DATA!A:Q,17,0)</f>
        <v>200.45004062974323</v>
      </c>
      <c r="J453" s="23">
        <f>VLOOKUP(E453,DATA!A:I,9,0)</f>
        <v>15.243414791585254</v>
      </c>
      <c r="K453" s="23">
        <v>-8989</v>
      </c>
      <c r="L453" s="23">
        <v>12</v>
      </c>
      <c r="M453" s="23">
        <f t="shared" si="66"/>
        <v>6657.8995345741105</v>
      </c>
      <c r="N453" s="23">
        <f t="shared" si="70"/>
        <v>7680.18493322826</v>
      </c>
      <c r="P453" s="23">
        <f t="shared" si="71"/>
        <v>1539493.3819095464</v>
      </c>
      <c r="R453" s="46">
        <f t="shared" si="72"/>
        <v>1703657.893752511</v>
      </c>
    </row>
    <row r="454" spans="1:18" ht="12.75">
      <c r="A454" s="23">
        <f t="shared" si="68"/>
        <v>-8989</v>
      </c>
      <c r="B454" s="36">
        <v>-9</v>
      </c>
      <c r="C454" s="36">
        <v>11</v>
      </c>
      <c r="D454" s="36">
        <v>0.022258408</v>
      </c>
      <c r="E454" s="37" t="s">
        <v>3</v>
      </c>
      <c r="F454" s="23">
        <f>VLOOKUP(A454,GPW!A:E,5,0)</f>
        <v>146223.7968824173</v>
      </c>
      <c r="G454" s="23">
        <f>VLOOKUP(A454,Grid_Area!A:L,12,0)</f>
        <v>4678.023</v>
      </c>
      <c r="H454" s="23">
        <f t="shared" si="69"/>
        <v>12116.07957</v>
      </c>
      <c r="I454" s="23">
        <f>VLOOKUP(E454,DATA!A:Q,17,0)</f>
        <v>213.59818174404478</v>
      </c>
      <c r="J454" s="23">
        <f>VLOOKUP(E454,DATA!A:I,9,0)</f>
        <v>13.640354408600825</v>
      </c>
      <c r="K454" s="23">
        <v>-8989</v>
      </c>
      <c r="L454" s="23">
        <v>12</v>
      </c>
      <c r="M454" s="23">
        <f t="shared" si="66"/>
        <v>3678.5941012955022</v>
      </c>
      <c r="N454" s="23">
        <f t="shared" si="70"/>
        <v>4243.422846127295</v>
      </c>
      <c r="P454" s="23">
        <f t="shared" si="71"/>
        <v>906387.4043039298</v>
      </c>
      <c r="R454" s="46">
        <f t="shared" si="72"/>
        <v>1003040.399059648</v>
      </c>
    </row>
    <row r="455" spans="1:18" ht="12.75">
      <c r="A455" s="23">
        <f t="shared" si="68"/>
        <v>-8989</v>
      </c>
      <c r="B455" s="36">
        <v>-9</v>
      </c>
      <c r="C455" s="36">
        <v>11</v>
      </c>
      <c r="D455" s="36">
        <v>0.1243400776</v>
      </c>
      <c r="E455" s="37" t="s">
        <v>4</v>
      </c>
      <c r="F455" s="23">
        <f>VLOOKUP(A455,GPW!A:E,5,0)</f>
        <v>146223.7968824173</v>
      </c>
      <c r="G455" s="23">
        <f>VLOOKUP(A455,Grid_Area!A:L,12,0)</f>
        <v>4678.023</v>
      </c>
      <c r="H455" s="23">
        <f t="shared" si="69"/>
        <v>12116.07957</v>
      </c>
      <c r="I455" s="23">
        <f>VLOOKUP(E455,DATA!A:Q,17,0)</f>
        <v>200.45004062974323</v>
      </c>
      <c r="J455" s="23">
        <f>VLOOKUP(E455,DATA!A:I,9,0)</f>
        <v>15.243414791585254</v>
      </c>
      <c r="K455" s="23">
        <v>-8989</v>
      </c>
      <c r="L455" s="23">
        <v>12</v>
      </c>
      <c r="M455" s="23">
        <f t="shared" si="66"/>
        <v>22964.421967135317</v>
      </c>
      <c r="N455" s="23">
        <f t="shared" si="70"/>
        <v>26490.487979940775</v>
      </c>
      <c r="P455" s="23">
        <f t="shared" si="71"/>
        <v>5310019.391880853</v>
      </c>
      <c r="R455" s="46">
        <f t="shared" si="72"/>
        <v>5876255.5001930185</v>
      </c>
    </row>
    <row r="456" spans="1:18" ht="12.75">
      <c r="A456" s="23">
        <f t="shared" si="68"/>
        <v>-8989</v>
      </c>
      <c r="B456" s="36">
        <v>-9</v>
      </c>
      <c r="C456" s="36">
        <v>11</v>
      </c>
      <c r="D456" s="36">
        <v>0.0020565125</v>
      </c>
      <c r="E456" s="37" t="s">
        <v>3</v>
      </c>
      <c r="F456" s="23">
        <f>VLOOKUP(A456,GPW!A:E,5,0)</f>
        <v>146223.7968824173</v>
      </c>
      <c r="G456" s="23">
        <f>VLOOKUP(A456,Grid_Area!A:L,12,0)</f>
        <v>4678.023</v>
      </c>
      <c r="H456" s="23">
        <f t="shared" si="69"/>
        <v>12116.07957</v>
      </c>
      <c r="I456" s="23">
        <f>VLOOKUP(E456,DATA!A:Q,17,0)</f>
        <v>213.59818174404478</v>
      </c>
      <c r="J456" s="23">
        <f>VLOOKUP(E456,DATA!A:I,9,0)</f>
        <v>13.640354408600825</v>
      </c>
      <c r="K456" s="23">
        <v>-8989</v>
      </c>
      <c r="L456" s="23">
        <v>12</v>
      </c>
      <c r="M456" s="23">
        <f t="shared" si="66"/>
        <v>339.87492509529284</v>
      </c>
      <c r="N456" s="23">
        <f t="shared" si="70"/>
        <v>392.0609293282053</v>
      </c>
      <c r="P456" s="23">
        <f t="shared" si="71"/>
        <v>83743.5016373851</v>
      </c>
      <c r="R456" s="46">
        <f t="shared" si="72"/>
        <v>92673.5244798799</v>
      </c>
    </row>
    <row r="457" spans="1:18" ht="12.75">
      <c r="A457" s="23">
        <f t="shared" si="68"/>
        <v>-8989</v>
      </c>
      <c r="B457" s="36">
        <v>-9</v>
      </c>
      <c r="C457" s="36">
        <v>11</v>
      </c>
      <c r="D457" s="36">
        <v>0.0161709908</v>
      </c>
      <c r="E457" s="37" t="s">
        <v>8</v>
      </c>
      <c r="F457" s="23">
        <f>VLOOKUP(A457,GPW!A:E,5,0)</f>
        <v>146223.7968824173</v>
      </c>
      <c r="G457" s="23">
        <f>VLOOKUP(A457,Grid_Area!A:L,12,0)</f>
        <v>4678.023</v>
      </c>
      <c r="H457" s="23">
        <f t="shared" si="69"/>
        <v>12116.07957</v>
      </c>
      <c r="I457" s="23">
        <f>VLOOKUP(E457,DATA!A:Q,17,0)</f>
        <v>228.86973413632361</v>
      </c>
      <c r="J457" s="23">
        <f>VLOOKUP(E457,DATA!A:I,9,0)</f>
        <v>14.766843198130156</v>
      </c>
      <c r="K457" s="23">
        <v>-8989</v>
      </c>
      <c r="L457" s="23">
        <v>12</v>
      </c>
      <c r="M457" s="23">
        <f t="shared" si="66"/>
        <v>2893.2529872195078</v>
      </c>
      <c r="N457" s="23">
        <f t="shared" si="70"/>
        <v>3337.4967412875394</v>
      </c>
      <c r="P457" s="23">
        <f t="shared" si="71"/>
        <v>763851.9918593256</v>
      </c>
      <c r="R457" s="46">
        <f t="shared" si="72"/>
        <v>845305.664111117</v>
      </c>
    </row>
    <row r="458" spans="1:18" ht="12.75">
      <c r="A458" s="23">
        <f t="shared" si="68"/>
        <v>-8989</v>
      </c>
      <c r="B458" s="36">
        <v>-9</v>
      </c>
      <c r="C458" s="36">
        <v>11</v>
      </c>
      <c r="D458" s="36">
        <v>0.2391504455</v>
      </c>
      <c r="E458" s="37" t="s">
        <v>8</v>
      </c>
      <c r="F458" s="23">
        <f>VLOOKUP(A458,GPW!A:E,5,0)</f>
        <v>146223.7968824173</v>
      </c>
      <c r="G458" s="23">
        <f>VLOOKUP(A458,Grid_Area!A:L,12,0)</f>
        <v>4678.023</v>
      </c>
      <c r="H458" s="23">
        <f t="shared" si="69"/>
        <v>12116.07957</v>
      </c>
      <c r="I458" s="23">
        <f>VLOOKUP(E458,DATA!A:Q,17,0)</f>
        <v>228.86973413632361</v>
      </c>
      <c r="J458" s="23">
        <f>VLOOKUP(E458,DATA!A:I,9,0)</f>
        <v>14.766843198130156</v>
      </c>
      <c r="K458" s="23">
        <v>-8989</v>
      </c>
      <c r="L458" s="23">
        <v>12</v>
      </c>
      <c r="M458" s="23">
        <f t="shared" si="66"/>
        <v>42787.900221781776</v>
      </c>
      <c r="N458" s="23">
        <f t="shared" si="70"/>
        <v>49357.756887333904</v>
      </c>
      <c r="P458" s="23">
        <f t="shared" si="71"/>
        <v>11296496.696369406</v>
      </c>
      <c r="R458" s="46">
        <f t="shared" si="72"/>
        <v>12501103.281553224</v>
      </c>
    </row>
    <row r="459" spans="1:18" ht="12.75">
      <c r="A459" s="23">
        <f t="shared" si="68"/>
        <v>-8989</v>
      </c>
      <c r="B459" s="36">
        <v>-9</v>
      </c>
      <c r="C459" s="36">
        <v>11</v>
      </c>
      <c r="D459" s="36">
        <v>0.026394357</v>
      </c>
      <c r="E459" s="37" t="s">
        <v>9</v>
      </c>
      <c r="F459" s="23">
        <f>VLOOKUP(A459,GPW!A:E,5,0)</f>
        <v>146223.7968824173</v>
      </c>
      <c r="G459" s="23">
        <f>VLOOKUP(A459,Grid_Area!A:L,12,0)</f>
        <v>4678.023</v>
      </c>
      <c r="H459" s="23">
        <f t="shared" si="69"/>
        <v>12116.07957</v>
      </c>
      <c r="I459" s="23">
        <f>VLOOKUP(E459,DATA!A:Q,17,0)</f>
        <v>224.43516814345384</v>
      </c>
      <c r="J459" s="23">
        <f>VLOOKUP(E459,DATA!A:I,9,0)</f>
        <v>28.410486764595007</v>
      </c>
      <c r="K459" s="23">
        <v>-8989</v>
      </c>
      <c r="L459" s="23">
        <v>12</v>
      </c>
      <c r="M459" s="23">
        <f t="shared" si="66"/>
        <v>9085.563707681642</v>
      </c>
      <c r="N459" s="23">
        <f t="shared" si="70"/>
        <v>10480.604150793275</v>
      </c>
      <c r="P459" s="23">
        <f t="shared" si="71"/>
        <v>2352216.154828269</v>
      </c>
      <c r="R459" s="46">
        <f t="shared" si="72"/>
        <v>2603045.69482119</v>
      </c>
    </row>
    <row r="460" spans="1:18" ht="12.75">
      <c r="A460" s="23">
        <f t="shared" si="68"/>
        <v>-8989</v>
      </c>
      <c r="B460" s="36">
        <v>-9</v>
      </c>
      <c r="C460" s="36">
        <v>11</v>
      </c>
      <c r="D460" s="36">
        <v>0.0304542196</v>
      </c>
      <c r="E460" s="37" t="s">
        <v>9</v>
      </c>
      <c r="F460" s="23">
        <f>VLOOKUP(A460,GPW!A:E,5,0)</f>
        <v>146223.7968824173</v>
      </c>
      <c r="G460" s="23">
        <f>VLOOKUP(A460,Grid_Area!A:L,12,0)</f>
        <v>4678.023</v>
      </c>
      <c r="H460" s="23">
        <f t="shared" si="69"/>
        <v>12116.07957</v>
      </c>
      <c r="I460" s="23">
        <f>VLOOKUP(E460,DATA!A:Q,17,0)</f>
        <v>224.43516814345384</v>
      </c>
      <c r="J460" s="23">
        <f>VLOOKUP(E460,DATA!A:I,9,0)</f>
        <v>28.410486764595007</v>
      </c>
      <c r="K460" s="23">
        <v>-8989</v>
      </c>
      <c r="L460" s="23">
        <v>12</v>
      </c>
      <c r="M460" s="23">
        <f t="shared" si="66"/>
        <v>10483.064707487547</v>
      </c>
      <c r="N460" s="23">
        <f t="shared" si="70"/>
        <v>12092.684066860575</v>
      </c>
      <c r="P460" s="23">
        <f t="shared" si="71"/>
        <v>2714023.5818515182</v>
      </c>
      <c r="R460" s="46">
        <f t="shared" si="72"/>
        <v>3003434.6060758024</v>
      </c>
    </row>
    <row r="461" spans="1:20" ht="12.75">
      <c r="A461" s="23">
        <f t="shared" si="68"/>
        <v>-8988</v>
      </c>
      <c r="B461" s="36">
        <v>-9</v>
      </c>
      <c r="C461" s="36">
        <v>12</v>
      </c>
      <c r="D461" s="36">
        <v>7.55036E-05</v>
      </c>
      <c r="E461" s="37" t="s">
        <v>9</v>
      </c>
      <c r="F461" s="23">
        <f>VLOOKUP(A461,GPW!A:E,5,0)</f>
        <v>770163.6415126246</v>
      </c>
      <c r="G461" s="23">
        <f>VLOOKUP(A461,Grid_Area!A:L,12,0)</f>
        <v>4660.703</v>
      </c>
      <c r="H461" s="23">
        <f t="shared" si="69"/>
        <v>12071.22077</v>
      </c>
      <c r="I461" s="23">
        <f>VLOOKUP(E461,DATA!A:Q,17,0)</f>
        <v>224.43516814345384</v>
      </c>
      <c r="J461" s="23">
        <f>VLOOKUP(E461,DATA!A:I,9,0)</f>
        <v>28.410486764595007</v>
      </c>
      <c r="K461" s="23">
        <v>-8988</v>
      </c>
      <c r="L461" s="23">
        <v>12</v>
      </c>
      <c r="M461" s="23">
        <f t="shared" si="66"/>
        <v>25.893903590182003</v>
      </c>
      <c r="N461" s="23">
        <f>M461*F461/SUM(M$461:M$472)</f>
        <v>73.03812089110133</v>
      </c>
      <c r="O461" s="23">
        <f>SUM(N461:N472)</f>
        <v>770163.6415126246</v>
      </c>
      <c r="P461" s="23">
        <f t="shared" si="71"/>
        <v>16392.322943076237</v>
      </c>
      <c r="R461" s="46">
        <f t="shared" si="72"/>
        <v>18140.32506217885</v>
      </c>
      <c r="S461" s="46">
        <f>SUM(R461:R472)</f>
        <v>191340837.97953025</v>
      </c>
      <c r="T461" s="23">
        <f>SUM(D461:D472)</f>
        <v>0.9755392194</v>
      </c>
    </row>
    <row r="462" spans="1:18" ht="12.75">
      <c r="A462" s="23">
        <f t="shared" si="68"/>
        <v>-8988</v>
      </c>
      <c r="B462" s="36">
        <v>-9</v>
      </c>
      <c r="C462" s="36">
        <v>12</v>
      </c>
      <c r="D462" s="36">
        <v>0.0088960505</v>
      </c>
      <c r="E462" s="37" t="s">
        <v>8</v>
      </c>
      <c r="F462" s="23">
        <f>VLOOKUP(A462,GPW!A:E,5,0)</f>
        <v>770163.6415126246</v>
      </c>
      <c r="G462" s="23">
        <f>VLOOKUP(A462,Grid_Area!A:L,12,0)</f>
        <v>4660.703</v>
      </c>
      <c r="H462" s="23">
        <f t="shared" si="69"/>
        <v>12071.22077</v>
      </c>
      <c r="I462" s="23">
        <f>VLOOKUP(E462,DATA!A:Q,17,0)</f>
        <v>228.86973413632361</v>
      </c>
      <c r="J462" s="23">
        <f>VLOOKUP(E462,DATA!A:I,9,0)</f>
        <v>14.766843198130156</v>
      </c>
      <c r="K462" s="23">
        <v>-8988</v>
      </c>
      <c r="L462" s="23">
        <v>12</v>
      </c>
      <c r="M462" s="23">
        <f t="shared" si="66"/>
        <v>1585.7550229742033</v>
      </c>
      <c r="N462" s="23">
        <f aca="true" t="shared" si="73" ref="N462:N472">M462*F462/SUM(M$461:M$472)</f>
        <v>4472.889406894056</v>
      </c>
      <c r="P462" s="23">
        <f t="shared" si="71"/>
        <v>1023709.0093770209</v>
      </c>
      <c r="R462" s="46">
        <f t="shared" si="72"/>
        <v>1132872.6418865484</v>
      </c>
    </row>
    <row r="463" spans="1:18" ht="12.75">
      <c r="A463" s="23">
        <f t="shared" si="68"/>
        <v>-8988</v>
      </c>
      <c r="B463" s="36">
        <v>-9</v>
      </c>
      <c r="C463" s="36">
        <v>12</v>
      </c>
      <c r="D463" s="36">
        <v>0.0314614299</v>
      </c>
      <c r="E463" s="37" t="s">
        <v>9</v>
      </c>
      <c r="F463" s="23">
        <f>VLOOKUP(A463,GPW!A:E,5,0)</f>
        <v>770163.6415126246</v>
      </c>
      <c r="G463" s="23">
        <f>VLOOKUP(A463,Grid_Area!A:L,12,0)</f>
        <v>4660.703</v>
      </c>
      <c r="H463" s="23">
        <f t="shared" si="69"/>
        <v>12071.22077</v>
      </c>
      <c r="I463" s="23">
        <f>VLOOKUP(E463,DATA!A:Q,17,0)</f>
        <v>224.43516814345384</v>
      </c>
      <c r="J463" s="23">
        <f>VLOOKUP(E463,DATA!A:I,9,0)</f>
        <v>28.410486764595007</v>
      </c>
      <c r="K463" s="23">
        <v>-8988</v>
      </c>
      <c r="L463" s="23">
        <v>12</v>
      </c>
      <c r="M463" s="23">
        <f t="shared" si="66"/>
        <v>10789.674037262717</v>
      </c>
      <c r="N463" s="23">
        <f t="shared" si="73"/>
        <v>30434.09480399756</v>
      </c>
      <c r="P463" s="23">
        <f t="shared" si="71"/>
        <v>6830481.184629007</v>
      </c>
      <c r="R463" s="46">
        <f t="shared" si="72"/>
        <v>7558852.363423109</v>
      </c>
    </row>
    <row r="464" spans="1:18" ht="12.75">
      <c r="A464" s="23">
        <f t="shared" si="68"/>
        <v>-8988</v>
      </c>
      <c r="B464" s="36">
        <v>-9</v>
      </c>
      <c r="C464" s="36">
        <v>12</v>
      </c>
      <c r="D464" s="36">
        <v>0.1561178872</v>
      </c>
      <c r="E464" s="37" t="s">
        <v>8</v>
      </c>
      <c r="F464" s="23">
        <f>VLOOKUP(A464,GPW!A:E,5,0)</f>
        <v>770163.6415126246</v>
      </c>
      <c r="G464" s="23">
        <f>VLOOKUP(A464,Grid_Area!A:L,12,0)</f>
        <v>4660.703</v>
      </c>
      <c r="H464" s="23">
        <f t="shared" si="69"/>
        <v>12071.22077</v>
      </c>
      <c r="I464" s="23">
        <f>VLOOKUP(E464,DATA!A:Q,17,0)</f>
        <v>228.86973413632361</v>
      </c>
      <c r="J464" s="23">
        <f>VLOOKUP(E464,DATA!A:I,9,0)</f>
        <v>14.766843198130156</v>
      </c>
      <c r="K464" s="23">
        <v>-8988</v>
      </c>
      <c r="L464" s="23">
        <v>12</v>
      </c>
      <c r="M464" s="23">
        <f t="shared" si="66"/>
        <v>27828.610438252355</v>
      </c>
      <c r="N464" s="23">
        <f t="shared" si="73"/>
        <v>78495.28775534278</v>
      </c>
      <c r="P464" s="23">
        <f t="shared" si="71"/>
        <v>17965195.63951952</v>
      </c>
      <c r="R464" s="46">
        <f t="shared" si="72"/>
        <v>19880921.687439848</v>
      </c>
    </row>
    <row r="465" spans="1:18" ht="12.75">
      <c r="A465" s="23">
        <f t="shared" si="68"/>
        <v>-8988</v>
      </c>
      <c r="B465" s="36">
        <v>-9</v>
      </c>
      <c r="C465" s="36">
        <v>12</v>
      </c>
      <c r="D465" s="36">
        <v>0.0505070096</v>
      </c>
      <c r="E465" s="37" t="s">
        <v>9</v>
      </c>
      <c r="F465" s="23">
        <f>VLOOKUP(A465,GPW!A:E,5,0)</f>
        <v>770163.6415126246</v>
      </c>
      <c r="G465" s="23">
        <f>VLOOKUP(A465,Grid_Area!A:L,12,0)</f>
        <v>4660.703</v>
      </c>
      <c r="H465" s="23">
        <f t="shared" si="69"/>
        <v>12071.22077</v>
      </c>
      <c r="I465" s="23">
        <f>VLOOKUP(E465,DATA!A:Q,17,0)</f>
        <v>224.43516814345384</v>
      </c>
      <c r="J465" s="23">
        <f>VLOOKUP(E465,DATA!A:I,9,0)</f>
        <v>28.410486764595007</v>
      </c>
      <c r="K465" s="23">
        <v>-8988</v>
      </c>
      <c r="L465" s="23">
        <v>12</v>
      </c>
      <c r="M465" s="23">
        <f t="shared" si="66"/>
        <v>17321.34146200707</v>
      </c>
      <c r="N465" s="23">
        <f t="shared" si="73"/>
        <v>48857.764040559865</v>
      </c>
      <c r="P465" s="23">
        <f t="shared" si="71"/>
        <v>10965400.487556245</v>
      </c>
      <c r="R465" s="46">
        <f t="shared" si="72"/>
        <v>12134700.491931349</v>
      </c>
    </row>
    <row r="466" spans="1:18" ht="12.75">
      <c r="A466" s="23">
        <f t="shared" si="68"/>
        <v>-8988</v>
      </c>
      <c r="B466" s="36">
        <v>-9</v>
      </c>
      <c r="C466" s="36">
        <v>12</v>
      </c>
      <c r="D466" s="36">
        <v>0.2650084982</v>
      </c>
      <c r="E466" s="37" t="s">
        <v>9</v>
      </c>
      <c r="F466" s="23">
        <f>VLOOKUP(A466,GPW!A:E,5,0)</f>
        <v>770163.6415126246</v>
      </c>
      <c r="G466" s="23">
        <f>VLOOKUP(A466,Grid_Area!A:L,12,0)</f>
        <v>4660.703</v>
      </c>
      <c r="H466" s="23">
        <f t="shared" si="69"/>
        <v>12071.22077</v>
      </c>
      <c r="I466" s="23">
        <f>VLOOKUP(E466,DATA!A:Q,17,0)</f>
        <v>224.43516814345384</v>
      </c>
      <c r="J466" s="23">
        <f>VLOOKUP(E466,DATA!A:I,9,0)</f>
        <v>28.410486764595007</v>
      </c>
      <c r="K466" s="23">
        <v>-8988</v>
      </c>
      <c r="L466" s="23">
        <v>12</v>
      </c>
      <c r="M466" s="23">
        <f t="shared" si="66"/>
        <v>90884.46779980982</v>
      </c>
      <c r="N466" s="23">
        <f t="shared" si="73"/>
        <v>256354.9649116176</v>
      </c>
      <c r="P466" s="23">
        <f t="shared" si="71"/>
        <v>57535069.654348105</v>
      </c>
      <c r="R466" s="46">
        <f t="shared" si="72"/>
        <v>63670345.54097869</v>
      </c>
    </row>
    <row r="467" spans="1:18" ht="12.75">
      <c r="A467" s="23">
        <f t="shared" si="68"/>
        <v>-8988</v>
      </c>
      <c r="B467" s="36">
        <v>-9</v>
      </c>
      <c r="C467" s="36">
        <v>12</v>
      </c>
      <c r="D467" s="36">
        <v>0.0716552746</v>
      </c>
      <c r="E467" s="37" t="s">
        <v>9</v>
      </c>
      <c r="F467" s="23">
        <f>VLOOKUP(A467,GPW!A:E,5,0)</f>
        <v>770163.6415126246</v>
      </c>
      <c r="G467" s="23">
        <f>VLOOKUP(A467,Grid_Area!A:L,12,0)</f>
        <v>4660.703</v>
      </c>
      <c r="H467" s="23">
        <f t="shared" si="69"/>
        <v>12071.22077</v>
      </c>
      <c r="I467" s="23">
        <f>VLOOKUP(E467,DATA!A:Q,17,0)</f>
        <v>224.43516814345384</v>
      </c>
      <c r="J467" s="23">
        <f>VLOOKUP(E467,DATA!A:I,9,0)</f>
        <v>28.410486764595007</v>
      </c>
      <c r="K467" s="23">
        <v>-8988</v>
      </c>
      <c r="L467" s="23">
        <v>12</v>
      </c>
      <c r="M467" s="23">
        <f t="shared" si="66"/>
        <v>24574.123250022745</v>
      </c>
      <c r="N467" s="23">
        <f t="shared" si="73"/>
        <v>69315.45792147478</v>
      </c>
      <c r="P467" s="23">
        <f t="shared" si="71"/>
        <v>15556826.453546692</v>
      </c>
      <c r="R467" s="46">
        <f t="shared" si="72"/>
        <v>17215735.05983407</v>
      </c>
    </row>
    <row r="468" spans="1:18" ht="12.75">
      <c r="A468" s="23">
        <f t="shared" si="68"/>
        <v>-8988</v>
      </c>
      <c r="B468" s="36">
        <v>-9</v>
      </c>
      <c r="C468" s="36">
        <v>12</v>
      </c>
      <c r="D468" s="36">
        <v>0.0443863987</v>
      </c>
      <c r="E468" s="37" t="s">
        <v>13</v>
      </c>
      <c r="F468" s="23">
        <f>VLOOKUP(A468,GPW!A:E,5,0)</f>
        <v>770163.6415126246</v>
      </c>
      <c r="G468" s="23">
        <f>VLOOKUP(A468,Grid_Area!A:L,12,0)</f>
        <v>4660.703</v>
      </c>
      <c r="H468" s="23">
        <f t="shared" si="69"/>
        <v>12071.22077</v>
      </c>
      <c r="I468" s="23">
        <f>VLOOKUP(E468,DATA!A:Q,17,0)</f>
        <v>214.5532936460194</v>
      </c>
      <c r="J468" s="23">
        <f>VLOOKUP(E468,DATA!A:I,9,0)</f>
        <v>7.058737715758394</v>
      </c>
      <c r="K468" s="23">
        <v>-8988</v>
      </c>
      <c r="L468" s="23">
        <v>12</v>
      </c>
      <c r="M468" s="23">
        <f t="shared" si="66"/>
        <v>3782.057676929494</v>
      </c>
      <c r="N468" s="23">
        <f t="shared" si="73"/>
        <v>10667.931347725878</v>
      </c>
      <c r="P468" s="23">
        <f t="shared" si="71"/>
        <v>2288839.8070442057</v>
      </c>
      <c r="R468" s="46">
        <f t="shared" si="72"/>
        <v>2532911.1840475234</v>
      </c>
    </row>
    <row r="469" spans="1:18" ht="12.75">
      <c r="A469" s="23">
        <f t="shared" si="68"/>
        <v>-8988</v>
      </c>
      <c r="B469" s="36">
        <v>-9</v>
      </c>
      <c r="C469" s="36">
        <v>12</v>
      </c>
      <c r="D469" s="36">
        <v>0.0888454956</v>
      </c>
      <c r="E469" s="37" t="s">
        <v>13</v>
      </c>
      <c r="F469" s="23">
        <f>VLOOKUP(A469,GPW!A:E,5,0)</f>
        <v>770163.6415126246</v>
      </c>
      <c r="G469" s="23">
        <f>VLOOKUP(A469,Grid_Area!A:L,12,0)</f>
        <v>4660.703</v>
      </c>
      <c r="H469" s="23">
        <f t="shared" si="69"/>
        <v>12071.22077</v>
      </c>
      <c r="I469" s="23">
        <f>VLOOKUP(E469,DATA!A:Q,17,0)</f>
        <v>214.5532936460194</v>
      </c>
      <c r="J469" s="23">
        <f>VLOOKUP(E469,DATA!A:I,9,0)</f>
        <v>7.058737715758394</v>
      </c>
      <c r="K469" s="23">
        <v>-8988</v>
      </c>
      <c r="L469" s="23">
        <v>12</v>
      </c>
      <c r="M469" s="23">
        <f t="shared" si="66"/>
        <v>7570.309791647628</v>
      </c>
      <c r="N469" s="23">
        <f t="shared" si="73"/>
        <v>21353.33515164143</v>
      </c>
      <c r="P469" s="23">
        <f t="shared" si="71"/>
        <v>4581428.387111992</v>
      </c>
      <c r="R469" s="46">
        <f t="shared" si="72"/>
        <v>5069970.893076419</v>
      </c>
    </row>
    <row r="470" spans="1:18" ht="12.75">
      <c r="A470" s="23">
        <f t="shared" si="68"/>
        <v>-8988</v>
      </c>
      <c r="B470" s="36">
        <v>-9</v>
      </c>
      <c r="C470" s="36">
        <v>12</v>
      </c>
      <c r="D470" s="36">
        <v>0.1415367468</v>
      </c>
      <c r="E470" s="37" t="s">
        <v>9</v>
      </c>
      <c r="F470" s="23">
        <f>VLOOKUP(A470,GPW!A:E,5,0)</f>
        <v>770163.6415126246</v>
      </c>
      <c r="G470" s="23">
        <f>VLOOKUP(A470,Grid_Area!A:L,12,0)</f>
        <v>4660.703</v>
      </c>
      <c r="H470" s="23">
        <f t="shared" si="69"/>
        <v>12071.22077</v>
      </c>
      <c r="I470" s="23">
        <f>VLOOKUP(E470,DATA!A:Q,17,0)</f>
        <v>224.43516814345384</v>
      </c>
      <c r="J470" s="23">
        <f>VLOOKUP(E470,DATA!A:I,9,0)</f>
        <v>28.410486764595007</v>
      </c>
      <c r="K470" s="23">
        <v>-8988</v>
      </c>
      <c r="L470" s="23">
        <v>12</v>
      </c>
      <c r="M470" s="23">
        <f t="shared" si="66"/>
        <v>48539.92228327128</v>
      </c>
      <c r="N470" s="23">
        <f t="shared" si="73"/>
        <v>136915.03482365873</v>
      </c>
      <c r="P470" s="23">
        <f t="shared" si="71"/>
        <v>30728548.862014685</v>
      </c>
      <c r="R470" s="46">
        <f t="shared" si="72"/>
        <v>34005300.34588155</v>
      </c>
    </row>
    <row r="471" spans="1:18" ht="12.75">
      <c r="A471" s="23">
        <f t="shared" si="68"/>
        <v>-8988</v>
      </c>
      <c r="B471" s="36">
        <v>-9</v>
      </c>
      <c r="C471" s="36">
        <v>12</v>
      </c>
      <c r="D471" s="36">
        <v>0.1170412467</v>
      </c>
      <c r="E471" s="37" t="s">
        <v>9</v>
      </c>
      <c r="F471" s="23">
        <f>VLOOKUP(A471,GPW!A:E,5,0)</f>
        <v>770163.6415126246</v>
      </c>
      <c r="G471" s="23">
        <f>VLOOKUP(A471,Grid_Area!A:L,12,0)</f>
        <v>4660.703</v>
      </c>
      <c r="H471" s="23">
        <f t="shared" si="69"/>
        <v>12071.22077</v>
      </c>
      <c r="I471" s="23">
        <f>VLOOKUP(E471,DATA!A:Q,17,0)</f>
        <v>224.43516814345384</v>
      </c>
      <c r="J471" s="23">
        <f>VLOOKUP(E471,DATA!A:I,9,0)</f>
        <v>28.410486764595007</v>
      </c>
      <c r="K471" s="23">
        <v>-8988</v>
      </c>
      <c r="L471" s="23">
        <v>12</v>
      </c>
      <c r="M471" s="23">
        <f t="shared" si="66"/>
        <v>40139.20870163155</v>
      </c>
      <c r="N471" s="23">
        <f t="shared" si="73"/>
        <v>113219.40577296734</v>
      </c>
      <c r="P471" s="23">
        <f t="shared" si="71"/>
        <v>25410416.371757854</v>
      </c>
      <c r="R471" s="46">
        <f t="shared" si="72"/>
        <v>28120066.60372046</v>
      </c>
    </row>
    <row r="472" spans="1:18" ht="12.75">
      <c r="A472" s="23">
        <f t="shared" si="68"/>
        <v>-8988</v>
      </c>
      <c r="B472" s="36">
        <v>-9</v>
      </c>
      <c r="C472" s="36">
        <v>12</v>
      </c>
      <c r="D472" s="36">
        <v>7.678E-06</v>
      </c>
      <c r="E472" s="37" t="s">
        <v>19</v>
      </c>
      <c r="F472" s="23">
        <f>VLOOKUP(A472,GPW!A:E,5,0)</f>
        <v>770163.6415126246</v>
      </c>
      <c r="G472" s="23">
        <f>VLOOKUP(A472,Grid_Area!A:L,12,0)</f>
        <v>4660.703</v>
      </c>
      <c r="H472" s="23">
        <f t="shared" si="69"/>
        <v>12071.22077</v>
      </c>
      <c r="I472" s="23">
        <f>VLOOKUP(E472,DATA!A:Q,17,0)</f>
        <v>207.88350297982663</v>
      </c>
      <c r="J472" s="23">
        <f>VLOOKUP(E472,DATA!A:I,9,0)</f>
        <v>16.97394068961895</v>
      </c>
      <c r="K472" s="23">
        <v>-8988</v>
      </c>
      <c r="L472" s="23">
        <v>12</v>
      </c>
      <c r="M472" s="23">
        <f t="shared" si="66"/>
        <v>1.5731929115110002</v>
      </c>
      <c r="N472" s="23">
        <f t="shared" si="73"/>
        <v>4.437455853490203</v>
      </c>
      <c r="P472" s="23">
        <f t="shared" si="71"/>
        <v>922.4738671418797</v>
      </c>
      <c r="R472" s="46">
        <f t="shared" si="72"/>
        <v>1020.8422484982189</v>
      </c>
    </row>
    <row r="473" spans="1:20" ht="12.75">
      <c r="A473" s="23">
        <f t="shared" si="68"/>
        <v>-4985</v>
      </c>
      <c r="B473" s="36">
        <v>-5</v>
      </c>
      <c r="C473" s="36">
        <v>15</v>
      </c>
      <c r="D473" s="36">
        <v>0.0007584473</v>
      </c>
      <c r="E473" s="37" t="s">
        <v>31</v>
      </c>
      <c r="F473" s="23">
        <f>VLOOKUP(A473,GPW!A:E,5,0)</f>
        <v>107949.97850575252</v>
      </c>
      <c r="G473" s="23">
        <f>VLOOKUP(A473,Grid_Area!A:L,12,0)</f>
        <v>4600.239</v>
      </c>
      <c r="H473" s="23">
        <f t="shared" si="69"/>
        <v>11914.619009999999</v>
      </c>
      <c r="I473" s="23">
        <f>VLOOKUP(E473,DATA!A:Q,17,0)</f>
        <v>251.76982741102574</v>
      </c>
      <c r="J473" s="23">
        <f>VLOOKUP(E473,DATA!A:I,9,0)</f>
        <v>35.75737323757906</v>
      </c>
      <c r="K473" s="23">
        <v>-4985</v>
      </c>
      <c r="L473" s="23">
        <v>14</v>
      </c>
      <c r="M473" s="23">
        <f t="shared" si="66"/>
        <v>323.12545869420927</v>
      </c>
      <c r="N473" s="23">
        <f>M473*F473/SUM(M$473:M$486)</f>
        <v>226.31586880402088</v>
      </c>
      <c r="O473" s="23">
        <f>SUM(N473:N486)</f>
        <v>107949.97850575252</v>
      </c>
      <c r="P473" s="23">
        <f t="shared" si="71"/>
        <v>56979.50722916468</v>
      </c>
      <c r="R473" s="46">
        <f t="shared" si="72"/>
        <v>63055.54048740839</v>
      </c>
      <c r="S473" s="46">
        <f>SUM(R473:R486)</f>
        <v>24737107.50687379</v>
      </c>
      <c r="T473" s="23">
        <f>SUM(D473:D486)</f>
        <v>1.0000000019</v>
      </c>
    </row>
    <row r="474" spans="1:18" ht="12.75">
      <c r="A474" s="23">
        <f t="shared" si="68"/>
        <v>-4985</v>
      </c>
      <c r="B474" s="36">
        <v>-5</v>
      </c>
      <c r="C474" s="36">
        <v>15</v>
      </c>
      <c r="D474" s="36">
        <v>0.00548723</v>
      </c>
      <c r="E474" s="37" t="s">
        <v>28</v>
      </c>
      <c r="F474" s="23">
        <f>VLOOKUP(A474,GPW!A:E,5,0)</f>
        <v>107949.97850575252</v>
      </c>
      <c r="G474" s="23">
        <f>VLOOKUP(A474,Grid_Area!A:L,12,0)</f>
        <v>4600.239</v>
      </c>
      <c r="H474" s="23">
        <f t="shared" si="69"/>
        <v>11914.619009999999</v>
      </c>
      <c r="I474" s="23">
        <f>VLOOKUP(E474,DATA!A:Q,17,0)</f>
        <v>219.52467515519626</v>
      </c>
      <c r="J474" s="23">
        <f>VLOOKUP(E474,DATA!A:I,9,0)</f>
        <v>10.341203862112815</v>
      </c>
      <c r="K474" s="23">
        <v>-4985</v>
      </c>
      <c r="L474" s="23">
        <v>14</v>
      </c>
      <c r="M474" s="23">
        <f t="shared" si="66"/>
        <v>676.0898617623455</v>
      </c>
      <c r="N474" s="23">
        <f aca="true" t="shared" si="74" ref="N474:N486">M474*F474/SUM(M$473:M$486)</f>
        <v>473.53082320615573</v>
      </c>
      <c r="P474" s="23">
        <f t="shared" si="71"/>
        <v>103951.700140304</v>
      </c>
      <c r="R474" s="46">
        <f t="shared" si="72"/>
        <v>115036.6325663285</v>
      </c>
    </row>
    <row r="475" spans="1:18" ht="12.75">
      <c r="A475" s="23">
        <f t="shared" si="68"/>
        <v>-4985</v>
      </c>
      <c r="B475" s="36">
        <v>-5</v>
      </c>
      <c r="C475" s="36">
        <v>15</v>
      </c>
      <c r="D475" s="36">
        <v>0.0417261473</v>
      </c>
      <c r="E475" s="37" t="s">
        <v>31</v>
      </c>
      <c r="F475" s="23">
        <f>VLOOKUP(A475,GPW!A:E,5,0)</f>
        <v>107949.97850575252</v>
      </c>
      <c r="G475" s="23">
        <f>VLOOKUP(A475,Grid_Area!A:L,12,0)</f>
        <v>4600.239</v>
      </c>
      <c r="H475" s="23">
        <f t="shared" si="69"/>
        <v>11914.619009999999</v>
      </c>
      <c r="I475" s="23">
        <f>VLOOKUP(E475,DATA!A:Q,17,0)</f>
        <v>251.76982741102574</v>
      </c>
      <c r="J475" s="23">
        <f>VLOOKUP(E475,DATA!A:I,9,0)</f>
        <v>35.75737323757906</v>
      </c>
      <c r="K475" s="23">
        <v>-4985</v>
      </c>
      <c r="L475" s="23">
        <v>14</v>
      </c>
      <c r="M475" s="23">
        <f t="shared" si="66"/>
        <v>17776.81914861407</v>
      </c>
      <c r="N475" s="23">
        <f t="shared" si="74"/>
        <v>12450.81797778705</v>
      </c>
      <c r="P475" s="23">
        <f t="shared" si="71"/>
        <v>3134740.293393542</v>
      </c>
      <c r="R475" s="46">
        <f t="shared" si="72"/>
        <v>3469014.617704771</v>
      </c>
    </row>
    <row r="476" spans="1:18" ht="12.75">
      <c r="A476" s="23">
        <f t="shared" si="68"/>
        <v>-4985</v>
      </c>
      <c r="B476" s="36">
        <v>-5</v>
      </c>
      <c r="C476" s="36">
        <v>15</v>
      </c>
      <c r="D476" s="36">
        <v>0.0975443792</v>
      </c>
      <c r="E476" s="37" t="s">
        <v>28</v>
      </c>
      <c r="F476" s="23">
        <f>VLOOKUP(A476,GPW!A:E,5,0)</f>
        <v>107949.97850575252</v>
      </c>
      <c r="G476" s="23">
        <f>VLOOKUP(A476,Grid_Area!A:L,12,0)</f>
        <v>4600.239</v>
      </c>
      <c r="H476" s="23">
        <f t="shared" si="69"/>
        <v>11914.619009999999</v>
      </c>
      <c r="I476" s="23">
        <f>VLOOKUP(E476,DATA!A:Q,17,0)</f>
        <v>219.52467515519626</v>
      </c>
      <c r="J476" s="23">
        <f>VLOOKUP(E476,DATA!A:I,9,0)</f>
        <v>10.341203862112815</v>
      </c>
      <c r="K476" s="23">
        <v>-4985</v>
      </c>
      <c r="L476" s="23">
        <v>14</v>
      </c>
      <c r="M476" s="23">
        <f t="shared" si="66"/>
        <v>12018.58967986066</v>
      </c>
      <c r="N476" s="23">
        <f t="shared" si="74"/>
        <v>8417.775486303548</v>
      </c>
      <c r="P476" s="23">
        <f t="shared" si="71"/>
        <v>1847909.4291601607</v>
      </c>
      <c r="R476" s="46">
        <f t="shared" si="72"/>
        <v>2044962.0134277253</v>
      </c>
    </row>
    <row r="477" spans="1:18" ht="12.75">
      <c r="A477" s="23">
        <f t="shared" si="68"/>
        <v>-4985</v>
      </c>
      <c r="B477" s="36">
        <v>-5</v>
      </c>
      <c r="C477" s="36">
        <v>15</v>
      </c>
      <c r="D477" s="36">
        <v>0.0467669106</v>
      </c>
      <c r="E477" s="37" t="s">
        <v>37</v>
      </c>
      <c r="F477" s="23">
        <f>VLOOKUP(A477,GPW!A:E,5,0)</f>
        <v>107949.97850575252</v>
      </c>
      <c r="G477" s="23">
        <f>VLOOKUP(A477,Grid_Area!A:L,12,0)</f>
        <v>4600.239</v>
      </c>
      <c r="H477" s="23">
        <f t="shared" si="69"/>
        <v>11914.619009999999</v>
      </c>
      <c r="I477" s="23">
        <f>VLOOKUP(E477,DATA!A:Q,17,0)</f>
        <v>194.19906615081845</v>
      </c>
      <c r="J477" s="23">
        <f>VLOOKUP(E477,DATA!A:I,9,0)</f>
        <v>11.32553094189269</v>
      </c>
      <c r="K477" s="23">
        <v>-4985</v>
      </c>
      <c r="L477" s="23">
        <v>14</v>
      </c>
      <c r="M477" s="23">
        <f t="shared" si="66"/>
        <v>6310.69821357565</v>
      </c>
      <c r="N477" s="23">
        <f t="shared" si="74"/>
        <v>4419.9895444232</v>
      </c>
      <c r="P477" s="23">
        <f t="shared" si="71"/>
        <v>858357.8419233669</v>
      </c>
      <c r="R477" s="46">
        <f t="shared" si="72"/>
        <v>949889.1844817523</v>
      </c>
    </row>
    <row r="478" spans="1:18" ht="12.75">
      <c r="A478" s="23">
        <f t="shared" si="68"/>
        <v>-4985</v>
      </c>
      <c r="B478" s="36">
        <v>-5</v>
      </c>
      <c r="C478" s="36">
        <v>15</v>
      </c>
      <c r="D478" s="36">
        <v>0.0631773476</v>
      </c>
      <c r="E478" s="37" t="s">
        <v>37</v>
      </c>
      <c r="F478" s="23">
        <f>VLOOKUP(A478,GPW!A:E,5,0)</f>
        <v>107949.97850575252</v>
      </c>
      <c r="G478" s="23">
        <f>VLOOKUP(A478,Grid_Area!A:L,12,0)</f>
        <v>4600.239</v>
      </c>
      <c r="H478" s="23">
        <f t="shared" si="69"/>
        <v>11914.619009999999</v>
      </c>
      <c r="I478" s="23">
        <f>VLOOKUP(E478,DATA!A:Q,17,0)</f>
        <v>194.19906615081845</v>
      </c>
      <c r="J478" s="23">
        <f>VLOOKUP(E478,DATA!A:I,9,0)</f>
        <v>11.32553094189269</v>
      </c>
      <c r="K478" s="23">
        <v>-4985</v>
      </c>
      <c r="L478" s="23">
        <v>14</v>
      </c>
      <c r="M478" s="23">
        <f t="shared" si="66"/>
        <v>8525.112510591363</v>
      </c>
      <c r="N478" s="23">
        <f t="shared" si="74"/>
        <v>5970.957077425382</v>
      </c>
      <c r="P478" s="23">
        <f t="shared" si="71"/>
        <v>1159554.2884626293</v>
      </c>
      <c r="R478" s="46">
        <f t="shared" si="72"/>
        <v>1283203.8383455714</v>
      </c>
    </row>
    <row r="479" spans="1:18" ht="12.75">
      <c r="A479" s="23">
        <f t="shared" si="68"/>
        <v>-4985</v>
      </c>
      <c r="B479" s="36">
        <v>-5</v>
      </c>
      <c r="C479" s="36">
        <v>15</v>
      </c>
      <c r="D479" s="36">
        <v>0.2210367079</v>
      </c>
      <c r="E479" s="37" t="s">
        <v>37</v>
      </c>
      <c r="F479" s="23">
        <f>VLOOKUP(A479,GPW!A:E,5,0)</f>
        <v>107949.97850575252</v>
      </c>
      <c r="G479" s="23">
        <f>VLOOKUP(A479,Grid_Area!A:L,12,0)</f>
        <v>4600.239</v>
      </c>
      <c r="H479" s="23">
        <f t="shared" si="69"/>
        <v>11914.619009999999</v>
      </c>
      <c r="I479" s="23">
        <f>VLOOKUP(E479,DATA!A:Q,17,0)</f>
        <v>194.19906615081845</v>
      </c>
      <c r="J479" s="23">
        <f>VLOOKUP(E479,DATA!A:I,9,0)</f>
        <v>11.32553094189269</v>
      </c>
      <c r="K479" s="23">
        <v>-4985</v>
      </c>
      <c r="L479" s="23">
        <v>14</v>
      </c>
      <c r="M479" s="23">
        <f t="shared" si="66"/>
        <v>29826.557704651383</v>
      </c>
      <c r="N479" s="23">
        <f t="shared" si="74"/>
        <v>20890.410021048614</v>
      </c>
      <c r="P479" s="23">
        <f t="shared" si="71"/>
        <v>4056898.1175953406</v>
      </c>
      <c r="R479" s="46">
        <f t="shared" si="72"/>
        <v>4489507.121893621</v>
      </c>
    </row>
    <row r="480" spans="1:18" ht="12.75">
      <c r="A480" s="23">
        <f t="shared" si="68"/>
        <v>-4985</v>
      </c>
      <c r="B480" s="36">
        <v>-5</v>
      </c>
      <c r="C480" s="36">
        <v>15</v>
      </c>
      <c r="D480" s="36">
        <v>0.0977484697</v>
      </c>
      <c r="E480" s="37" t="s">
        <v>37</v>
      </c>
      <c r="F480" s="23">
        <f>VLOOKUP(A480,GPW!A:E,5,0)</f>
        <v>107949.97850575252</v>
      </c>
      <c r="G480" s="23">
        <f>VLOOKUP(A480,Grid_Area!A:L,12,0)</f>
        <v>4600.239</v>
      </c>
      <c r="H480" s="23">
        <f t="shared" si="69"/>
        <v>11914.619009999999</v>
      </c>
      <c r="I480" s="23">
        <f>VLOOKUP(E480,DATA!A:Q,17,0)</f>
        <v>194.19906615081845</v>
      </c>
      <c r="J480" s="23">
        <f>VLOOKUP(E480,DATA!A:I,9,0)</f>
        <v>11.32553094189269</v>
      </c>
      <c r="K480" s="23">
        <v>-4985</v>
      </c>
      <c r="L480" s="23">
        <v>14</v>
      </c>
      <c r="M480" s="23">
        <f t="shared" si="66"/>
        <v>13190.118509037104</v>
      </c>
      <c r="N480" s="23">
        <f t="shared" si="74"/>
        <v>9238.309918580937</v>
      </c>
      <c r="P480" s="23">
        <f t="shared" si="71"/>
        <v>1794071.1590002617</v>
      </c>
      <c r="R480" s="46">
        <f t="shared" si="72"/>
        <v>1985382.677120269</v>
      </c>
    </row>
    <row r="481" spans="1:18" ht="12.75">
      <c r="A481" s="23">
        <f t="shared" si="68"/>
        <v>-4985</v>
      </c>
      <c r="B481" s="36">
        <v>-5</v>
      </c>
      <c r="C481" s="36">
        <v>15</v>
      </c>
      <c r="D481" s="36">
        <v>0.0615753196</v>
      </c>
      <c r="E481" s="37" t="s">
        <v>37</v>
      </c>
      <c r="F481" s="23">
        <f>VLOOKUP(A481,GPW!A:E,5,0)</f>
        <v>107949.97850575252</v>
      </c>
      <c r="G481" s="23">
        <f>VLOOKUP(A481,Grid_Area!A:L,12,0)</f>
        <v>4600.239</v>
      </c>
      <c r="H481" s="23">
        <f t="shared" si="69"/>
        <v>11914.619009999999</v>
      </c>
      <c r="I481" s="23">
        <f>VLOOKUP(E481,DATA!A:Q,17,0)</f>
        <v>194.19906615081845</v>
      </c>
      <c r="J481" s="23">
        <f>VLOOKUP(E481,DATA!A:I,9,0)</f>
        <v>11.32553094189269</v>
      </c>
      <c r="K481" s="23">
        <v>-4985</v>
      </c>
      <c r="L481" s="23">
        <v>14</v>
      </c>
      <c r="M481" s="23">
        <f t="shared" si="66"/>
        <v>8308.935835502241</v>
      </c>
      <c r="N481" s="23">
        <f t="shared" si="74"/>
        <v>5819.5477386636885</v>
      </c>
      <c r="P481" s="23">
        <f t="shared" si="71"/>
        <v>1130150.7362685956</v>
      </c>
      <c r="R481" s="46">
        <f t="shared" si="72"/>
        <v>1250664.826233941</v>
      </c>
    </row>
    <row r="482" spans="1:18" ht="12.75">
      <c r="A482" s="23">
        <f t="shared" si="68"/>
        <v>-4985</v>
      </c>
      <c r="B482" s="36">
        <v>-5</v>
      </c>
      <c r="C482" s="36">
        <v>15</v>
      </c>
      <c r="D482" s="36">
        <v>0.0337274126</v>
      </c>
      <c r="E482" s="37" t="s">
        <v>37</v>
      </c>
      <c r="F482" s="23">
        <f>VLOOKUP(A482,GPW!A:E,5,0)</f>
        <v>107949.97850575252</v>
      </c>
      <c r="G482" s="23">
        <f>VLOOKUP(A482,Grid_Area!A:L,12,0)</f>
        <v>4600.239</v>
      </c>
      <c r="H482" s="23">
        <f t="shared" si="69"/>
        <v>11914.619009999999</v>
      </c>
      <c r="I482" s="23">
        <f>VLOOKUP(E482,DATA!A:Q,17,0)</f>
        <v>194.19906615081845</v>
      </c>
      <c r="J482" s="23">
        <f>VLOOKUP(E482,DATA!A:I,9,0)</f>
        <v>11.32553094189269</v>
      </c>
      <c r="K482" s="23">
        <v>-4985</v>
      </c>
      <c r="L482" s="23">
        <v>14</v>
      </c>
      <c r="M482" s="23">
        <f t="shared" si="66"/>
        <v>4551.156356335175</v>
      </c>
      <c r="N482" s="23">
        <f t="shared" si="74"/>
        <v>3187.6129754965527</v>
      </c>
      <c r="P482" s="23">
        <f t="shared" si="71"/>
        <v>619031.4630916623</v>
      </c>
      <c r="R482" s="46">
        <f t="shared" si="72"/>
        <v>685042.1385177745</v>
      </c>
    </row>
    <row r="483" spans="1:18" ht="12.75">
      <c r="A483" s="23">
        <f t="shared" si="68"/>
        <v>-4985</v>
      </c>
      <c r="B483" s="36">
        <v>-5</v>
      </c>
      <c r="C483" s="36">
        <v>15</v>
      </c>
      <c r="D483" s="36">
        <v>0.0450531006</v>
      </c>
      <c r="E483" s="37" t="s">
        <v>40</v>
      </c>
      <c r="F483" s="23">
        <f>VLOOKUP(A483,GPW!A:E,5,0)</f>
        <v>107949.97850575252</v>
      </c>
      <c r="G483" s="23">
        <f>VLOOKUP(A483,Grid_Area!A:L,12,0)</f>
        <v>4600.239</v>
      </c>
      <c r="H483" s="23">
        <f t="shared" si="69"/>
        <v>11914.619009999999</v>
      </c>
      <c r="I483" s="23">
        <f>VLOOKUP(E483,DATA!A:Q,17,0)</f>
        <v>232.83184964139855</v>
      </c>
      <c r="J483" s="23">
        <f>VLOOKUP(E483,DATA!A:I,9,0)</f>
        <v>1.4051160593025254</v>
      </c>
      <c r="K483" s="23">
        <v>-4985</v>
      </c>
      <c r="L483" s="23">
        <v>14</v>
      </c>
      <c r="M483" s="23">
        <f t="shared" si="66"/>
        <v>754.2529925942071</v>
      </c>
      <c r="N483" s="23">
        <f t="shared" si="74"/>
        <v>528.2759891678253</v>
      </c>
      <c r="P483" s="23">
        <f t="shared" si="71"/>
        <v>122999.47567908418</v>
      </c>
      <c r="R483" s="46">
        <f t="shared" si="72"/>
        <v>136115.57550716636</v>
      </c>
    </row>
    <row r="484" spans="1:18" ht="12.75">
      <c r="A484" s="23">
        <f t="shared" si="68"/>
        <v>-4985</v>
      </c>
      <c r="B484" s="36">
        <v>-5</v>
      </c>
      <c r="C484" s="36">
        <v>15</v>
      </c>
      <c r="D484" s="36">
        <v>0.1621338693</v>
      </c>
      <c r="E484" s="37" t="s">
        <v>39</v>
      </c>
      <c r="F484" s="23">
        <f>VLOOKUP(A484,GPW!A:E,5,0)</f>
        <v>107949.97850575252</v>
      </c>
      <c r="G484" s="23">
        <f>VLOOKUP(A484,Grid_Area!A:L,12,0)</f>
        <v>4600.239</v>
      </c>
      <c r="H484" s="23">
        <f t="shared" si="69"/>
        <v>11914.619009999999</v>
      </c>
      <c r="I484" s="23">
        <f>VLOOKUP(E484,DATA!A:Q,17,0)</f>
        <v>205.60220836327264</v>
      </c>
      <c r="J484" s="23">
        <f>VLOOKUP(E484,DATA!A:I,9,0)</f>
        <v>15.252711633060233</v>
      </c>
      <c r="K484" s="23">
        <v>-4985</v>
      </c>
      <c r="L484" s="23">
        <v>14</v>
      </c>
      <c r="M484" s="23">
        <f t="shared" si="66"/>
        <v>29464.628273409377</v>
      </c>
      <c r="N484" s="23">
        <f t="shared" si="74"/>
        <v>20636.915994275576</v>
      </c>
      <c r="P484" s="23">
        <f t="shared" si="71"/>
        <v>4242995.5022304</v>
      </c>
      <c r="R484" s="46">
        <f t="shared" si="72"/>
        <v>4695449.077907073</v>
      </c>
    </row>
    <row r="485" spans="1:18" ht="12.75">
      <c r="A485" s="23">
        <f t="shared" si="68"/>
        <v>-4985</v>
      </c>
      <c r="B485" s="36">
        <v>-5</v>
      </c>
      <c r="C485" s="36">
        <v>15</v>
      </c>
      <c r="D485" s="36">
        <v>0.0883838112</v>
      </c>
      <c r="E485" s="37" t="s">
        <v>39</v>
      </c>
      <c r="F485" s="23">
        <f>VLOOKUP(A485,GPW!A:E,5,0)</f>
        <v>107949.97850575252</v>
      </c>
      <c r="G485" s="23">
        <f>VLOOKUP(A485,Grid_Area!A:L,12,0)</f>
        <v>4600.239</v>
      </c>
      <c r="H485" s="23">
        <f t="shared" si="69"/>
        <v>11914.619009999999</v>
      </c>
      <c r="I485" s="23">
        <f>VLOOKUP(E485,DATA!A:Q,17,0)</f>
        <v>205.60220836327264</v>
      </c>
      <c r="J485" s="23">
        <f>VLOOKUP(E485,DATA!A:I,9,0)</f>
        <v>15.252711633060233</v>
      </c>
      <c r="K485" s="23">
        <v>-4985</v>
      </c>
      <c r="L485" s="23">
        <v>14</v>
      </c>
      <c r="M485" s="23">
        <f t="shared" si="66"/>
        <v>16062.011926555535</v>
      </c>
      <c r="N485" s="23">
        <f t="shared" si="74"/>
        <v>11249.773380868257</v>
      </c>
      <c r="P485" s="23">
        <f t="shared" si="71"/>
        <v>2312978.2506928733</v>
      </c>
      <c r="R485" s="46">
        <f t="shared" si="72"/>
        <v>2559623.6405921197</v>
      </c>
    </row>
    <row r="486" spans="1:18" ht="12.75">
      <c r="A486" s="23">
        <f t="shared" si="68"/>
        <v>-4985</v>
      </c>
      <c r="B486" s="36">
        <v>-5</v>
      </c>
      <c r="C486" s="36">
        <v>15</v>
      </c>
      <c r="D486" s="36">
        <v>0.034880849</v>
      </c>
      <c r="E486" s="37" t="s">
        <v>39</v>
      </c>
      <c r="F486" s="23">
        <f>VLOOKUP(A486,GPW!A:E,5,0)</f>
        <v>107949.97850575252</v>
      </c>
      <c r="G486" s="23">
        <f>VLOOKUP(A486,Grid_Area!A:L,12,0)</f>
        <v>4600.239</v>
      </c>
      <c r="H486" s="23">
        <f t="shared" si="69"/>
        <v>11914.619009999999</v>
      </c>
      <c r="I486" s="23">
        <f>VLOOKUP(E486,DATA!A:Q,17,0)</f>
        <v>205.60220836327264</v>
      </c>
      <c r="J486" s="23">
        <f>VLOOKUP(E486,DATA!A:I,9,0)</f>
        <v>15.252711633060233</v>
      </c>
      <c r="K486" s="23">
        <v>-4985</v>
      </c>
      <c r="L486" s="23">
        <v>14</v>
      </c>
      <c r="M486" s="23">
        <f t="shared" si="66"/>
        <v>6338.90533842902</v>
      </c>
      <c r="N486" s="23">
        <f t="shared" si="74"/>
        <v>4439.7457097016995</v>
      </c>
      <c r="P486" s="23">
        <f t="shared" si="71"/>
        <v>912821.5224860345</v>
      </c>
      <c r="R486" s="46">
        <f t="shared" si="72"/>
        <v>1010160.6220882674</v>
      </c>
    </row>
    <row r="487" spans="1:20" ht="12.75">
      <c r="A487" s="23">
        <f t="shared" si="68"/>
        <v>-3984</v>
      </c>
      <c r="B487" s="36">
        <v>-4</v>
      </c>
      <c r="C487" s="36">
        <v>16</v>
      </c>
      <c r="D487" s="36">
        <v>0.0634470601</v>
      </c>
      <c r="E487" s="37" t="s">
        <v>44</v>
      </c>
      <c r="F487" s="23">
        <f>VLOOKUP(A487,GPW!A:E,5,0)</f>
        <v>180763.11709373325</v>
      </c>
      <c r="G487" s="23">
        <f>VLOOKUP(A487,Grid_Area!A:L,12,0)</f>
        <v>4577.27</v>
      </c>
      <c r="H487" s="23">
        <f t="shared" si="69"/>
        <v>11855.1293</v>
      </c>
      <c r="I487" s="23">
        <f>VLOOKUP(E487,DATA!A:Q,17,0)</f>
        <v>231.0507163638657</v>
      </c>
      <c r="J487" s="23">
        <f>VLOOKUP(E487,DATA!A:I,9,0)</f>
        <v>34.60167625056304</v>
      </c>
      <c r="K487" s="23">
        <v>-3984</v>
      </c>
      <c r="L487" s="23">
        <v>14</v>
      </c>
      <c r="M487" s="23">
        <f t="shared" si="66"/>
        <v>26026.450131771206</v>
      </c>
      <c r="N487" s="23">
        <f>M487*F487/SUM(M$487:M$500)</f>
        <v>32737.2538464924</v>
      </c>
      <c r="O487" s="23">
        <f>SUM(N487:N500)</f>
        <v>180763.11709373322</v>
      </c>
      <c r="P487" s="23">
        <f t="shared" si="71"/>
        <v>7563965.953017786</v>
      </c>
      <c r="R487" s="46">
        <f t="shared" si="72"/>
        <v>8370552.582661984</v>
      </c>
      <c r="S487" s="46">
        <f>SUM(R487:R500)</f>
        <v>45525955.470347784</v>
      </c>
      <c r="T487" s="23">
        <f>SUM(D487:D500)</f>
        <v>1.0000000017999997</v>
      </c>
    </row>
    <row r="488" spans="1:18" ht="12.75">
      <c r="A488" s="23">
        <f t="shared" si="68"/>
        <v>-3984</v>
      </c>
      <c r="B488" s="36">
        <v>-4</v>
      </c>
      <c r="C488" s="36">
        <v>16</v>
      </c>
      <c r="D488" s="36">
        <v>0.0701608255</v>
      </c>
      <c r="E488" s="37" t="s">
        <v>39</v>
      </c>
      <c r="F488" s="23">
        <f>VLOOKUP(A488,GPW!A:E,5,0)</f>
        <v>180763.11709373325</v>
      </c>
      <c r="G488" s="23">
        <f>VLOOKUP(A488,Grid_Area!A:L,12,0)</f>
        <v>4577.27</v>
      </c>
      <c r="H488" s="23">
        <f t="shared" si="69"/>
        <v>11855.1293</v>
      </c>
      <c r="I488" s="23">
        <f>VLOOKUP(E488,DATA!A:Q,17,0)</f>
        <v>205.60220836327264</v>
      </c>
      <c r="J488" s="23">
        <f>VLOOKUP(E488,DATA!A:I,9,0)</f>
        <v>15.252711633060233</v>
      </c>
      <c r="K488" s="23">
        <v>-3984</v>
      </c>
      <c r="L488" s="23">
        <v>14</v>
      </c>
      <c r="M488" s="23">
        <f t="shared" si="66"/>
        <v>12686.68172923973</v>
      </c>
      <c r="N488" s="23">
        <f aca="true" t="shared" si="75" ref="N488:N500">M488*F488/SUM(M$487:M$500)</f>
        <v>15957.885848319242</v>
      </c>
      <c r="P488" s="23">
        <f t="shared" si="71"/>
        <v>3280976.5712234527</v>
      </c>
      <c r="R488" s="46">
        <f t="shared" si="72"/>
        <v>3630844.8613456306</v>
      </c>
    </row>
    <row r="489" spans="1:18" ht="12.75">
      <c r="A489" s="23">
        <f t="shared" si="68"/>
        <v>-3984</v>
      </c>
      <c r="B489" s="36">
        <v>-4</v>
      </c>
      <c r="C489" s="36">
        <v>16</v>
      </c>
      <c r="D489" s="36">
        <v>0.0450723797</v>
      </c>
      <c r="E489" s="37" t="s">
        <v>39</v>
      </c>
      <c r="F489" s="23">
        <f>VLOOKUP(A489,GPW!A:E,5,0)</f>
        <v>180763.11709373325</v>
      </c>
      <c r="G489" s="23">
        <f>VLOOKUP(A489,Grid_Area!A:L,12,0)</f>
        <v>4577.27</v>
      </c>
      <c r="H489" s="23">
        <f t="shared" si="69"/>
        <v>11855.1293</v>
      </c>
      <c r="I489" s="23">
        <f>VLOOKUP(E489,DATA!A:Q,17,0)</f>
        <v>205.60220836327264</v>
      </c>
      <c r="J489" s="23">
        <f>VLOOKUP(E489,DATA!A:I,9,0)</f>
        <v>15.252711633060233</v>
      </c>
      <c r="K489" s="23">
        <v>-3984</v>
      </c>
      <c r="L489" s="23">
        <v>14</v>
      </c>
      <c r="M489" s="23">
        <f t="shared" si="66"/>
        <v>8150.116991330806</v>
      </c>
      <c r="N489" s="23">
        <f t="shared" si="75"/>
        <v>10251.588190972774</v>
      </c>
      <c r="P489" s="23">
        <f t="shared" si="71"/>
        <v>2107749.1712948494</v>
      </c>
      <c r="R489" s="46">
        <f t="shared" si="72"/>
        <v>2332509.873652557</v>
      </c>
    </row>
    <row r="490" spans="1:18" ht="12.75">
      <c r="A490" s="23">
        <f t="shared" si="68"/>
        <v>-3984</v>
      </c>
      <c r="B490" s="36">
        <v>-4</v>
      </c>
      <c r="C490" s="36">
        <v>16</v>
      </c>
      <c r="D490" s="36">
        <v>0.0507100621</v>
      </c>
      <c r="E490" s="37" t="s">
        <v>40</v>
      </c>
      <c r="F490" s="23">
        <f>VLOOKUP(A490,GPW!A:E,5,0)</f>
        <v>180763.11709373325</v>
      </c>
      <c r="G490" s="23">
        <f>VLOOKUP(A490,Grid_Area!A:L,12,0)</f>
        <v>4577.27</v>
      </c>
      <c r="H490" s="23">
        <f t="shared" si="69"/>
        <v>11855.1293</v>
      </c>
      <c r="I490" s="23">
        <f>VLOOKUP(E490,DATA!A:Q,17,0)</f>
        <v>232.83184964139855</v>
      </c>
      <c r="J490" s="23">
        <f>VLOOKUP(E490,DATA!A:I,9,0)</f>
        <v>1.4051160593025254</v>
      </c>
      <c r="K490" s="23">
        <v>-3984</v>
      </c>
      <c r="L490" s="23">
        <v>14</v>
      </c>
      <c r="M490" s="23">
        <f t="shared" si="66"/>
        <v>844.7197237991196</v>
      </c>
      <c r="N490" s="23">
        <f t="shared" si="75"/>
        <v>1062.526924999002</v>
      </c>
      <c r="P490" s="23">
        <f t="shared" si="71"/>
        <v>247390.10924130518</v>
      </c>
      <c r="R490" s="46">
        <f t="shared" si="72"/>
        <v>273770.65559221036</v>
      </c>
    </row>
    <row r="491" spans="1:18" ht="12.75">
      <c r="A491" s="23">
        <f t="shared" si="68"/>
        <v>-3984</v>
      </c>
      <c r="B491" s="36">
        <v>-4</v>
      </c>
      <c r="C491" s="36">
        <v>16</v>
      </c>
      <c r="D491" s="36">
        <v>0.021985494</v>
      </c>
      <c r="E491" s="37" t="s">
        <v>44</v>
      </c>
      <c r="F491" s="23">
        <f>VLOOKUP(A491,GPW!A:E,5,0)</f>
        <v>180763.11709373325</v>
      </c>
      <c r="G491" s="23">
        <f>VLOOKUP(A491,Grid_Area!A:L,12,0)</f>
        <v>4577.27</v>
      </c>
      <c r="H491" s="23">
        <f t="shared" si="69"/>
        <v>11855.1293</v>
      </c>
      <c r="I491" s="23">
        <f>VLOOKUP(E491,DATA!A:Q,17,0)</f>
        <v>231.0507163638657</v>
      </c>
      <c r="J491" s="23">
        <f>VLOOKUP(E491,DATA!A:I,9,0)</f>
        <v>34.60167625056304</v>
      </c>
      <c r="K491" s="23">
        <v>-3984</v>
      </c>
      <c r="L491" s="23">
        <v>14</v>
      </c>
      <c r="M491" s="23">
        <f t="shared" si="66"/>
        <v>9018.6111430773</v>
      </c>
      <c r="N491" s="23">
        <f t="shared" si="75"/>
        <v>11344.019673789988</v>
      </c>
      <c r="P491" s="23">
        <f t="shared" si="71"/>
        <v>2621043.8720749626</v>
      </c>
      <c r="R491" s="46">
        <f t="shared" si="72"/>
        <v>2900539.9665917633</v>
      </c>
    </row>
    <row r="492" spans="1:18" ht="12.75">
      <c r="A492" s="23">
        <f t="shared" si="68"/>
        <v>-3984</v>
      </c>
      <c r="B492" s="36">
        <v>-4</v>
      </c>
      <c r="C492" s="36">
        <v>16</v>
      </c>
      <c r="D492" s="36">
        <v>0.1039678662</v>
      </c>
      <c r="E492" s="37" t="s">
        <v>44</v>
      </c>
      <c r="F492" s="23">
        <f>VLOOKUP(A492,GPW!A:E,5,0)</f>
        <v>180763.11709373325</v>
      </c>
      <c r="G492" s="23">
        <f>VLOOKUP(A492,Grid_Area!A:L,12,0)</f>
        <v>4577.27</v>
      </c>
      <c r="H492" s="23">
        <f t="shared" si="69"/>
        <v>11855.1293</v>
      </c>
      <c r="I492" s="23">
        <f>VLOOKUP(E492,DATA!A:Q,17,0)</f>
        <v>231.0507163638657</v>
      </c>
      <c r="J492" s="23">
        <f>VLOOKUP(E492,DATA!A:I,9,0)</f>
        <v>34.60167625056304</v>
      </c>
      <c r="K492" s="23">
        <v>-3984</v>
      </c>
      <c r="L492" s="23">
        <v>14</v>
      </c>
      <c r="M492" s="23">
        <f t="shared" si="66"/>
        <v>42648.38245769186</v>
      </c>
      <c r="N492" s="23">
        <f t="shared" si="75"/>
        <v>53645.07705011154</v>
      </c>
      <c r="P492" s="23">
        <f t="shared" si="71"/>
        <v>12394733.481823042</v>
      </c>
      <c r="R492" s="46">
        <f t="shared" si="72"/>
        <v>13716450.99966209</v>
      </c>
    </row>
    <row r="493" spans="1:18" ht="12.75">
      <c r="A493" s="23">
        <f t="shared" si="68"/>
        <v>-3984</v>
      </c>
      <c r="B493" s="36">
        <v>-4</v>
      </c>
      <c r="C493" s="36">
        <v>16</v>
      </c>
      <c r="D493" s="36">
        <v>0.014568765</v>
      </c>
      <c r="E493" s="37" t="s">
        <v>41</v>
      </c>
      <c r="F493" s="23">
        <f>VLOOKUP(A493,GPW!A:E,5,0)</f>
        <v>180763.11709373325</v>
      </c>
      <c r="G493" s="23">
        <f>VLOOKUP(A493,Grid_Area!A:L,12,0)</f>
        <v>4577.27</v>
      </c>
      <c r="H493" s="23">
        <f t="shared" si="69"/>
        <v>11855.1293</v>
      </c>
      <c r="I493" s="23">
        <f>VLOOKUP(E493,DATA!A:Q,17,0)</f>
        <v>225.60237533048647</v>
      </c>
      <c r="J493" s="23">
        <f>VLOOKUP(E493,DATA!A:I,9,0)</f>
        <v>2.666067910211792</v>
      </c>
      <c r="K493" s="23">
        <v>-3984</v>
      </c>
      <c r="L493" s="23">
        <v>14</v>
      </c>
      <c r="M493" s="23">
        <f t="shared" si="66"/>
        <v>460.4688335328722</v>
      </c>
      <c r="N493" s="23">
        <f t="shared" si="75"/>
        <v>579.1986619551335</v>
      </c>
      <c r="P493" s="23">
        <f t="shared" si="71"/>
        <v>130668.59392531757</v>
      </c>
      <c r="R493" s="46">
        <f t="shared" si="72"/>
        <v>144602.49334120782</v>
      </c>
    </row>
    <row r="494" spans="1:18" ht="12.75">
      <c r="A494" s="23">
        <f t="shared" si="68"/>
        <v>-3984</v>
      </c>
      <c r="B494" s="36">
        <v>-4</v>
      </c>
      <c r="C494" s="36">
        <v>16</v>
      </c>
      <c r="D494" s="36">
        <v>0.013096134</v>
      </c>
      <c r="E494" s="37" t="s">
        <v>40</v>
      </c>
      <c r="F494" s="23">
        <f>VLOOKUP(A494,GPW!A:E,5,0)</f>
        <v>180763.11709373325</v>
      </c>
      <c r="G494" s="23">
        <f>VLOOKUP(A494,Grid_Area!A:L,12,0)</f>
        <v>4577.27</v>
      </c>
      <c r="H494" s="23">
        <f t="shared" si="69"/>
        <v>11855.1293</v>
      </c>
      <c r="I494" s="23">
        <f>VLOOKUP(E494,DATA!A:Q,17,0)</f>
        <v>232.83184964139855</v>
      </c>
      <c r="J494" s="23">
        <f>VLOOKUP(E494,DATA!A:I,9,0)</f>
        <v>1.4051160593025254</v>
      </c>
      <c r="K494" s="23">
        <v>-3984</v>
      </c>
      <c r="L494" s="23">
        <v>14</v>
      </c>
      <c r="M494" s="23">
        <f t="shared" si="66"/>
        <v>218.1532074147521</v>
      </c>
      <c r="N494" s="23">
        <f t="shared" si="75"/>
        <v>274.40303585025345</v>
      </c>
      <c r="P494" s="23">
        <f t="shared" si="71"/>
        <v>63889.76638422951</v>
      </c>
      <c r="R494" s="46">
        <f t="shared" si="72"/>
        <v>70702.6779780543</v>
      </c>
    </row>
    <row r="495" spans="1:18" ht="12.75">
      <c r="A495" s="23">
        <f t="shared" si="68"/>
        <v>-3984</v>
      </c>
      <c r="B495" s="36">
        <v>-4</v>
      </c>
      <c r="C495" s="36">
        <v>16</v>
      </c>
      <c r="D495" s="36">
        <v>0.0872150139</v>
      </c>
      <c r="E495" s="37" t="s">
        <v>44</v>
      </c>
      <c r="F495" s="23">
        <f>VLOOKUP(A495,GPW!A:E,5,0)</f>
        <v>180763.11709373325</v>
      </c>
      <c r="G495" s="23">
        <f>VLOOKUP(A495,Grid_Area!A:L,12,0)</f>
        <v>4577.27</v>
      </c>
      <c r="H495" s="23">
        <f t="shared" si="69"/>
        <v>11855.1293</v>
      </c>
      <c r="I495" s="23">
        <f>VLOOKUP(E495,DATA!A:Q,17,0)</f>
        <v>231.0507163638657</v>
      </c>
      <c r="J495" s="23">
        <f>VLOOKUP(E495,DATA!A:I,9,0)</f>
        <v>34.60167625056304</v>
      </c>
      <c r="K495" s="23">
        <v>-3984</v>
      </c>
      <c r="L495" s="23">
        <v>14</v>
      </c>
      <c r="M495" s="23">
        <f aca="true" t="shared" si="76" ref="M495:M558">D495*H495*J495</f>
        <v>35776.239378664024</v>
      </c>
      <c r="N495" s="23">
        <f t="shared" si="75"/>
        <v>45000.98262661131</v>
      </c>
      <c r="P495" s="23">
        <f t="shared" si="71"/>
        <v>10397509.272956418</v>
      </c>
      <c r="R495" s="46">
        <f t="shared" si="72"/>
        <v>11506251.963399421</v>
      </c>
    </row>
    <row r="496" spans="1:18" ht="12.75">
      <c r="A496" s="23">
        <f t="shared" si="68"/>
        <v>-3984</v>
      </c>
      <c r="B496" s="36">
        <v>-4</v>
      </c>
      <c r="C496" s="36">
        <v>16</v>
      </c>
      <c r="D496" s="36">
        <v>0.1487697733</v>
      </c>
      <c r="E496" s="37" t="s">
        <v>40</v>
      </c>
      <c r="F496" s="23">
        <f>VLOOKUP(A496,GPW!A:E,5,0)</f>
        <v>180763.11709373325</v>
      </c>
      <c r="G496" s="23">
        <f>VLOOKUP(A496,Grid_Area!A:L,12,0)</f>
        <v>4577.27</v>
      </c>
      <c r="H496" s="23">
        <f t="shared" si="69"/>
        <v>11855.1293</v>
      </c>
      <c r="I496" s="23">
        <f>VLOOKUP(E496,DATA!A:Q,17,0)</f>
        <v>232.83184964139855</v>
      </c>
      <c r="J496" s="23">
        <f>VLOOKUP(E496,DATA!A:I,9,0)</f>
        <v>1.4051160593025254</v>
      </c>
      <c r="K496" s="23">
        <v>-3984</v>
      </c>
      <c r="L496" s="23">
        <v>14</v>
      </c>
      <c r="M496" s="23">
        <f t="shared" si="76"/>
        <v>2478.181974295662</v>
      </c>
      <c r="N496" s="23">
        <f t="shared" si="75"/>
        <v>3117.1701080848725</v>
      </c>
      <c r="P496" s="23">
        <f t="shared" si="71"/>
        <v>725776.481912279</v>
      </c>
      <c r="R496" s="46">
        <f t="shared" si="72"/>
        <v>803169.9564541748</v>
      </c>
    </row>
    <row r="497" spans="1:18" ht="12.75">
      <c r="A497" s="23">
        <f t="shared" si="68"/>
        <v>-3984</v>
      </c>
      <c r="B497" s="36">
        <v>-4</v>
      </c>
      <c r="C497" s="36">
        <v>16</v>
      </c>
      <c r="D497" s="36">
        <v>0.0909675657</v>
      </c>
      <c r="E497" s="37" t="s">
        <v>40</v>
      </c>
      <c r="F497" s="23">
        <f>VLOOKUP(A497,GPW!A:E,5,0)</f>
        <v>180763.11709373325</v>
      </c>
      <c r="G497" s="23">
        <f>VLOOKUP(A497,Grid_Area!A:L,12,0)</f>
        <v>4577.27</v>
      </c>
      <c r="H497" s="23">
        <f t="shared" si="69"/>
        <v>11855.1293</v>
      </c>
      <c r="I497" s="23">
        <f>VLOOKUP(E497,DATA!A:Q,17,0)</f>
        <v>232.83184964139855</v>
      </c>
      <c r="J497" s="23">
        <f>VLOOKUP(E497,DATA!A:I,9,0)</f>
        <v>1.4051160593025254</v>
      </c>
      <c r="K497" s="23">
        <v>-3984</v>
      </c>
      <c r="L497" s="23">
        <v>14</v>
      </c>
      <c r="M497" s="23">
        <f t="shared" si="76"/>
        <v>1515.3224782342015</v>
      </c>
      <c r="N497" s="23">
        <f t="shared" si="75"/>
        <v>1906.0415991457771</v>
      </c>
      <c r="P497" s="23">
        <f t="shared" si="71"/>
        <v>443787.1910225604</v>
      </c>
      <c r="R497" s="46">
        <f t="shared" si="72"/>
        <v>491110.6212058151</v>
      </c>
    </row>
    <row r="498" spans="1:18" ht="12.75">
      <c r="A498" s="23">
        <f t="shared" si="68"/>
        <v>-3984</v>
      </c>
      <c r="B498" s="36">
        <v>-4</v>
      </c>
      <c r="C498" s="36">
        <v>16</v>
      </c>
      <c r="D498" s="36">
        <v>0.1005509884</v>
      </c>
      <c r="E498" s="37" t="s">
        <v>40</v>
      </c>
      <c r="F498" s="23">
        <f>VLOOKUP(A498,GPW!A:E,5,0)</f>
        <v>180763.11709373325</v>
      </c>
      <c r="G498" s="23">
        <f>VLOOKUP(A498,Grid_Area!A:L,12,0)</f>
        <v>4577.27</v>
      </c>
      <c r="H498" s="23">
        <f t="shared" si="69"/>
        <v>11855.1293</v>
      </c>
      <c r="I498" s="23">
        <f>VLOOKUP(E498,DATA!A:Q,17,0)</f>
        <v>232.83184964139855</v>
      </c>
      <c r="J498" s="23">
        <f>VLOOKUP(E498,DATA!A:I,9,0)</f>
        <v>1.4051160593025254</v>
      </c>
      <c r="K498" s="23">
        <v>-3984</v>
      </c>
      <c r="L498" s="23">
        <v>14</v>
      </c>
      <c r="M498" s="23">
        <f t="shared" si="76"/>
        <v>1674.9615289659932</v>
      </c>
      <c r="N498" s="23">
        <f t="shared" si="75"/>
        <v>2106.8428648258805</v>
      </c>
      <c r="P498" s="23">
        <f t="shared" si="71"/>
        <v>490540.12112119276</v>
      </c>
      <c r="R498" s="46">
        <f t="shared" si="72"/>
        <v>542849.0692917675</v>
      </c>
    </row>
    <row r="499" spans="1:18" ht="12.75">
      <c r="A499" s="23">
        <f t="shared" si="68"/>
        <v>-3984</v>
      </c>
      <c r="B499" s="36">
        <v>-4</v>
      </c>
      <c r="C499" s="36">
        <v>16</v>
      </c>
      <c r="D499" s="36">
        <v>0.1165597636</v>
      </c>
      <c r="E499" s="37" t="s">
        <v>40</v>
      </c>
      <c r="F499" s="23">
        <f>VLOOKUP(A499,GPW!A:E,5,0)</f>
        <v>180763.11709373325</v>
      </c>
      <c r="G499" s="23">
        <f>VLOOKUP(A499,Grid_Area!A:L,12,0)</f>
        <v>4577.27</v>
      </c>
      <c r="H499" s="23">
        <f t="shared" si="69"/>
        <v>11855.1293</v>
      </c>
      <c r="I499" s="23">
        <f>VLOOKUP(E499,DATA!A:Q,17,0)</f>
        <v>232.83184964139855</v>
      </c>
      <c r="J499" s="23">
        <f>VLOOKUP(E499,DATA!A:I,9,0)</f>
        <v>1.4051160593025254</v>
      </c>
      <c r="K499" s="23">
        <v>-3984</v>
      </c>
      <c r="L499" s="23">
        <v>14</v>
      </c>
      <c r="M499" s="23">
        <f t="shared" si="76"/>
        <v>1941.6330258109203</v>
      </c>
      <c r="N499" s="23">
        <f t="shared" si="75"/>
        <v>2442.2744139474953</v>
      </c>
      <c r="P499" s="23">
        <f t="shared" si="71"/>
        <v>568639.269131258</v>
      </c>
      <c r="R499" s="46">
        <f t="shared" si="72"/>
        <v>629276.3521669017</v>
      </c>
    </row>
    <row r="500" spans="1:18" ht="12.75">
      <c r="A500" s="23">
        <f t="shared" si="68"/>
        <v>-3984</v>
      </c>
      <c r="B500" s="36">
        <v>-4</v>
      </c>
      <c r="C500" s="36">
        <v>16</v>
      </c>
      <c r="D500" s="36">
        <v>0.0729283103</v>
      </c>
      <c r="E500" s="37" t="s">
        <v>45</v>
      </c>
      <c r="F500" s="23">
        <f>VLOOKUP(A500,GPW!A:E,5,0)</f>
        <v>180763.11709373325</v>
      </c>
      <c r="G500" s="23">
        <f>VLOOKUP(A500,Grid_Area!A:L,12,0)</f>
        <v>4577.27</v>
      </c>
      <c r="H500" s="23">
        <f t="shared" si="69"/>
        <v>11855.1293</v>
      </c>
      <c r="I500" s="23">
        <f>VLOOKUP(E500,DATA!A:Q,17,0)</f>
        <v>303.101584821014</v>
      </c>
      <c r="J500" s="23">
        <f>VLOOKUP(E500,DATA!A:I,9,0)</f>
        <v>0.3106683838275267</v>
      </c>
      <c r="K500" s="23">
        <v>-3984</v>
      </c>
      <c r="L500" s="23">
        <v>14</v>
      </c>
      <c r="M500" s="23">
        <f t="shared" si="76"/>
        <v>268.59597759920956</v>
      </c>
      <c r="N500" s="23">
        <f t="shared" si="75"/>
        <v>337.8522486275659</v>
      </c>
      <c r="P500" s="23">
        <f t="shared" si="71"/>
        <v>102403.55199435848</v>
      </c>
      <c r="R500" s="46">
        <f t="shared" si="72"/>
        <v>113323.39700420681</v>
      </c>
    </row>
    <row r="501" spans="1:20" ht="12.75">
      <c r="A501" s="23">
        <f t="shared" si="68"/>
        <v>-10986</v>
      </c>
      <c r="B501" s="36">
        <v>-11</v>
      </c>
      <c r="C501" s="36">
        <v>14</v>
      </c>
      <c r="D501" s="36">
        <v>9.76E-07</v>
      </c>
      <c r="E501" s="37" t="s">
        <v>18</v>
      </c>
      <c r="F501" s="23">
        <f>VLOOKUP(A501,GPW!A:E,5,0)</f>
        <v>131051.2011311475</v>
      </c>
      <c r="G501" s="23">
        <f>VLOOKUP(A501,Grid_Area!A:L,12,0)</f>
        <v>4621.803</v>
      </c>
      <c r="H501" s="23">
        <f t="shared" si="69"/>
        <v>11970.46977</v>
      </c>
      <c r="I501" s="23">
        <f>VLOOKUP(E501,DATA!A:Q,17,0)</f>
        <v>200.61874151974567</v>
      </c>
      <c r="J501" s="23">
        <f>VLOOKUP(E501,DATA!A:I,9,0)</f>
        <v>6.769984139246239</v>
      </c>
      <c r="K501" s="23">
        <v>-10986</v>
      </c>
      <c r="L501" s="23">
        <v>15</v>
      </c>
      <c r="M501" s="23">
        <f t="shared" si="76"/>
        <v>0.07909493311065315</v>
      </c>
      <c r="N501" s="23">
        <f>M501*F501/SUM(M$501:M$515)</f>
        <v>0.07053872554846022</v>
      </c>
      <c r="O501" s="23">
        <f>SUM(N501:N515)</f>
        <v>131051.2011311475</v>
      </c>
      <c r="P501" s="23">
        <f t="shared" si="71"/>
        <v>14.15139034793882</v>
      </c>
      <c r="R501" s="46">
        <f t="shared" si="72"/>
        <v>15.660429695342208</v>
      </c>
      <c r="S501" s="46">
        <f>SUM(R501:R515)</f>
        <v>31298673.727872588</v>
      </c>
      <c r="T501" s="23">
        <f>SUM(D501:D515)</f>
        <v>1.0000000018000001</v>
      </c>
    </row>
    <row r="502" spans="1:18" ht="12.75">
      <c r="A502" s="23">
        <f t="shared" si="68"/>
        <v>-10986</v>
      </c>
      <c r="B502" s="36">
        <v>-11</v>
      </c>
      <c r="C502" s="36">
        <v>14</v>
      </c>
      <c r="D502" s="36">
        <v>0.015109378</v>
      </c>
      <c r="E502" s="37" t="s">
        <v>13</v>
      </c>
      <c r="F502" s="23">
        <f>VLOOKUP(A502,GPW!A:E,5,0)</f>
        <v>131051.2011311475</v>
      </c>
      <c r="G502" s="23">
        <f>VLOOKUP(A502,Grid_Area!A:L,12,0)</f>
        <v>4621.803</v>
      </c>
      <c r="H502" s="23">
        <f t="shared" si="69"/>
        <v>11970.46977</v>
      </c>
      <c r="I502" s="23">
        <f>VLOOKUP(E502,DATA!A:Q,17,0)</f>
        <v>214.5532936460194</v>
      </c>
      <c r="J502" s="23">
        <f>VLOOKUP(E502,DATA!A:I,9,0)</f>
        <v>7.058737715758394</v>
      </c>
      <c r="K502" s="23">
        <v>-10986</v>
      </c>
      <c r="L502" s="23">
        <v>15</v>
      </c>
      <c r="M502" s="23">
        <f t="shared" si="76"/>
        <v>1276.6881445563572</v>
      </c>
      <c r="N502" s="23">
        <f aca="true" t="shared" si="77" ref="N502:N515">M502*F502/SUM(M$501:M$515)</f>
        <v>1138.580577770339</v>
      </c>
      <c r="P502" s="23">
        <f t="shared" si="71"/>
        <v>244286.21304201396</v>
      </c>
      <c r="R502" s="46">
        <f t="shared" si="72"/>
        <v>270335.7741413061</v>
      </c>
    </row>
    <row r="503" spans="1:18" ht="12.75">
      <c r="A503" s="23">
        <f t="shared" si="68"/>
        <v>-10986</v>
      </c>
      <c r="B503" s="36">
        <v>-11</v>
      </c>
      <c r="C503" s="36">
        <v>14</v>
      </c>
      <c r="D503" s="36">
        <v>0.0285894331</v>
      </c>
      <c r="E503" s="37" t="s">
        <v>18</v>
      </c>
      <c r="F503" s="23">
        <f>VLOOKUP(A503,GPW!A:E,5,0)</f>
        <v>131051.2011311475</v>
      </c>
      <c r="G503" s="23">
        <f>VLOOKUP(A503,Grid_Area!A:L,12,0)</f>
        <v>4621.803</v>
      </c>
      <c r="H503" s="23">
        <f t="shared" si="69"/>
        <v>11970.46977</v>
      </c>
      <c r="I503" s="23">
        <f>VLOOKUP(E503,DATA!A:Q,17,0)</f>
        <v>200.61874151974567</v>
      </c>
      <c r="J503" s="23">
        <f>VLOOKUP(E503,DATA!A:I,9,0)</f>
        <v>6.769984139246239</v>
      </c>
      <c r="K503" s="23">
        <v>-10986</v>
      </c>
      <c r="L503" s="23">
        <v>15</v>
      </c>
      <c r="M503" s="23">
        <f t="shared" si="76"/>
        <v>2316.8845273729435</v>
      </c>
      <c r="N503" s="23">
        <f t="shared" si="77"/>
        <v>2066.2522285112336</v>
      </c>
      <c r="P503" s="23">
        <f t="shared" si="71"/>
        <v>414528.92174629366</v>
      </c>
      <c r="R503" s="46">
        <f t="shared" si="72"/>
        <v>458732.3843158191</v>
      </c>
    </row>
    <row r="504" spans="1:18" ht="12.75">
      <c r="A504" s="23">
        <f t="shared" si="68"/>
        <v>-10986</v>
      </c>
      <c r="B504" s="36">
        <v>-11</v>
      </c>
      <c r="C504" s="36">
        <v>14</v>
      </c>
      <c r="D504" s="36">
        <v>0.0118523954</v>
      </c>
      <c r="E504" s="37" t="s">
        <v>25</v>
      </c>
      <c r="F504" s="23">
        <f>VLOOKUP(A504,GPW!A:E,5,0)</f>
        <v>131051.2011311475</v>
      </c>
      <c r="G504" s="23">
        <f>VLOOKUP(A504,Grid_Area!A:L,12,0)</f>
        <v>4621.803</v>
      </c>
      <c r="H504" s="23">
        <f t="shared" si="69"/>
        <v>11970.46977</v>
      </c>
      <c r="I504" s="23">
        <f>VLOOKUP(E504,DATA!A:Q,17,0)</f>
        <v>243.74408979140316</v>
      </c>
      <c r="J504" s="23">
        <f>VLOOKUP(E504,DATA!A:I,9,0)</f>
        <v>13.705584159572565</v>
      </c>
      <c r="K504" s="23">
        <v>-10986</v>
      </c>
      <c r="L504" s="23">
        <v>15</v>
      </c>
      <c r="M504" s="23">
        <f t="shared" si="76"/>
        <v>1944.5310230064756</v>
      </c>
      <c r="N504" s="23">
        <f t="shared" si="77"/>
        <v>1734.178597261446</v>
      </c>
      <c r="P504" s="23">
        <f t="shared" si="71"/>
        <v>422695.78372522345</v>
      </c>
      <c r="R504" s="46">
        <f t="shared" si="72"/>
        <v>467770.12299081945</v>
      </c>
    </row>
    <row r="505" spans="1:18" ht="12.75">
      <c r="A505" s="23">
        <f t="shared" si="68"/>
        <v>-10986</v>
      </c>
      <c r="B505" s="36">
        <v>-11</v>
      </c>
      <c r="C505" s="36">
        <v>14</v>
      </c>
      <c r="D505" s="36">
        <v>0.0665506966</v>
      </c>
      <c r="E505" s="37" t="s">
        <v>18</v>
      </c>
      <c r="F505" s="23">
        <f>VLOOKUP(A505,GPW!A:E,5,0)</f>
        <v>131051.2011311475</v>
      </c>
      <c r="G505" s="23">
        <f>VLOOKUP(A505,Grid_Area!A:L,12,0)</f>
        <v>4621.803</v>
      </c>
      <c r="H505" s="23">
        <f t="shared" si="69"/>
        <v>11970.46977</v>
      </c>
      <c r="I505" s="23">
        <f>VLOOKUP(E505,DATA!A:Q,17,0)</f>
        <v>200.61874151974567</v>
      </c>
      <c r="J505" s="23">
        <f>VLOOKUP(E505,DATA!A:I,9,0)</f>
        <v>6.769984139246239</v>
      </c>
      <c r="K505" s="23">
        <v>-10986</v>
      </c>
      <c r="L505" s="23">
        <v>15</v>
      </c>
      <c r="M505" s="23">
        <f t="shared" si="76"/>
        <v>5393.261163979889</v>
      </c>
      <c r="N505" s="23">
        <f t="shared" si="77"/>
        <v>4809.837420621152</v>
      </c>
      <c r="P505" s="23">
        <f t="shared" si="71"/>
        <v>964943.5302395951</v>
      </c>
      <c r="R505" s="46">
        <f t="shared" si="72"/>
        <v>1067840.6816397025</v>
      </c>
    </row>
    <row r="506" spans="1:18" ht="12.75">
      <c r="A506" s="23">
        <f t="shared" si="68"/>
        <v>-10986</v>
      </c>
      <c r="B506" s="36">
        <v>-11</v>
      </c>
      <c r="C506" s="36">
        <v>14</v>
      </c>
      <c r="D506" s="36">
        <v>0.2181482184</v>
      </c>
      <c r="E506" s="37" t="s">
        <v>18</v>
      </c>
      <c r="F506" s="23">
        <f>VLOOKUP(A506,GPW!A:E,5,0)</f>
        <v>131051.2011311475</v>
      </c>
      <c r="G506" s="23">
        <f>VLOOKUP(A506,Grid_Area!A:L,12,0)</f>
        <v>4621.803</v>
      </c>
      <c r="H506" s="23">
        <f t="shared" si="69"/>
        <v>11970.46977</v>
      </c>
      <c r="I506" s="23">
        <f>VLOOKUP(E506,DATA!A:Q,17,0)</f>
        <v>200.61874151974567</v>
      </c>
      <c r="J506" s="23">
        <f>VLOOKUP(E506,DATA!A:I,9,0)</f>
        <v>6.769984139246239</v>
      </c>
      <c r="K506" s="23">
        <v>-10986</v>
      </c>
      <c r="L506" s="23">
        <v>15</v>
      </c>
      <c r="M506" s="23">
        <f t="shared" si="76"/>
        <v>17678.707728028847</v>
      </c>
      <c r="N506" s="23">
        <f t="shared" si="77"/>
        <v>15766.288223978645</v>
      </c>
      <c r="P506" s="23">
        <f t="shared" si="71"/>
        <v>3163012.901932182</v>
      </c>
      <c r="R506" s="46">
        <f t="shared" si="72"/>
        <v>3500302.087517784</v>
      </c>
    </row>
    <row r="507" spans="1:18" ht="12.75">
      <c r="A507" s="23">
        <f t="shared" si="68"/>
        <v>-10986</v>
      </c>
      <c r="B507" s="36">
        <v>-11</v>
      </c>
      <c r="C507" s="36">
        <v>14</v>
      </c>
      <c r="D507" s="36">
        <v>0.1689675763</v>
      </c>
      <c r="E507" s="37" t="s">
        <v>18</v>
      </c>
      <c r="F507" s="23">
        <f>VLOOKUP(A507,GPW!A:E,5,0)</f>
        <v>131051.2011311475</v>
      </c>
      <c r="G507" s="23">
        <f>VLOOKUP(A507,Grid_Area!A:L,12,0)</f>
        <v>4621.803</v>
      </c>
      <c r="H507" s="23">
        <f t="shared" si="69"/>
        <v>11970.46977</v>
      </c>
      <c r="I507" s="23">
        <f>VLOOKUP(E507,DATA!A:Q,17,0)</f>
        <v>200.61874151974567</v>
      </c>
      <c r="J507" s="23">
        <f>VLOOKUP(E507,DATA!A:I,9,0)</f>
        <v>6.769984139246239</v>
      </c>
      <c r="K507" s="23">
        <v>-10986</v>
      </c>
      <c r="L507" s="23">
        <v>15</v>
      </c>
      <c r="M507" s="23">
        <f t="shared" si="76"/>
        <v>13693.113878399263</v>
      </c>
      <c r="N507" s="23">
        <f t="shared" si="77"/>
        <v>12211.841691817837</v>
      </c>
      <c r="P507" s="23">
        <f t="shared" si="71"/>
        <v>2449924.3118508565</v>
      </c>
      <c r="R507" s="46">
        <f t="shared" si="72"/>
        <v>2711173.0014738934</v>
      </c>
    </row>
    <row r="508" spans="1:18" ht="12.75">
      <c r="A508" s="23">
        <f t="shared" si="68"/>
        <v>-10986</v>
      </c>
      <c r="B508" s="36">
        <v>-11</v>
      </c>
      <c r="C508" s="36">
        <v>14</v>
      </c>
      <c r="D508" s="36">
        <v>0.0412714966</v>
      </c>
      <c r="E508" s="37" t="s">
        <v>33</v>
      </c>
      <c r="F508" s="23">
        <f>VLOOKUP(A508,GPW!A:E,5,0)</f>
        <v>131051.2011311475</v>
      </c>
      <c r="G508" s="23">
        <f>VLOOKUP(A508,Grid_Area!A:L,12,0)</f>
        <v>4621.803</v>
      </c>
      <c r="H508" s="23">
        <f t="shared" si="69"/>
        <v>11970.46977</v>
      </c>
      <c r="I508" s="23">
        <f>VLOOKUP(E508,DATA!A:Q,17,0)</f>
        <v>213.52259673957747</v>
      </c>
      <c r="J508" s="23">
        <f>VLOOKUP(E508,DATA!A:I,9,0)</f>
        <v>11.059128460712316</v>
      </c>
      <c r="K508" s="23">
        <v>-10986</v>
      </c>
      <c r="L508" s="23">
        <v>15</v>
      </c>
      <c r="M508" s="23">
        <f t="shared" si="76"/>
        <v>5463.643004112754</v>
      </c>
      <c r="N508" s="23">
        <f t="shared" si="77"/>
        <v>4872.605604491821</v>
      </c>
      <c r="P508" s="23">
        <f t="shared" si="71"/>
        <v>1040411.4015589122</v>
      </c>
      <c r="R508" s="46">
        <f t="shared" si="72"/>
        <v>1151356.1005487314</v>
      </c>
    </row>
    <row r="509" spans="1:18" ht="12.75">
      <c r="A509" s="23">
        <f t="shared" si="68"/>
        <v>-10986</v>
      </c>
      <c r="B509" s="36">
        <v>-11</v>
      </c>
      <c r="C509" s="36">
        <v>14</v>
      </c>
      <c r="D509" s="36">
        <v>0.0516255991</v>
      </c>
      <c r="E509" s="37" t="s">
        <v>34</v>
      </c>
      <c r="F509" s="23">
        <f>VLOOKUP(A509,GPW!A:E,5,0)</f>
        <v>131051.2011311475</v>
      </c>
      <c r="G509" s="23">
        <f>VLOOKUP(A509,Grid_Area!A:L,12,0)</f>
        <v>4621.803</v>
      </c>
      <c r="H509" s="23">
        <f t="shared" si="69"/>
        <v>11970.46977</v>
      </c>
      <c r="I509" s="23">
        <f>VLOOKUP(E509,DATA!A:Q,17,0)</f>
        <v>200.69951892954583</v>
      </c>
      <c r="J509" s="23">
        <f>VLOOKUP(E509,DATA!A:I,9,0)</f>
        <v>19.62550537042518</v>
      </c>
      <c r="K509" s="23">
        <v>-10986</v>
      </c>
      <c r="L509" s="23">
        <v>15</v>
      </c>
      <c r="M509" s="23">
        <f t="shared" si="76"/>
        <v>12128.222275340928</v>
      </c>
      <c r="N509" s="23">
        <f t="shared" si="77"/>
        <v>10816.234477044756</v>
      </c>
      <c r="P509" s="23">
        <f t="shared" si="71"/>
        <v>2170813.0561720505</v>
      </c>
      <c r="R509" s="46">
        <f t="shared" si="72"/>
        <v>2402298.6019083927</v>
      </c>
    </row>
    <row r="510" spans="1:18" ht="12.75">
      <c r="A510" s="23">
        <f t="shared" si="68"/>
        <v>-10986</v>
      </c>
      <c r="B510" s="36">
        <v>-11</v>
      </c>
      <c r="C510" s="36">
        <v>14</v>
      </c>
      <c r="D510" s="36">
        <v>0.1175315838</v>
      </c>
      <c r="E510" s="37" t="s">
        <v>25</v>
      </c>
      <c r="F510" s="23">
        <f>VLOOKUP(A510,GPW!A:E,5,0)</f>
        <v>131051.2011311475</v>
      </c>
      <c r="G510" s="23">
        <f>VLOOKUP(A510,Grid_Area!A:L,12,0)</f>
        <v>4621.803</v>
      </c>
      <c r="H510" s="23">
        <f t="shared" si="69"/>
        <v>11970.46977</v>
      </c>
      <c r="I510" s="23">
        <f>VLOOKUP(E510,DATA!A:Q,17,0)</f>
        <v>243.74408979140316</v>
      </c>
      <c r="J510" s="23">
        <f>VLOOKUP(E510,DATA!A:I,9,0)</f>
        <v>13.705584159572565</v>
      </c>
      <c r="K510" s="23">
        <v>-10986</v>
      </c>
      <c r="L510" s="23">
        <v>15</v>
      </c>
      <c r="M510" s="23">
        <f t="shared" si="76"/>
        <v>19282.499711592925</v>
      </c>
      <c r="N510" s="23">
        <f t="shared" si="77"/>
        <v>17196.58771493567</v>
      </c>
      <c r="P510" s="23">
        <f t="shared" si="71"/>
        <v>4191566.6200950206</v>
      </c>
      <c r="R510" s="46">
        <f t="shared" si="72"/>
        <v>4638536.055710037</v>
      </c>
    </row>
    <row r="511" spans="1:18" ht="12.75">
      <c r="A511" s="23">
        <f t="shared" si="68"/>
        <v>-10986</v>
      </c>
      <c r="B511" s="36">
        <v>-11</v>
      </c>
      <c r="C511" s="36">
        <v>14</v>
      </c>
      <c r="D511" s="36">
        <v>2.82944E-05</v>
      </c>
      <c r="E511" s="37" t="s">
        <v>25</v>
      </c>
      <c r="F511" s="23">
        <f>VLOOKUP(A511,GPW!A:E,5,0)</f>
        <v>131051.2011311475</v>
      </c>
      <c r="G511" s="23">
        <f>VLOOKUP(A511,Grid_Area!A:L,12,0)</f>
        <v>4621.803</v>
      </c>
      <c r="H511" s="23">
        <f t="shared" si="69"/>
        <v>11970.46977</v>
      </c>
      <c r="I511" s="23">
        <f>VLOOKUP(E511,DATA!A:Q,17,0)</f>
        <v>243.74408979140316</v>
      </c>
      <c r="J511" s="23">
        <f>VLOOKUP(E511,DATA!A:I,9,0)</f>
        <v>13.705584159572565</v>
      </c>
      <c r="K511" s="23">
        <v>-10986</v>
      </c>
      <c r="L511" s="23">
        <v>15</v>
      </c>
      <c r="M511" s="23">
        <f t="shared" si="76"/>
        <v>4.642043799631796</v>
      </c>
      <c r="N511" s="23">
        <f t="shared" si="77"/>
        <v>4.139884069540428</v>
      </c>
      <c r="P511" s="23">
        <f t="shared" si="71"/>
        <v>1009.0722743720615</v>
      </c>
      <c r="R511" s="46">
        <f t="shared" si="72"/>
        <v>1116.6751126064728</v>
      </c>
    </row>
    <row r="512" spans="1:18" ht="12.75">
      <c r="A512" s="23">
        <f t="shared" si="68"/>
        <v>-10986</v>
      </c>
      <c r="B512" s="36">
        <v>-11</v>
      </c>
      <c r="C512" s="36">
        <v>14</v>
      </c>
      <c r="D512" s="36">
        <v>0.0255837801</v>
      </c>
      <c r="E512" s="37" t="s">
        <v>25</v>
      </c>
      <c r="F512" s="23">
        <f>VLOOKUP(A512,GPW!A:E,5,0)</f>
        <v>131051.2011311475</v>
      </c>
      <c r="G512" s="23">
        <f>VLOOKUP(A512,Grid_Area!A:L,12,0)</f>
        <v>4621.803</v>
      </c>
      <c r="H512" s="23">
        <f t="shared" si="69"/>
        <v>11970.46977</v>
      </c>
      <c r="I512" s="23">
        <f>VLOOKUP(E512,DATA!A:Q,17,0)</f>
        <v>243.74408979140316</v>
      </c>
      <c r="J512" s="23">
        <f>VLOOKUP(E512,DATA!A:I,9,0)</f>
        <v>13.705584159572565</v>
      </c>
      <c r="K512" s="23">
        <v>-10986</v>
      </c>
      <c r="L512" s="23">
        <v>15</v>
      </c>
      <c r="M512" s="23">
        <f t="shared" si="76"/>
        <v>4197.333316286909</v>
      </c>
      <c r="N512" s="23">
        <f t="shared" si="77"/>
        <v>3743.2807790451616</v>
      </c>
      <c r="P512" s="23">
        <f t="shared" si="71"/>
        <v>912402.5663220175</v>
      </c>
      <c r="R512" s="46">
        <f t="shared" si="72"/>
        <v>1009696.9903608749</v>
      </c>
    </row>
    <row r="513" spans="1:18" ht="12.75">
      <c r="A513" s="23">
        <f t="shared" si="68"/>
        <v>-10986</v>
      </c>
      <c r="B513" s="36">
        <v>-11</v>
      </c>
      <c r="C513" s="36">
        <v>14</v>
      </c>
      <c r="D513" s="36">
        <v>0.0289272371</v>
      </c>
      <c r="E513" s="37" t="s">
        <v>34</v>
      </c>
      <c r="F513" s="23">
        <f>VLOOKUP(A513,GPW!A:E,5,0)</f>
        <v>131051.2011311475</v>
      </c>
      <c r="G513" s="23">
        <f>VLOOKUP(A513,Grid_Area!A:L,12,0)</f>
        <v>4621.803</v>
      </c>
      <c r="H513" s="23">
        <f t="shared" si="69"/>
        <v>11970.46977</v>
      </c>
      <c r="I513" s="23">
        <f>VLOOKUP(E513,DATA!A:Q,17,0)</f>
        <v>200.69951892954583</v>
      </c>
      <c r="J513" s="23">
        <f>VLOOKUP(E513,DATA!A:I,9,0)</f>
        <v>19.62550537042518</v>
      </c>
      <c r="K513" s="23">
        <v>-10986</v>
      </c>
      <c r="L513" s="23">
        <v>15</v>
      </c>
      <c r="M513" s="23">
        <f t="shared" si="76"/>
        <v>6795.77510918006</v>
      </c>
      <c r="N513" s="23">
        <f t="shared" si="77"/>
        <v>6060.632413012872</v>
      </c>
      <c r="P513" s="23">
        <f t="shared" si="71"/>
        <v>1216366.009700496</v>
      </c>
      <c r="R513" s="46">
        <f t="shared" si="72"/>
        <v>1346073.7009132856</v>
      </c>
    </row>
    <row r="514" spans="1:18" ht="12.75">
      <c r="A514" s="23">
        <f aca="true" t="shared" si="78" ref="A514:A577">1000*B514+C514</f>
        <v>-10986</v>
      </c>
      <c r="B514" s="36">
        <v>-11</v>
      </c>
      <c r="C514" s="36">
        <v>14</v>
      </c>
      <c r="D514" s="36">
        <v>0.0721660091</v>
      </c>
      <c r="E514" s="37" t="s">
        <v>34</v>
      </c>
      <c r="F514" s="23">
        <f>VLOOKUP(A514,GPW!A:E,5,0)</f>
        <v>131051.2011311475</v>
      </c>
      <c r="G514" s="23">
        <f>VLOOKUP(A514,Grid_Area!A:L,12,0)</f>
        <v>4621.803</v>
      </c>
      <c r="H514" s="23">
        <f aca="true" t="shared" si="79" ref="H514:H577">G514*2.59</f>
        <v>11970.46977</v>
      </c>
      <c r="I514" s="23">
        <f>VLOOKUP(E514,DATA!A:Q,17,0)</f>
        <v>200.69951892954583</v>
      </c>
      <c r="J514" s="23">
        <f>VLOOKUP(E514,DATA!A:I,9,0)</f>
        <v>19.62550537042518</v>
      </c>
      <c r="K514" s="23">
        <v>-10986</v>
      </c>
      <c r="L514" s="23">
        <v>15</v>
      </c>
      <c r="M514" s="23">
        <f t="shared" si="76"/>
        <v>16953.70929049569</v>
      </c>
      <c r="N514" s="23">
        <f t="shared" si="77"/>
        <v>15119.717529789317</v>
      </c>
      <c r="P514" s="23">
        <f t="shared" si="71"/>
        <v>3034520.034579337</v>
      </c>
      <c r="R514" s="46">
        <f t="shared" si="72"/>
        <v>3358107.330249623</v>
      </c>
    </row>
    <row r="515" spans="1:18" ht="12.75">
      <c r="A515" s="23">
        <f t="shared" si="78"/>
        <v>-10986</v>
      </c>
      <c r="B515" s="36">
        <v>-11</v>
      </c>
      <c r="C515" s="36">
        <v>14</v>
      </c>
      <c r="D515" s="36">
        <v>0.1536473278</v>
      </c>
      <c r="E515" s="37" t="s">
        <v>36</v>
      </c>
      <c r="F515" s="23">
        <f>VLOOKUP(A515,GPW!A:E,5,0)</f>
        <v>131051.2011311475</v>
      </c>
      <c r="G515" s="23">
        <f>VLOOKUP(A515,Grid_Area!A:L,12,0)</f>
        <v>4621.803</v>
      </c>
      <c r="H515" s="23">
        <f t="shared" si="79"/>
        <v>11970.46977</v>
      </c>
      <c r="I515" s="23">
        <f>VLOOKUP(E515,DATA!A:Q,17,0)</f>
        <v>226.86629016359777</v>
      </c>
      <c r="J515" s="23">
        <f>VLOOKUP(E515,DATA!A:I,9,0)</f>
        <v>21.64946564878823</v>
      </c>
      <c r="K515" s="23">
        <v>-10986</v>
      </c>
      <c r="L515" s="23">
        <v>15</v>
      </c>
      <c r="M515" s="23">
        <f t="shared" si="76"/>
        <v>39818.361701181704</v>
      </c>
      <c r="N515" s="23">
        <f t="shared" si="77"/>
        <v>35510.953450072164</v>
      </c>
      <c r="P515" s="23">
        <f aca="true" t="shared" si="80" ref="P515:P578">N515*I515</f>
        <v>8056238.269390085</v>
      </c>
      <c r="R515" s="46">
        <f aca="true" t="shared" si="81" ref="R515:R578">P515*$P$740</f>
        <v>8915318.560560014</v>
      </c>
    </row>
    <row r="516" spans="1:20" ht="12.75">
      <c r="A516" s="23">
        <f t="shared" si="78"/>
        <v>-3985</v>
      </c>
      <c r="B516" s="36">
        <v>-4</v>
      </c>
      <c r="C516" s="36">
        <v>15</v>
      </c>
      <c r="D516" s="36">
        <v>0.00021504</v>
      </c>
      <c r="E516" s="37" t="s">
        <v>31</v>
      </c>
      <c r="F516" s="23">
        <f>VLOOKUP(A516,GPW!A:E,5,0)</f>
        <v>154333.4032830171</v>
      </c>
      <c r="G516" s="23">
        <f>VLOOKUP(A516,Grid_Area!A:L,12,0)</f>
        <v>4600.239</v>
      </c>
      <c r="H516" s="23">
        <f t="shared" si="79"/>
        <v>11914.619009999999</v>
      </c>
      <c r="I516" s="23">
        <f>VLOOKUP(E516,DATA!A:Q,17,0)</f>
        <v>251.76982741102574</v>
      </c>
      <c r="J516" s="23">
        <f>VLOOKUP(E516,DATA!A:I,9,0)</f>
        <v>35.75737323757906</v>
      </c>
      <c r="K516" s="23">
        <v>-3985</v>
      </c>
      <c r="L516" s="23">
        <v>15</v>
      </c>
      <c r="M516" s="23">
        <f t="shared" si="76"/>
        <v>91.61466938784378</v>
      </c>
      <c r="N516" s="23">
        <f>M516*F516/SUM(M$516:M$530)</f>
        <v>87.2381091014636</v>
      </c>
      <c r="O516" s="23">
        <f>SUM(N516:N530)</f>
        <v>154333.4032830172</v>
      </c>
      <c r="P516" s="23">
        <f t="shared" si="80"/>
        <v>21963.92367213973</v>
      </c>
      <c r="R516" s="46">
        <f t="shared" si="81"/>
        <v>24306.055733351022</v>
      </c>
      <c r="S516" s="46">
        <f>SUM(R516:R530)</f>
        <v>37905553.09031081</v>
      </c>
      <c r="T516" s="23">
        <f>SUM(D516:D530)</f>
        <v>1.0000000019</v>
      </c>
    </row>
    <row r="517" spans="1:18" ht="12.75">
      <c r="A517" s="23">
        <f t="shared" si="78"/>
        <v>-3985</v>
      </c>
      <c r="B517" s="36">
        <v>-4</v>
      </c>
      <c r="C517" s="36">
        <v>15</v>
      </c>
      <c r="D517" s="36">
        <v>0.0238870115</v>
      </c>
      <c r="E517" s="37" t="s">
        <v>31</v>
      </c>
      <c r="F517" s="23">
        <f>VLOOKUP(A517,GPW!A:E,5,0)</f>
        <v>154333.4032830171</v>
      </c>
      <c r="G517" s="23">
        <f>VLOOKUP(A517,Grid_Area!A:L,12,0)</f>
        <v>4600.239</v>
      </c>
      <c r="H517" s="23">
        <f t="shared" si="79"/>
        <v>11914.619009999999</v>
      </c>
      <c r="I517" s="23">
        <f>VLOOKUP(E517,DATA!A:Q,17,0)</f>
        <v>251.76982741102574</v>
      </c>
      <c r="J517" s="23">
        <f>VLOOKUP(E517,DATA!A:I,9,0)</f>
        <v>35.75737323757906</v>
      </c>
      <c r="K517" s="23">
        <v>-3985</v>
      </c>
      <c r="L517" s="23">
        <v>15</v>
      </c>
      <c r="M517" s="23">
        <f t="shared" si="76"/>
        <v>10176.714384468572</v>
      </c>
      <c r="N517" s="23">
        <f aca="true" t="shared" si="82" ref="N517:N530">M517*F517/SUM(M$516:M$530)</f>
        <v>9690.558572102473</v>
      </c>
      <c r="P517" s="23">
        <f t="shared" si="80"/>
        <v>2439790.2592146755</v>
      </c>
      <c r="R517" s="46">
        <f t="shared" si="81"/>
        <v>2699958.2999544116</v>
      </c>
    </row>
    <row r="518" spans="1:18" ht="12.75">
      <c r="A518" s="23">
        <f t="shared" si="78"/>
        <v>-3985</v>
      </c>
      <c r="B518" s="36">
        <v>-4</v>
      </c>
      <c r="C518" s="36">
        <v>15</v>
      </c>
      <c r="D518" s="36">
        <v>0.0308704806</v>
      </c>
      <c r="E518" s="37" t="s">
        <v>31</v>
      </c>
      <c r="F518" s="23">
        <f>VLOOKUP(A518,GPW!A:E,5,0)</f>
        <v>154333.4032830171</v>
      </c>
      <c r="G518" s="23">
        <f>VLOOKUP(A518,Grid_Area!A:L,12,0)</f>
        <v>4600.239</v>
      </c>
      <c r="H518" s="23">
        <f t="shared" si="79"/>
        <v>11914.619009999999</v>
      </c>
      <c r="I518" s="23">
        <f>VLOOKUP(E518,DATA!A:Q,17,0)</f>
        <v>251.76982741102574</v>
      </c>
      <c r="J518" s="23">
        <f>VLOOKUP(E518,DATA!A:I,9,0)</f>
        <v>35.75737323757906</v>
      </c>
      <c r="K518" s="23">
        <v>-3985</v>
      </c>
      <c r="L518" s="23">
        <v>15</v>
      </c>
      <c r="M518" s="23">
        <f t="shared" si="76"/>
        <v>13151.919987038898</v>
      </c>
      <c r="N518" s="23">
        <f t="shared" si="82"/>
        <v>12523.634461483516</v>
      </c>
      <c r="P518" s="23">
        <f t="shared" si="80"/>
        <v>3153073.286926479</v>
      </c>
      <c r="R518" s="46">
        <f t="shared" si="81"/>
        <v>3489302.5575657147</v>
      </c>
    </row>
    <row r="519" spans="1:18" ht="12.75">
      <c r="A519" s="23">
        <f t="shared" si="78"/>
        <v>-3985</v>
      </c>
      <c r="B519" s="36">
        <v>-4</v>
      </c>
      <c r="C519" s="36">
        <v>15</v>
      </c>
      <c r="D519" s="36">
        <v>0.018048675</v>
      </c>
      <c r="E519" s="37" t="s">
        <v>37</v>
      </c>
      <c r="F519" s="23">
        <f>VLOOKUP(A519,GPW!A:E,5,0)</f>
        <v>154333.4032830171</v>
      </c>
      <c r="G519" s="23">
        <f>VLOOKUP(A519,Grid_Area!A:L,12,0)</f>
        <v>4600.239</v>
      </c>
      <c r="H519" s="23">
        <f t="shared" si="79"/>
        <v>11914.619009999999</v>
      </c>
      <c r="I519" s="23">
        <f>VLOOKUP(E519,DATA!A:Q,17,0)</f>
        <v>194.19906615081845</v>
      </c>
      <c r="J519" s="23">
        <f>VLOOKUP(E519,DATA!A:I,9,0)</f>
        <v>11.32553094189269</v>
      </c>
      <c r="K519" s="23">
        <v>-3985</v>
      </c>
      <c r="L519" s="23">
        <v>15</v>
      </c>
      <c r="M519" s="23">
        <f t="shared" si="76"/>
        <v>2435.4771272812595</v>
      </c>
      <c r="N519" s="23">
        <f t="shared" si="82"/>
        <v>2319.130994670965</v>
      </c>
      <c r="P519" s="23">
        <f t="shared" si="80"/>
        <v>450373.0734465201</v>
      </c>
      <c r="R519" s="46">
        <f t="shared" si="81"/>
        <v>498398.7919188244</v>
      </c>
    </row>
    <row r="520" spans="1:18" ht="12.75">
      <c r="A520" s="23">
        <f t="shared" si="78"/>
        <v>-3985</v>
      </c>
      <c r="B520" s="36">
        <v>-4</v>
      </c>
      <c r="C520" s="36">
        <v>15</v>
      </c>
      <c r="D520" s="36">
        <v>0.0878995687</v>
      </c>
      <c r="E520" s="37" t="s">
        <v>35</v>
      </c>
      <c r="F520" s="23">
        <f>VLOOKUP(A520,GPW!A:E,5,0)</f>
        <v>154333.4032830171</v>
      </c>
      <c r="G520" s="23">
        <f>VLOOKUP(A520,Grid_Area!A:L,12,0)</f>
        <v>4600.239</v>
      </c>
      <c r="H520" s="23">
        <f t="shared" si="79"/>
        <v>11914.619009999999</v>
      </c>
      <c r="I520" s="23">
        <f>VLOOKUP(E520,DATA!A:Q,17,0)</f>
        <v>209.25648502391084</v>
      </c>
      <c r="J520" s="23">
        <f>VLOOKUP(E520,DATA!A:I,9,0)</f>
        <v>7.175152361451148</v>
      </c>
      <c r="K520" s="23">
        <v>-3985</v>
      </c>
      <c r="L520" s="23">
        <v>15</v>
      </c>
      <c r="M520" s="23">
        <f t="shared" si="76"/>
        <v>7514.464399667116</v>
      </c>
      <c r="N520" s="23">
        <f t="shared" si="82"/>
        <v>7155.487974988073</v>
      </c>
      <c r="P520" s="23">
        <f t="shared" si="80"/>
        <v>1497332.2622768658</v>
      </c>
      <c r="R520" s="46">
        <f t="shared" si="81"/>
        <v>1657000.9057357346</v>
      </c>
    </row>
    <row r="521" spans="1:18" ht="12.75">
      <c r="A521" s="23">
        <f t="shared" si="78"/>
        <v>-3985</v>
      </c>
      <c r="B521" s="36">
        <v>-4</v>
      </c>
      <c r="C521" s="36">
        <v>15</v>
      </c>
      <c r="D521" s="36">
        <v>0.2064681144</v>
      </c>
      <c r="E521" s="37" t="s">
        <v>35</v>
      </c>
      <c r="F521" s="23">
        <f>VLOOKUP(A521,GPW!A:E,5,0)</f>
        <v>154333.4032830171</v>
      </c>
      <c r="G521" s="23">
        <f>VLOOKUP(A521,Grid_Area!A:L,12,0)</f>
        <v>4600.239</v>
      </c>
      <c r="H521" s="23">
        <f t="shared" si="79"/>
        <v>11914.619009999999</v>
      </c>
      <c r="I521" s="23">
        <f>VLOOKUP(E521,DATA!A:Q,17,0)</f>
        <v>209.25648502391084</v>
      </c>
      <c r="J521" s="23">
        <f>VLOOKUP(E521,DATA!A:I,9,0)</f>
        <v>7.175152361451148</v>
      </c>
      <c r="K521" s="23">
        <v>-3985</v>
      </c>
      <c r="L521" s="23">
        <v>15</v>
      </c>
      <c r="M521" s="23">
        <f t="shared" si="76"/>
        <v>17650.795314143532</v>
      </c>
      <c r="N521" s="23">
        <f t="shared" si="82"/>
        <v>16807.592251674632</v>
      </c>
      <c r="P521" s="23">
        <f t="shared" si="80"/>
        <v>3517097.6763005527</v>
      </c>
      <c r="R521" s="46">
        <f t="shared" si="81"/>
        <v>3892144.8378659603</v>
      </c>
    </row>
    <row r="522" spans="1:18" ht="12.75">
      <c r="A522" s="23">
        <f t="shared" si="78"/>
        <v>-3985</v>
      </c>
      <c r="B522" s="36">
        <v>-4</v>
      </c>
      <c r="C522" s="36">
        <v>15</v>
      </c>
      <c r="D522" s="36">
        <v>0.0760944641</v>
      </c>
      <c r="E522" s="37" t="s">
        <v>31</v>
      </c>
      <c r="F522" s="23">
        <f>VLOOKUP(A522,GPW!A:E,5,0)</f>
        <v>154333.4032830171</v>
      </c>
      <c r="G522" s="23">
        <f>VLOOKUP(A522,Grid_Area!A:L,12,0)</f>
        <v>4600.239</v>
      </c>
      <c r="H522" s="23">
        <f t="shared" si="79"/>
        <v>11914.619009999999</v>
      </c>
      <c r="I522" s="23">
        <f>VLOOKUP(E522,DATA!A:Q,17,0)</f>
        <v>251.76982741102574</v>
      </c>
      <c r="J522" s="23">
        <f>VLOOKUP(E522,DATA!A:I,9,0)</f>
        <v>35.75737323757906</v>
      </c>
      <c r="K522" s="23">
        <v>-3985</v>
      </c>
      <c r="L522" s="23">
        <v>15</v>
      </c>
      <c r="M522" s="23">
        <f t="shared" si="76"/>
        <v>32418.941456318105</v>
      </c>
      <c r="N522" s="23">
        <f t="shared" si="82"/>
        <v>30870.24349503908</v>
      </c>
      <c r="P522" s="23">
        <f t="shared" si="80"/>
        <v>7772195.87688233</v>
      </c>
      <c r="R522" s="46">
        <f t="shared" si="81"/>
        <v>8600987.190355645</v>
      </c>
    </row>
    <row r="523" spans="1:18" ht="12.75">
      <c r="A523" s="23">
        <f t="shared" si="78"/>
        <v>-3985</v>
      </c>
      <c r="B523" s="36">
        <v>-4</v>
      </c>
      <c r="C523" s="36">
        <v>15</v>
      </c>
      <c r="D523" s="36">
        <v>0.00387477</v>
      </c>
      <c r="E523" s="37" t="s">
        <v>37</v>
      </c>
      <c r="F523" s="23">
        <f>VLOOKUP(A523,GPW!A:E,5,0)</f>
        <v>154333.4032830171</v>
      </c>
      <c r="G523" s="23">
        <f>VLOOKUP(A523,Grid_Area!A:L,12,0)</f>
        <v>4600.239</v>
      </c>
      <c r="H523" s="23">
        <f t="shared" si="79"/>
        <v>11914.619009999999</v>
      </c>
      <c r="I523" s="23">
        <f>VLOOKUP(E523,DATA!A:Q,17,0)</f>
        <v>194.19906615081845</v>
      </c>
      <c r="J523" s="23">
        <f>VLOOKUP(E523,DATA!A:I,9,0)</f>
        <v>11.32553094189269</v>
      </c>
      <c r="K523" s="23">
        <v>-3985</v>
      </c>
      <c r="L523" s="23">
        <v>15</v>
      </c>
      <c r="M523" s="23">
        <f t="shared" si="76"/>
        <v>522.8590856933047</v>
      </c>
      <c r="N523" s="23">
        <f t="shared" si="82"/>
        <v>497.8813793378856</v>
      </c>
      <c r="P523" s="23">
        <f t="shared" si="80"/>
        <v>96688.09892129879</v>
      </c>
      <c r="R523" s="46">
        <f t="shared" si="81"/>
        <v>106998.47423499526</v>
      </c>
    </row>
    <row r="524" spans="1:18" ht="12.75">
      <c r="A524" s="23">
        <f t="shared" si="78"/>
        <v>-3985</v>
      </c>
      <c r="B524" s="36">
        <v>-4</v>
      </c>
      <c r="C524" s="36">
        <v>15</v>
      </c>
      <c r="D524" s="36">
        <v>0.0828959197</v>
      </c>
      <c r="E524" s="37" t="s">
        <v>39</v>
      </c>
      <c r="F524" s="23">
        <f>VLOOKUP(A524,GPW!A:E,5,0)</f>
        <v>154333.4032830171</v>
      </c>
      <c r="G524" s="23">
        <f>VLOOKUP(A524,Grid_Area!A:L,12,0)</f>
        <v>4600.239</v>
      </c>
      <c r="H524" s="23">
        <f t="shared" si="79"/>
        <v>11914.619009999999</v>
      </c>
      <c r="I524" s="23">
        <f>VLOOKUP(E524,DATA!A:Q,17,0)</f>
        <v>205.60220836327264</v>
      </c>
      <c r="J524" s="23">
        <f>VLOOKUP(E524,DATA!A:I,9,0)</f>
        <v>15.252711633060233</v>
      </c>
      <c r="K524" s="23">
        <v>-3985</v>
      </c>
      <c r="L524" s="23">
        <v>15</v>
      </c>
      <c r="M524" s="23">
        <f t="shared" si="76"/>
        <v>15064.696043387976</v>
      </c>
      <c r="N524" s="23">
        <f t="shared" si="82"/>
        <v>14345.03454299262</v>
      </c>
      <c r="P524" s="23">
        <f t="shared" si="80"/>
        <v>2949370.781086712</v>
      </c>
      <c r="R524" s="46">
        <f t="shared" si="81"/>
        <v>3263878.150985527</v>
      </c>
    </row>
    <row r="525" spans="1:18" ht="12.75">
      <c r="A525" s="23">
        <f t="shared" si="78"/>
        <v>-3985</v>
      </c>
      <c r="B525" s="36">
        <v>-4</v>
      </c>
      <c r="C525" s="36">
        <v>15</v>
      </c>
      <c r="D525" s="36">
        <v>0.0357520866</v>
      </c>
      <c r="E525" s="37" t="s">
        <v>37</v>
      </c>
      <c r="F525" s="23">
        <f>VLOOKUP(A525,GPW!A:E,5,0)</f>
        <v>154333.4032830171</v>
      </c>
      <c r="G525" s="23">
        <f>VLOOKUP(A525,Grid_Area!A:L,12,0)</f>
        <v>4600.239</v>
      </c>
      <c r="H525" s="23">
        <f t="shared" si="79"/>
        <v>11914.619009999999</v>
      </c>
      <c r="I525" s="23">
        <f>VLOOKUP(E525,DATA!A:Q,17,0)</f>
        <v>194.19906615081845</v>
      </c>
      <c r="J525" s="23">
        <f>VLOOKUP(E525,DATA!A:I,9,0)</f>
        <v>11.32553094189269</v>
      </c>
      <c r="K525" s="23">
        <v>-3985</v>
      </c>
      <c r="L525" s="23">
        <v>15</v>
      </c>
      <c r="M525" s="23">
        <f t="shared" si="76"/>
        <v>4824.364623268955</v>
      </c>
      <c r="N525" s="23">
        <f t="shared" si="82"/>
        <v>4593.898009589096</v>
      </c>
      <c r="P525" s="23">
        <f t="shared" si="80"/>
        <v>892130.703454306</v>
      </c>
      <c r="R525" s="46">
        <f t="shared" si="81"/>
        <v>987263.4290338316</v>
      </c>
    </row>
    <row r="526" spans="1:18" ht="12.75">
      <c r="A526" s="23">
        <f t="shared" si="78"/>
        <v>-3985</v>
      </c>
      <c r="B526" s="36">
        <v>-4</v>
      </c>
      <c r="C526" s="36">
        <v>15</v>
      </c>
      <c r="D526" s="36">
        <v>0.0386115536</v>
      </c>
      <c r="E526" s="37" t="s">
        <v>39</v>
      </c>
      <c r="F526" s="23">
        <f>VLOOKUP(A526,GPW!A:E,5,0)</f>
        <v>154333.4032830171</v>
      </c>
      <c r="G526" s="23">
        <f>VLOOKUP(A526,Grid_Area!A:L,12,0)</f>
        <v>4600.239</v>
      </c>
      <c r="H526" s="23">
        <f t="shared" si="79"/>
        <v>11914.619009999999</v>
      </c>
      <c r="I526" s="23">
        <f>VLOOKUP(E526,DATA!A:Q,17,0)</f>
        <v>205.60220836327264</v>
      </c>
      <c r="J526" s="23">
        <f>VLOOKUP(E526,DATA!A:I,9,0)</f>
        <v>15.252711633060233</v>
      </c>
      <c r="K526" s="23">
        <v>-3985</v>
      </c>
      <c r="L526" s="23">
        <v>15</v>
      </c>
      <c r="M526" s="23">
        <f t="shared" si="76"/>
        <v>7016.887210517103</v>
      </c>
      <c r="N526" s="23">
        <f t="shared" si="82"/>
        <v>6681.680740802626</v>
      </c>
      <c r="P526" s="23">
        <f t="shared" si="80"/>
        <v>1373768.3158873674</v>
      </c>
      <c r="R526" s="46">
        <f t="shared" si="81"/>
        <v>1520260.6669510966</v>
      </c>
    </row>
    <row r="527" spans="1:18" ht="12.75">
      <c r="A527" s="23">
        <f t="shared" si="78"/>
        <v>-3985</v>
      </c>
      <c r="B527" s="36">
        <v>-4</v>
      </c>
      <c r="C527" s="36">
        <v>15</v>
      </c>
      <c r="D527" s="36">
        <v>0.2145203469</v>
      </c>
      <c r="E527" s="37" t="s">
        <v>35</v>
      </c>
      <c r="F527" s="23">
        <f>VLOOKUP(A527,GPW!A:E,5,0)</f>
        <v>154333.4032830171</v>
      </c>
      <c r="G527" s="23">
        <f>VLOOKUP(A527,Grid_Area!A:L,12,0)</f>
        <v>4600.239</v>
      </c>
      <c r="H527" s="23">
        <f t="shared" si="79"/>
        <v>11914.619009999999</v>
      </c>
      <c r="I527" s="23">
        <f>VLOOKUP(E527,DATA!A:Q,17,0)</f>
        <v>209.25648502391084</v>
      </c>
      <c r="J527" s="23">
        <f>VLOOKUP(E527,DATA!A:I,9,0)</f>
        <v>7.175152361451148</v>
      </c>
      <c r="K527" s="23">
        <v>-3985</v>
      </c>
      <c r="L527" s="23">
        <v>15</v>
      </c>
      <c r="M527" s="23">
        <f t="shared" si="76"/>
        <v>18339.174282936954</v>
      </c>
      <c r="N527" s="23">
        <f t="shared" si="82"/>
        <v>17463.086398889463</v>
      </c>
      <c r="P527" s="23">
        <f t="shared" si="80"/>
        <v>3654264.077500474</v>
      </c>
      <c r="R527" s="46">
        <f t="shared" si="81"/>
        <v>4043938.0348409377</v>
      </c>
    </row>
    <row r="528" spans="1:18" ht="12.75">
      <c r="A528" s="23">
        <f t="shared" si="78"/>
        <v>-3985</v>
      </c>
      <c r="B528" s="36">
        <v>-4</v>
      </c>
      <c r="C528" s="36">
        <v>15</v>
      </c>
      <c r="D528" s="36">
        <v>0.0790505791</v>
      </c>
      <c r="E528" s="37" t="s">
        <v>39</v>
      </c>
      <c r="F528" s="23">
        <f>VLOOKUP(A528,GPW!A:E,5,0)</f>
        <v>154333.4032830171</v>
      </c>
      <c r="G528" s="23">
        <f>VLOOKUP(A528,Grid_Area!A:L,12,0)</f>
        <v>4600.239</v>
      </c>
      <c r="H528" s="23">
        <f t="shared" si="79"/>
        <v>11914.619009999999</v>
      </c>
      <c r="I528" s="23">
        <f>VLOOKUP(E528,DATA!A:Q,17,0)</f>
        <v>205.60220836327264</v>
      </c>
      <c r="J528" s="23">
        <f>VLOOKUP(E528,DATA!A:I,9,0)</f>
        <v>15.252711633060233</v>
      </c>
      <c r="K528" s="23">
        <v>-3985</v>
      </c>
      <c r="L528" s="23">
        <v>15</v>
      </c>
      <c r="M528" s="23">
        <f t="shared" si="76"/>
        <v>14365.88134259277</v>
      </c>
      <c r="N528" s="23">
        <f t="shared" si="82"/>
        <v>13679.603193220504</v>
      </c>
      <c r="P528" s="23">
        <f t="shared" si="80"/>
        <v>2812556.626059412</v>
      </c>
      <c r="R528" s="46">
        <f t="shared" si="81"/>
        <v>3112474.7620990947</v>
      </c>
    </row>
    <row r="529" spans="1:18" ht="12.75">
      <c r="A529" s="23">
        <f t="shared" si="78"/>
        <v>-3985</v>
      </c>
      <c r="B529" s="36">
        <v>-4</v>
      </c>
      <c r="C529" s="36">
        <v>15</v>
      </c>
      <c r="D529" s="36">
        <v>0.0312080816</v>
      </c>
      <c r="E529" s="37" t="s">
        <v>39</v>
      </c>
      <c r="F529" s="23">
        <f>VLOOKUP(A529,GPW!A:E,5,0)</f>
        <v>154333.4032830171</v>
      </c>
      <c r="G529" s="23">
        <f>VLOOKUP(A529,Grid_Area!A:L,12,0)</f>
        <v>4600.239</v>
      </c>
      <c r="H529" s="23">
        <f t="shared" si="79"/>
        <v>11914.619009999999</v>
      </c>
      <c r="I529" s="23">
        <f>VLOOKUP(E529,DATA!A:Q,17,0)</f>
        <v>205.60220836327264</v>
      </c>
      <c r="J529" s="23">
        <f>VLOOKUP(E529,DATA!A:I,9,0)</f>
        <v>15.252711633060233</v>
      </c>
      <c r="K529" s="23">
        <v>-3985</v>
      </c>
      <c r="L529" s="23">
        <v>15</v>
      </c>
      <c r="M529" s="23">
        <f t="shared" si="76"/>
        <v>5671.45240806405</v>
      </c>
      <c r="N529" s="23">
        <f t="shared" si="82"/>
        <v>5400.519231738886</v>
      </c>
      <c r="P529" s="23">
        <f t="shared" si="80"/>
        <v>1110358.6803538396</v>
      </c>
      <c r="R529" s="46">
        <f t="shared" si="81"/>
        <v>1228762.2362722089</v>
      </c>
    </row>
    <row r="530" spans="1:18" ht="12.75">
      <c r="A530" s="23">
        <f t="shared" si="78"/>
        <v>-3985</v>
      </c>
      <c r="B530" s="36">
        <v>-4</v>
      </c>
      <c r="C530" s="36">
        <v>15</v>
      </c>
      <c r="D530" s="36">
        <v>0.0706033101</v>
      </c>
      <c r="E530" s="37" t="s">
        <v>39</v>
      </c>
      <c r="F530" s="23">
        <f>VLOOKUP(A530,GPW!A:E,5,0)</f>
        <v>154333.4032830171</v>
      </c>
      <c r="G530" s="23">
        <f>VLOOKUP(A530,Grid_Area!A:L,12,0)</f>
        <v>4600.239</v>
      </c>
      <c r="H530" s="23">
        <f t="shared" si="79"/>
        <v>11914.619009999999</v>
      </c>
      <c r="I530" s="23">
        <f>VLOOKUP(E530,DATA!A:Q,17,0)</f>
        <v>205.60220836327264</v>
      </c>
      <c r="J530" s="23">
        <f>VLOOKUP(E530,DATA!A:I,9,0)</f>
        <v>15.252711633060233</v>
      </c>
      <c r="K530" s="23">
        <v>-3985</v>
      </c>
      <c r="L530" s="23">
        <v>15</v>
      </c>
      <c r="M530" s="23">
        <f t="shared" si="76"/>
        <v>12830.757052491745</v>
      </c>
      <c r="N530" s="23">
        <f t="shared" si="82"/>
        <v>12217.813927385858</v>
      </c>
      <c r="P530" s="23">
        <f t="shared" si="80"/>
        <v>2512009.5248420816</v>
      </c>
      <c r="R530" s="46">
        <f t="shared" si="81"/>
        <v>2779878.6967634764</v>
      </c>
    </row>
    <row r="531" spans="1:20" ht="12.75">
      <c r="A531" s="23">
        <f t="shared" si="78"/>
        <v>-7988</v>
      </c>
      <c r="B531" s="36">
        <v>-8</v>
      </c>
      <c r="C531" s="36">
        <v>12</v>
      </c>
      <c r="D531" s="36">
        <v>8.66092E-05</v>
      </c>
      <c r="E531" s="37" t="s">
        <v>10</v>
      </c>
      <c r="F531" s="23">
        <f>VLOOKUP(A531,GPW!A:E,5,0)</f>
        <v>430805.962972848</v>
      </c>
      <c r="G531" s="23">
        <f>VLOOKUP(A531,Grid_Area!A:L,12,0)</f>
        <v>4660.703</v>
      </c>
      <c r="H531" s="23">
        <f t="shared" si="79"/>
        <v>12071.22077</v>
      </c>
      <c r="I531" s="23">
        <f>VLOOKUP(E531,DATA!A:Q,17,0)</f>
        <v>205.2138202835517</v>
      </c>
      <c r="J531" s="23">
        <f>VLOOKUP(E531,DATA!A:I,9,0)</f>
        <v>21.8708569960352</v>
      </c>
      <c r="K531" s="23">
        <v>-7988</v>
      </c>
      <c r="L531" s="23">
        <v>16</v>
      </c>
      <c r="M531" s="23">
        <f t="shared" si="76"/>
        <v>22.865516756643277</v>
      </c>
      <c r="N531" s="23">
        <f>M531*F531/SUM(M$531:M$546)</f>
        <v>22.470643811620167</v>
      </c>
      <c r="O531" s="23">
        <f>SUM(N531:N546)</f>
        <v>430805.96297284804</v>
      </c>
      <c r="P531" s="23">
        <f t="shared" si="80"/>
        <v>4611.286660813525</v>
      </c>
      <c r="R531" s="46">
        <f t="shared" si="81"/>
        <v>5103.013116111079</v>
      </c>
      <c r="S531" s="46">
        <f>SUM(R531:R546)</f>
        <v>133671740.37559454</v>
      </c>
      <c r="T531" s="23">
        <f>SUM(D531:D546)</f>
        <v>1.000000002</v>
      </c>
    </row>
    <row r="532" spans="1:18" ht="12.75">
      <c r="A532" s="23">
        <f t="shared" si="78"/>
        <v>-7988</v>
      </c>
      <c r="B532" s="36">
        <v>-8</v>
      </c>
      <c r="C532" s="36">
        <v>12</v>
      </c>
      <c r="D532" s="36">
        <v>3.6228E-05</v>
      </c>
      <c r="E532" s="37" t="s">
        <v>9</v>
      </c>
      <c r="F532" s="23">
        <f>VLOOKUP(A532,GPW!A:E,5,0)</f>
        <v>430805.962972848</v>
      </c>
      <c r="G532" s="23">
        <f>VLOOKUP(A532,Grid_Area!A:L,12,0)</f>
        <v>4660.703</v>
      </c>
      <c r="H532" s="23">
        <f t="shared" si="79"/>
        <v>12071.22077</v>
      </c>
      <c r="I532" s="23">
        <f>VLOOKUP(E532,DATA!A:Q,17,0)</f>
        <v>224.43516814345384</v>
      </c>
      <c r="J532" s="23">
        <f>VLOOKUP(E532,DATA!A:I,9,0)</f>
        <v>28.410486764595007</v>
      </c>
      <c r="K532" s="23">
        <v>-7988</v>
      </c>
      <c r="L532" s="23">
        <v>16</v>
      </c>
      <c r="M532" s="23">
        <f t="shared" si="76"/>
        <v>12.424365715874655</v>
      </c>
      <c r="N532" s="23">
        <f aca="true" t="shared" si="83" ref="N532:N546">M532*F532/SUM(M$531:M$546)</f>
        <v>12.209804814737524</v>
      </c>
      <c r="P532" s="23">
        <f t="shared" si="80"/>
        <v>2740.3095965943685</v>
      </c>
      <c r="R532" s="46">
        <f t="shared" si="81"/>
        <v>3032.5236408441133</v>
      </c>
    </row>
    <row r="533" spans="1:18" ht="12.75">
      <c r="A533" s="23">
        <f t="shared" si="78"/>
        <v>-7988</v>
      </c>
      <c r="B533" s="36">
        <v>-8</v>
      </c>
      <c r="C533" s="36">
        <v>12</v>
      </c>
      <c r="D533" s="36">
        <v>0.083004613</v>
      </c>
      <c r="E533" s="37" t="s">
        <v>9</v>
      </c>
      <c r="F533" s="23">
        <f>VLOOKUP(A533,GPW!A:E,5,0)</f>
        <v>430805.962972848</v>
      </c>
      <c r="G533" s="23">
        <f>VLOOKUP(A533,Grid_Area!A:L,12,0)</f>
        <v>4660.703</v>
      </c>
      <c r="H533" s="23">
        <f t="shared" si="79"/>
        <v>12071.22077</v>
      </c>
      <c r="I533" s="23">
        <f>VLOOKUP(E533,DATA!A:Q,17,0)</f>
        <v>224.43516814345384</v>
      </c>
      <c r="J533" s="23">
        <f>VLOOKUP(E533,DATA!A:I,9,0)</f>
        <v>28.410486764595007</v>
      </c>
      <c r="K533" s="23">
        <v>-7988</v>
      </c>
      <c r="L533" s="23">
        <v>16</v>
      </c>
      <c r="M533" s="23">
        <f t="shared" si="76"/>
        <v>28466.370432169697</v>
      </c>
      <c r="N533" s="23">
        <f t="shared" si="83"/>
        <v>27974.77430310326</v>
      </c>
      <c r="P533" s="23">
        <f t="shared" si="80"/>
        <v>6278523.1744921515</v>
      </c>
      <c r="R533" s="46">
        <f t="shared" si="81"/>
        <v>6948036.083184736</v>
      </c>
    </row>
    <row r="534" spans="1:18" ht="12.75">
      <c r="A534" s="23">
        <f t="shared" si="78"/>
        <v>-7988</v>
      </c>
      <c r="B534" s="36">
        <v>-8</v>
      </c>
      <c r="C534" s="36">
        <v>12</v>
      </c>
      <c r="D534" s="36">
        <v>0.1240393489</v>
      </c>
      <c r="E534" s="37" t="s">
        <v>3</v>
      </c>
      <c r="F534" s="23">
        <f>VLOOKUP(A534,GPW!A:E,5,0)</f>
        <v>430805.962972848</v>
      </c>
      <c r="G534" s="23">
        <f>VLOOKUP(A534,Grid_Area!A:L,12,0)</f>
        <v>4660.703</v>
      </c>
      <c r="H534" s="23">
        <f t="shared" si="79"/>
        <v>12071.22077</v>
      </c>
      <c r="I534" s="23">
        <f>VLOOKUP(E534,DATA!A:Q,17,0)</f>
        <v>213.59818174404478</v>
      </c>
      <c r="J534" s="23">
        <f>VLOOKUP(E534,DATA!A:I,9,0)</f>
        <v>13.640354408600825</v>
      </c>
      <c r="K534" s="23">
        <v>-7988</v>
      </c>
      <c r="L534" s="23">
        <v>16</v>
      </c>
      <c r="M534" s="23">
        <f t="shared" si="76"/>
        <v>20423.789473293098</v>
      </c>
      <c r="N534" s="23">
        <f t="shared" si="83"/>
        <v>20071.08360691428</v>
      </c>
      <c r="P534" s="23">
        <f t="shared" si="80"/>
        <v>4287146.964069594</v>
      </c>
      <c r="R534" s="46">
        <f t="shared" si="81"/>
        <v>4744308.649092599</v>
      </c>
    </row>
    <row r="535" spans="1:18" ht="12.75">
      <c r="A535" s="23">
        <f t="shared" si="78"/>
        <v>-7988</v>
      </c>
      <c r="B535" s="36">
        <v>-8</v>
      </c>
      <c r="C535" s="36">
        <v>12</v>
      </c>
      <c r="D535" s="36">
        <v>0.0916611977</v>
      </c>
      <c r="E535" s="37" t="s">
        <v>9</v>
      </c>
      <c r="F535" s="23">
        <f>VLOOKUP(A535,GPW!A:E,5,0)</f>
        <v>430805.962972848</v>
      </c>
      <c r="G535" s="23">
        <f>VLOOKUP(A535,Grid_Area!A:L,12,0)</f>
        <v>4660.703</v>
      </c>
      <c r="H535" s="23">
        <f t="shared" si="79"/>
        <v>12071.22077</v>
      </c>
      <c r="I535" s="23">
        <f>VLOOKUP(E535,DATA!A:Q,17,0)</f>
        <v>224.43516814345384</v>
      </c>
      <c r="J535" s="23">
        <f>VLOOKUP(E535,DATA!A:I,9,0)</f>
        <v>28.410486764595007</v>
      </c>
      <c r="K535" s="23">
        <v>-7988</v>
      </c>
      <c r="L535" s="23">
        <v>16</v>
      </c>
      <c r="M535" s="23">
        <f t="shared" si="76"/>
        <v>31435.13973114411</v>
      </c>
      <c r="N535" s="23">
        <f t="shared" si="83"/>
        <v>30892.274842720213</v>
      </c>
      <c r="P535" s="23">
        <f t="shared" si="80"/>
        <v>6933312.8986597</v>
      </c>
      <c r="R535" s="46">
        <f t="shared" si="81"/>
        <v>7672649.579699017</v>
      </c>
    </row>
    <row r="536" spans="1:18" ht="12.75">
      <c r="A536" s="23">
        <f t="shared" si="78"/>
        <v>-7988</v>
      </c>
      <c r="B536" s="36">
        <v>-8</v>
      </c>
      <c r="C536" s="36">
        <v>12</v>
      </c>
      <c r="D536" s="36">
        <v>0.0438542899</v>
      </c>
      <c r="E536" s="37" t="s">
        <v>10</v>
      </c>
      <c r="F536" s="23">
        <f>VLOOKUP(A536,GPW!A:E,5,0)</f>
        <v>430805.962972848</v>
      </c>
      <c r="G536" s="23">
        <f>VLOOKUP(A536,Grid_Area!A:L,12,0)</f>
        <v>4660.703</v>
      </c>
      <c r="H536" s="23">
        <f t="shared" si="79"/>
        <v>12071.22077</v>
      </c>
      <c r="I536" s="23">
        <f>VLOOKUP(E536,DATA!A:Q,17,0)</f>
        <v>205.2138202835517</v>
      </c>
      <c r="J536" s="23">
        <f>VLOOKUP(E536,DATA!A:I,9,0)</f>
        <v>21.8708569960352</v>
      </c>
      <c r="K536" s="23">
        <v>-7988</v>
      </c>
      <c r="L536" s="23">
        <v>16</v>
      </c>
      <c r="M536" s="23">
        <f t="shared" si="76"/>
        <v>11577.880878233977</v>
      </c>
      <c r="N536" s="23">
        <f t="shared" si="83"/>
        <v>11377.938232363675</v>
      </c>
      <c r="P536" s="23">
        <f t="shared" si="80"/>
        <v>2334910.1716136313</v>
      </c>
      <c r="R536" s="46">
        <f t="shared" si="81"/>
        <v>2583894.280947494</v>
      </c>
    </row>
    <row r="537" spans="1:18" ht="12.75">
      <c r="A537" s="23">
        <f t="shared" si="78"/>
        <v>-7988</v>
      </c>
      <c r="B537" s="36">
        <v>-8</v>
      </c>
      <c r="C537" s="36">
        <v>12</v>
      </c>
      <c r="D537" s="36">
        <v>0.1757964878</v>
      </c>
      <c r="E537" s="37" t="s">
        <v>9</v>
      </c>
      <c r="F537" s="23">
        <f>VLOOKUP(A537,GPW!A:E,5,0)</f>
        <v>430805.962972848</v>
      </c>
      <c r="G537" s="23">
        <f>VLOOKUP(A537,Grid_Area!A:L,12,0)</f>
        <v>4660.703</v>
      </c>
      <c r="H537" s="23">
        <f t="shared" si="79"/>
        <v>12071.22077</v>
      </c>
      <c r="I537" s="23">
        <f>VLOOKUP(E537,DATA!A:Q,17,0)</f>
        <v>224.43516814345384</v>
      </c>
      <c r="J537" s="23">
        <f>VLOOKUP(E537,DATA!A:I,9,0)</f>
        <v>28.410486764595007</v>
      </c>
      <c r="K537" s="23">
        <v>-7988</v>
      </c>
      <c r="L537" s="23">
        <v>16</v>
      </c>
      <c r="M537" s="23">
        <f t="shared" si="76"/>
        <v>60289.27503570435</v>
      </c>
      <c r="N537" s="23">
        <f t="shared" si="83"/>
        <v>59248.11756526405</v>
      </c>
      <c r="P537" s="23">
        <f t="shared" si="80"/>
        <v>13297361.227943158</v>
      </c>
      <c r="R537" s="46">
        <f t="shared" si="81"/>
        <v>14715330.82783658</v>
      </c>
    </row>
    <row r="538" spans="1:18" ht="12.75">
      <c r="A538" s="23">
        <f t="shared" si="78"/>
        <v>-7988</v>
      </c>
      <c r="B538" s="36">
        <v>-8</v>
      </c>
      <c r="C538" s="36">
        <v>12</v>
      </c>
      <c r="D538" s="36">
        <v>0.0552176866</v>
      </c>
      <c r="E538" s="37" t="s">
        <v>9</v>
      </c>
      <c r="F538" s="23">
        <f>VLOOKUP(A538,GPW!A:E,5,0)</f>
        <v>430805.962972848</v>
      </c>
      <c r="G538" s="23">
        <f>VLOOKUP(A538,Grid_Area!A:L,12,0)</f>
        <v>4660.703</v>
      </c>
      <c r="H538" s="23">
        <f t="shared" si="79"/>
        <v>12071.22077</v>
      </c>
      <c r="I538" s="23">
        <f>VLOOKUP(E538,DATA!A:Q,17,0)</f>
        <v>224.43516814345384</v>
      </c>
      <c r="J538" s="23">
        <f>VLOOKUP(E538,DATA!A:I,9,0)</f>
        <v>28.410486764595007</v>
      </c>
      <c r="K538" s="23">
        <v>-7988</v>
      </c>
      <c r="L538" s="23">
        <v>16</v>
      </c>
      <c r="M538" s="23">
        <f t="shared" si="76"/>
        <v>18936.864643451234</v>
      </c>
      <c r="N538" s="23">
        <f t="shared" si="83"/>
        <v>18609.83702405177</v>
      </c>
      <c r="P538" s="23">
        <f t="shared" si="80"/>
        <v>4176701.9016153314</v>
      </c>
      <c r="R538" s="46">
        <f t="shared" si="81"/>
        <v>4622086.231843358</v>
      </c>
    </row>
    <row r="539" spans="1:18" ht="12.75">
      <c r="A539" s="23">
        <f t="shared" si="78"/>
        <v>-7988</v>
      </c>
      <c r="B539" s="36">
        <v>-8</v>
      </c>
      <c r="C539" s="36">
        <v>12</v>
      </c>
      <c r="D539" s="36">
        <v>0.0302790001</v>
      </c>
      <c r="E539" s="37" t="s">
        <v>17</v>
      </c>
      <c r="F539" s="23">
        <f>VLOOKUP(A539,GPW!A:E,5,0)</f>
        <v>430805.962972848</v>
      </c>
      <c r="G539" s="23">
        <f>VLOOKUP(A539,Grid_Area!A:L,12,0)</f>
        <v>4660.703</v>
      </c>
      <c r="H539" s="23">
        <f t="shared" si="79"/>
        <v>12071.22077</v>
      </c>
      <c r="I539" s="23">
        <f>VLOOKUP(E539,DATA!A:Q,17,0)</f>
        <v>364.7355248819982</v>
      </c>
      <c r="J539" s="23">
        <f>VLOOKUP(E539,DATA!A:I,9,0)</f>
        <v>115.18674335775658</v>
      </c>
      <c r="K539" s="23">
        <v>-7988</v>
      </c>
      <c r="L539" s="23">
        <v>16</v>
      </c>
      <c r="M539" s="23">
        <f t="shared" si="76"/>
        <v>42101.272450377604</v>
      </c>
      <c r="N539" s="23">
        <f t="shared" si="83"/>
        <v>41374.210227440046</v>
      </c>
      <c r="P539" s="23">
        <f t="shared" si="80"/>
        <v>15090644.283883482</v>
      </c>
      <c r="R539" s="46">
        <f t="shared" si="81"/>
        <v>16699841.362202013</v>
      </c>
    </row>
    <row r="540" spans="1:18" ht="12.75">
      <c r="A540" s="23">
        <f t="shared" si="78"/>
        <v>-7988</v>
      </c>
      <c r="B540" s="36">
        <v>-8</v>
      </c>
      <c r="C540" s="36">
        <v>12</v>
      </c>
      <c r="D540" s="36">
        <v>0.002027848</v>
      </c>
      <c r="E540" s="37" t="s">
        <v>19</v>
      </c>
      <c r="F540" s="23">
        <f>VLOOKUP(A540,GPW!A:E,5,0)</f>
        <v>430805.962972848</v>
      </c>
      <c r="G540" s="23">
        <f>VLOOKUP(A540,Grid_Area!A:L,12,0)</f>
        <v>4660.703</v>
      </c>
      <c r="H540" s="23">
        <f t="shared" si="79"/>
        <v>12071.22077</v>
      </c>
      <c r="I540" s="23">
        <f>VLOOKUP(E540,DATA!A:Q,17,0)</f>
        <v>207.88350297982663</v>
      </c>
      <c r="J540" s="23">
        <f>VLOOKUP(E540,DATA!A:I,9,0)</f>
        <v>16.97394068961895</v>
      </c>
      <c r="K540" s="23">
        <v>-7988</v>
      </c>
      <c r="L540" s="23">
        <v>16</v>
      </c>
      <c r="M540" s="23">
        <f t="shared" si="76"/>
        <v>415.4983197736075</v>
      </c>
      <c r="N540" s="23">
        <f t="shared" si="83"/>
        <v>408.3229278099209</v>
      </c>
      <c r="P540" s="23">
        <f t="shared" si="80"/>
        <v>84883.60058010522</v>
      </c>
      <c r="R540" s="46">
        <f t="shared" si="81"/>
        <v>93935.1983436641</v>
      </c>
    </row>
    <row r="541" spans="1:18" ht="12.75">
      <c r="A541" s="23">
        <f t="shared" si="78"/>
        <v>-7988</v>
      </c>
      <c r="B541" s="36">
        <v>-8</v>
      </c>
      <c r="C541" s="36">
        <v>12</v>
      </c>
      <c r="D541" s="36">
        <v>0.0364206301</v>
      </c>
      <c r="E541" s="37" t="s">
        <v>9</v>
      </c>
      <c r="F541" s="23">
        <f>VLOOKUP(A541,GPW!A:E,5,0)</f>
        <v>430805.962972848</v>
      </c>
      <c r="G541" s="23">
        <f>VLOOKUP(A541,Grid_Area!A:L,12,0)</f>
        <v>4660.703</v>
      </c>
      <c r="H541" s="23">
        <f t="shared" si="79"/>
        <v>12071.22077</v>
      </c>
      <c r="I541" s="23">
        <f>VLOOKUP(E541,DATA!A:Q,17,0)</f>
        <v>224.43516814345384</v>
      </c>
      <c r="J541" s="23">
        <f>VLOOKUP(E541,DATA!A:I,9,0)</f>
        <v>28.410486764595007</v>
      </c>
      <c r="K541" s="23">
        <v>-7988</v>
      </c>
      <c r="L541" s="23">
        <v>16</v>
      </c>
      <c r="M541" s="23">
        <f t="shared" si="76"/>
        <v>12490.428065722437</v>
      </c>
      <c r="N541" s="23">
        <f t="shared" si="83"/>
        <v>12274.726309781227</v>
      </c>
      <c r="P541" s="23">
        <f t="shared" si="80"/>
        <v>2754880.263250626</v>
      </c>
      <c r="R541" s="46">
        <f t="shared" si="81"/>
        <v>3048648.0565498695</v>
      </c>
    </row>
    <row r="542" spans="1:18" ht="12.75">
      <c r="A542" s="23">
        <f t="shared" si="78"/>
        <v>-7988</v>
      </c>
      <c r="B542" s="36">
        <v>-8</v>
      </c>
      <c r="C542" s="36">
        <v>12</v>
      </c>
      <c r="D542" s="36">
        <v>0.009456246</v>
      </c>
      <c r="E542" s="37" t="s">
        <v>17</v>
      </c>
      <c r="F542" s="23">
        <f>VLOOKUP(A542,GPW!A:E,5,0)</f>
        <v>430805.962972848</v>
      </c>
      <c r="G542" s="23">
        <f>VLOOKUP(A542,Grid_Area!A:L,12,0)</f>
        <v>4660.703</v>
      </c>
      <c r="H542" s="23">
        <f t="shared" si="79"/>
        <v>12071.22077</v>
      </c>
      <c r="I542" s="23">
        <f>VLOOKUP(E542,DATA!A:Q,17,0)</f>
        <v>364.7355248819982</v>
      </c>
      <c r="J542" s="23">
        <f>VLOOKUP(E542,DATA!A:I,9,0)</f>
        <v>115.18674335775658</v>
      </c>
      <c r="K542" s="23">
        <v>-7988</v>
      </c>
      <c r="L542" s="23">
        <v>16</v>
      </c>
      <c r="M542" s="23">
        <f t="shared" si="76"/>
        <v>13148.386270648132</v>
      </c>
      <c r="N542" s="23">
        <f t="shared" si="83"/>
        <v>12921.32199459219</v>
      </c>
      <c r="P542" s="23">
        <f t="shared" si="80"/>
        <v>4712865.15986689</v>
      </c>
      <c r="R542" s="46">
        <f t="shared" si="81"/>
        <v>5215423.480313584</v>
      </c>
    </row>
    <row r="543" spans="1:18" ht="12.75">
      <c r="A543" s="23">
        <f t="shared" si="78"/>
        <v>-7988</v>
      </c>
      <c r="B543" s="36">
        <v>-8</v>
      </c>
      <c r="C543" s="36">
        <v>12</v>
      </c>
      <c r="D543" s="36">
        <v>0.0823440027</v>
      </c>
      <c r="E543" s="37" t="s">
        <v>17</v>
      </c>
      <c r="F543" s="23">
        <f>VLOOKUP(A543,GPW!A:E,5,0)</f>
        <v>430805.962972848</v>
      </c>
      <c r="G543" s="23">
        <f>VLOOKUP(A543,Grid_Area!A:L,12,0)</f>
        <v>4660.703</v>
      </c>
      <c r="H543" s="23">
        <f t="shared" si="79"/>
        <v>12071.22077</v>
      </c>
      <c r="I543" s="23">
        <f>VLOOKUP(E543,DATA!A:Q,17,0)</f>
        <v>364.7355248819982</v>
      </c>
      <c r="J543" s="23">
        <f>VLOOKUP(E543,DATA!A:I,9,0)</f>
        <v>115.18674335775658</v>
      </c>
      <c r="K543" s="23">
        <v>-7988</v>
      </c>
      <c r="L543" s="23">
        <v>16</v>
      </c>
      <c r="M543" s="23">
        <f t="shared" si="76"/>
        <v>114494.77462524692</v>
      </c>
      <c r="N543" s="23">
        <f t="shared" si="83"/>
        <v>112517.52262052704</v>
      </c>
      <c r="P543" s="23">
        <f t="shared" si="80"/>
        <v>41039137.67142004</v>
      </c>
      <c r="R543" s="46">
        <f t="shared" si="81"/>
        <v>45415363.046243206</v>
      </c>
    </row>
    <row r="544" spans="1:18" ht="12.75">
      <c r="A544" s="23">
        <f t="shared" si="78"/>
        <v>-7988</v>
      </c>
      <c r="B544" s="36">
        <v>-8</v>
      </c>
      <c r="C544" s="36">
        <v>12</v>
      </c>
      <c r="D544" s="36">
        <v>0.0125865475</v>
      </c>
      <c r="E544" s="37" t="s">
        <v>17</v>
      </c>
      <c r="F544" s="23">
        <f>VLOOKUP(A544,GPW!A:E,5,0)</f>
        <v>430805.962972848</v>
      </c>
      <c r="G544" s="23">
        <f>VLOOKUP(A544,Grid_Area!A:L,12,0)</f>
        <v>4660.703</v>
      </c>
      <c r="H544" s="23">
        <f t="shared" si="79"/>
        <v>12071.22077</v>
      </c>
      <c r="I544" s="23">
        <f>VLOOKUP(E544,DATA!A:Q,17,0)</f>
        <v>364.7355248819982</v>
      </c>
      <c r="J544" s="23">
        <f>VLOOKUP(E544,DATA!A:I,9,0)</f>
        <v>115.18674335775658</v>
      </c>
      <c r="K544" s="23">
        <v>-7988</v>
      </c>
      <c r="L544" s="23">
        <v>16</v>
      </c>
      <c r="M544" s="23">
        <f t="shared" si="76"/>
        <v>17500.897115394477</v>
      </c>
      <c r="N544" s="23">
        <f t="shared" si="83"/>
        <v>17198.667742752175</v>
      </c>
      <c r="P544" s="23">
        <f t="shared" si="80"/>
        <v>6272965.1064238055</v>
      </c>
      <c r="R544" s="46">
        <f t="shared" si="81"/>
        <v>6941885.328235139</v>
      </c>
    </row>
    <row r="545" spans="1:18" ht="12.75">
      <c r="A545" s="23">
        <f t="shared" si="78"/>
        <v>-7988</v>
      </c>
      <c r="B545" s="36">
        <v>-8</v>
      </c>
      <c r="C545" s="36">
        <v>12</v>
      </c>
      <c r="D545" s="36">
        <v>0.250777688</v>
      </c>
      <c r="E545" s="37" t="s">
        <v>10</v>
      </c>
      <c r="F545" s="23">
        <f>VLOOKUP(A545,GPW!A:E,5,0)</f>
        <v>430805.962972848</v>
      </c>
      <c r="G545" s="23">
        <f>VLOOKUP(A545,Grid_Area!A:L,12,0)</f>
        <v>4660.703</v>
      </c>
      <c r="H545" s="23">
        <f t="shared" si="79"/>
        <v>12071.22077</v>
      </c>
      <c r="I545" s="23">
        <f>VLOOKUP(E545,DATA!A:Q,17,0)</f>
        <v>205.2138202835517</v>
      </c>
      <c r="J545" s="23">
        <f>VLOOKUP(E545,DATA!A:I,9,0)</f>
        <v>21.8708569960352</v>
      </c>
      <c r="K545" s="23">
        <v>-7988</v>
      </c>
      <c r="L545" s="23">
        <v>16</v>
      </c>
      <c r="M545" s="23">
        <f t="shared" si="76"/>
        <v>66207.30161641327</v>
      </c>
      <c r="N545" s="23">
        <f t="shared" si="83"/>
        <v>65063.94358739734</v>
      </c>
      <c r="P545" s="23">
        <f t="shared" si="80"/>
        <v>13352020.426283306</v>
      </c>
      <c r="R545" s="46">
        <f t="shared" si="81"/>
        <v>14775818.632339431</v>
      </c>
    </row>
    <row r="546" spans="1:18" ht="12.75">
      <c r="A546" s="23">
        <f t="shared" si="78"/>
        <v>-7988</v>
      </c>
      <c r="B546" s="36">
        <v>-8</v>
      </c>
      <c r="C546" s="36">
        <v>12</v>
      </c>
      <c r="D546" s="36">
        <v>0.0024115785</v>
      </c>
      <c r="E546" s="37" t="s">
        <v>20</v>
      </c>
      <c r="F546" s="23">
        <f>VLOOKUP(A546,GPW!A:E,5,0)</f>
        <v>430805.962972848</v>
      </c>
      <c r="G546" s="23">
        <f>VLOOKUP(A546,Grid_Area!A:L,12,0)</f>
        <v>4660.703</v>
      </c>
      <c r="H546" s="23">
        <f t="shared" si="79"/>
        <v>12071.22077</v>
      </c>
      <c r="I546" s="23">
        <f>VLOOKUP(E546,DATA!A:Q,17,0)</f>
        <v>200.85362484769158</v>
      </c>
      <c r="J546" s="23">
        <f>VLOOKUP(E546,DATA!A:I,9,0)</f>
        <v>29.311462656148542</v>
      </c>
      <c r="K546" s="23">
        <v>-7988</v>
      </c>
      <c r="L546" s="23">
        <v>16</v>
      </c>
      <c r="M546" s="23">
        <f t="shared" si="76"/>
        <v>853.2770927001518</v>
      </c>
      <c r="N546" s="23">
        <f t="shared" si="83"/>
        <v>838.5415395044264</v>
      </c>
      <c r="P546" s="23">
        <f t="shared" si="80"/>
        <v>168424.1077948278</v>
      </c>
      <c r="R546" s="46">
        <f t="shared" si="81"/>
        <v>186384.0820068828</v>
      </c>
    </row>
    <row r="547" spans="1:20" ht="12.75">
      <c r="A547" s="23">
        <f t="shared" si="78"/>
        <v>-6989</v>
      </c>
      <c r="B547" s="36">
        <v>-7</v>
      </c>
      <c r="C547" s="36">
        <v>11</v>
      </c>
      <c r="D547" s="36">
        <v>0.012681306</v>
      </c>
      <c r="E547" s="37" t="s">
        <v>5</v>
      </c>
      <c r="F547" s="23">
        <f>VLOOKUP(A547,GPW!A:E,5,0)</f>
        <v>256799.41486749967</v>
      </c>
      <c r="G547" s="23">
        <f>VLOOKUP(A547,Grid_Area!A:L,12,0)</f>
        <v>4678.023</v>
      </c>
      <c r="H547" s="23">
        <f t="shared" si="79"/>
        <v>12116.07957</v>
      </c>
      <c r="I547" s="23">
        <f>VLOOKUP(E547,DATA!A:Q,17,0)</f>
        <v>192.87160173909714</v>
      </c>
      <c r="J547" s="23">
        <f>VLOOKUP(E547,DATA!A:I,9,0)</f>
        <v>14.8072692323766</v>
      </c>
      <c r="K547" s="23">
        <v>-6989</v>
      </c>
      <c r="L547" s="23">
        <v>16</v>
      </c>
      <c r="M547" s="23">
        <f t="shared" si="76"/>
        <v>2275.1030466299135</v>
      </c>
      <c r="N547" s="23">
        <f>M547*F547/SUM(M$547:M$562)</f>
        <v>2351.137609187525</v>
      </c>
      <c r="O547" s="23">
        <f>SUM(N547:N562)</f>
        <v>256799.41486749967</v>
      </c>
      <c r="P547" s="23">
        <f t="shared" si="80"/>
        <v>453467.67659302935</v>
      </c>
      <c r="R547" s="46">
        <f t="shared" si="81"/>
        <v>501823.38934842974</v>
      </c>
      <c r="S547" s="46">
        <f>SUM(R547:R562)</f>
        <v>62138046.88221278</v>
      </c>
      <c r="T547" s="23">
        <f>SUM(D547:D562)</f>
        <v>1.0000000017</v>
      </c>
    </row>
    <row r="548" spans="1:18" ht="12.75">
      <c r="A548" s="23">
        <f t="shared" si="78"/>
        <v>-6989</v>
      </c>
      <c r="B548" s="36">
        <v>-7</v>
      </c>
      <c r="C548" s="36">
        <v>11</v>
      </c>
      <c r="D548" s="36">
        <v>0.025936524</v>
      </c>
      <c r="E548" s="37" t="s">
        <v>6</v>
      </c>
      <c r="F548" s="23">
        <f>VLOOKUP(A548,GPW!A:E,5,0)</f>
        <v>256799.41486749967</v>
      </c>
      <c r="G548" s="23">
        <f>VLOOKUP(A548,Grid_Area!A:L,12,0)</f>
        <v>4678.023</v>
      </c>
      <c r="H548" s="23">
        <f t="shared" si="79"/>
        <v>12116.07957</v>
      </c>
      <c r="I548" s="23">
        <f>VLOOKUP(E548,DATA!A:Q,17,0)</f>
        <v>230.19914009943844</v>
      </c>
      <c r="J548" s="23">
        <f>VLOOKUP(E548,DATA!A:I,9,0)</f>
        <v>26.155436578115147</v>
      </c>
      <c r="K548" s="23">
        <v>-6989</v>
      </c>
      <c r="L548" s="23">
        <v>16</v>
      </c>
      <c r="M548" s="23">
        <f t="shared" si="76"/>
        <v>8219.319489840438</v>
      </c>
      <c r="N548" s="23">
        <f aca="true" t="shared" si="84" ref="N548:N562">M548*F548/SUM(M$547:M$562)</f>
        <v>8494.011382525037</v>
      </c>
      <c r="P548" s="23">
        <f t="shared" si="80"/>
        <v>1955314.116252106</v>
      </c>
      <c r="R548" s="46">
        <f t="shared" si="81"/>
        <v>2163819.84363369</v>
      </c>
    </row>
    <row r="549" spans="1:18" ht="12.75">
      <c r="A549" s="23">
        <f t="shared" si="78"/>
        <v>-6989</v>
      </c>
      <c r="B549" s="36">
        <v>-7</v>
      </c>
      <c r="C549" s="36">
        <v>11</v>
      </c>
      <c r="D549" s="36">
        <v>0.0451948331</v>
      </c>
      <c r="E549" s="37" t="s">
        <v>6</v>
      </c>
      <c r="F549" s="23">
        <f>VLOOKUP(A549,GPW!A:E,5,0)</f>
        <v>256799.41486749967</v>
      </c>
      <c r="G549" s="23">
        <f>VLOOKUP(A549,Grid_Area!A:L,12,0)</f>
        <v>4678.023</v>
      </c>
      <c r="H549" s="23">
        <f t="shared" si="79"/>
        <v>12116.07957</v>
      </c>
      <c r="I549" s="23">
        <f>VLOOKUP(E549,DATA!A:Q,17,0)</f>
        <v>230.19914009943844</v>
      </c>
      <c r="J549" s="23">
        <f>VLOOKUP(E549,DATA!A:I,9,0)</f>
        <v>26.155436578115147</v>
      </c>
      <c r="K549" s="23">
        <v>-6989</v>
      </c>
      <c r="L549" s="23">
        <v>16</v>
      </c>
      <c r="M549" s="23">
        <f t="shared" si="76"/>
        <v>14322.303657148344</v>
      </c>
      <c r="N549" s="23">
        <f t="shared" si="84"/>
        <v>14800.958940477889</v>
      </c>
      <c r="P549" s="23">
        <f t="shared" si="80"/>
        <v>3407168.0207451056</v>
      </c>
      <c r="R549" s="46">
        <f t="shared" si="81"/>
        <v>3770492.7881428027</v>
      </c>
    </row>
    <row r="550" spans="1:18" ht="12.75">
      <c r="A550" s="23">
        <f t="shared" si="78"/>
        <v>-6989</v>
      </c>
      <c r="B550" s="36">
        <v>-7</v>
      </c>
      <c r="C550" s="36">
        <v>11</v>
      </c>
      <c r="D550" s="36">
        <v>0.0566351886</v>
      </c>
      <c r="E550" s="37" t="s">
        <v>5</v>
      </c>
      <c r="F550" s="23">
        <f>VLOOKUP(A550,GPW!A:E,5,0)</f>
        <v>256799.41486749967</v>
      </c>
      <c r="G550" s="23">
        <f>VLOOKUP(A550,Grid_Area!A:L,12,0)</f>
        <v>4678.023</v>
      </c>
      <c r="H550" s="23">
        <f t="shared" si="79"/>
        <v>12116.07957</v>
      </c>
      <c r="I550" s="23">
        <f>VLOOKUP(E550,DATA!A:Q,17,0)</f>
        <v>192.87160173909714</v>
      </c>
      <c r="J550" s="23">
        <f>VLOOKUP(E550,DATA!A:I,9,0)</f>
        <v>14.8072692323766</v>
      </c>
      <c r="K550" s="23">
        <v>-6989</v>
      </c>
      <c r="L550" s="23">
        <v>16</v>
      </c>
      <c r="M550" s="23">
        <f t="shared" si="76"/>
        <v>10160.69560424768</v>
      </c>
      <c r="N550" s="23">
        <f t="shared" si="84"/>
        <v>10500.268814654306</v>
      </c>
      <c r="P550" s="23">
        <f t="shared" si="80"/>
        <v>2025203.664973467</v>
      </c>
      <c r="R550" s="46">
        <f t="shared" si="81"/>
        <v>2241162.0932133915</v>
      </c>
    </row>
    <row r="551" spans="1:18" ht="12.75">
      <c r="A551" s="23">
        <f t="shared" si="78"/>
        <v>-6989</v>
      </c>
      <c r="B551" s="36">
        <v>-7</v>
      </c>
      <c r="C551" s="36">
        <v>11</v>
      </c>
      <c r="D551" s="36">
        <v>0.0252896855</v>
      </c>
      <c r="E551" s="37" t="s">
        <v>5</v>
      </c>
      <c r="F551" s="23">
        <f>VLOOKUP(A551,GPW!A:E,5,0)</f>
        <v>256799.41486749967</v>
      </c>
      <c r="G551" s="23">
        <f>VLOOKUP(A551,Grid_Area!A:L,12,0)</f>
        <v>4678.023</v>
      </c>
      <c r="H551" s="23">
        <f t="shared" si="79"/>
        <v>12116.07957</v>
      </c>
      <c r="I551" s="23">
        <f>VLOOKUP(E551,DATA!A:Q,17,0)</f>
        <v>192.87160173909714</v>
      </c>
      <c r="J551" s="23">
        <f>VLOOKUP(E551,DATA!A:I,9,0)</f>
        <v>14.8072692323766</v>
      </c>
      <c r="K551" s="23">
        <v>-6989</v>
      </c>
      <c r="L551" s="23">
        <v>16</v>
      </c>
      <c r="M551" s="23">
        <f t="shared" si="76"/>
        <v>4537.122637791592</v>
      </c>
      <c r="N551" s="23">
        <f t="shared" si="84"/>
        <v>4688.754510266877</v>
      </c>
      <c r="P551" s="23">
        <f t="shared" si="80"/>
        <v>904327.5925565886</v>
      </c>
      <c r="R551" s="46">
        <f t="shared" si="81"/>
        <v>1000760.9384369273</v>
      </c>
    </row>
    <row r="552" spans="1:18" ht="12.75">
      <c r="A552" s="23">
        <f t="shared" si="78"/>
        <v>-6989</v>
      </c>
      <c r="B552" s="36">
        <v>-7</v>
      </c>
      <c r="C552" s="36">
        <v>11</v>
      </c>
      <c r="D552" s="36">
        <v>0.1117454327</v>
      </c>
      <c r="E552" s="37" t="s">
        <v>5</v>
      </c>
      <c r="F552" s="23">
        <f>VLOOKUP(A552,GPW!A:E,5,0)</f>
        <v>256799.41486749967</v>
      </c>
      <c r="G552" s="23">
        <f>VLOOKUP(A552,Grid_Area!A:L,12,0)</f>
        <v>4678.023</v>
      </c>
      <c r="H552" s="23">
        <f t="shared" si="79"/>
        <v>12116.07957</v>
      </c>
      <c r="I552" s="23">
        <f>VLOOKUP(E552,DATA!A:Q,17,0)</f>
        <v>192.87160173909714</v>
      </c>
      <c r="J552" s="23">
        <f>VLOOKUP(E552,DATA!A:I,9,0)</f>
        <v>14.8072692323766</v>
      </c>
      <c r="K552" s="23">
        <v>-6989</v>
      </c>
      <c r="L552" s="23">
        <v>16</v>
      </c>
      <c r="M552" s="23">
        <f t="shared" si="76"/>
        <v>20047.80693587458</v>
      </c>
      <c r="N552" s="23">
        <f t="shared" si="84"/>
        <v>20717.810095892604</v>
      </c>
      <c r="P552" s="23">
        <f t="shared" si="80"/>
        <v>3995877.2177212443</v>
      </c>
      <c r="R552" s="46">
        <f t="shared" si="81"/>
        <v>4421979.233189456</v>
      </c>
    </row>
    <row r="553" spans="1:18" ht="12.75">
      <c r="A553" s="23">
        <f t="shared" si="78"/>
        <v>-6989</v>
      </c>
      <c r="B553" s="36">
        <v>-7</v>
      </c>
      <c r="C553" s="36">
        <v>11</v>
      </c>
      <c r="D553" s="36">
        <v>0.0665625726</v>
      </c>
      <c r="E553" s="37" t="s">
        <v>6</v>
      </c>
      <c r="F553" s="23">
        <f>VLOOKUP(A553,GPW!A:E,5,0)</f>
        <v>256799.41486749967</v>
      </c>
      <c r="G553" s="23">
        <f>VLOOKUP(A553,Grid_Area!A:L,12,0)</f>
        <v>4678.023</v>
      </c>
      <c r="H553" s="23">
        <f t="shared" si="79"/>
        <v>12116.07957</v>
      </c>
      <c r="I553" s="23">
        <f>VLOOKUP(E553,DATA!A:Q,17,0)</f>
        <v>230.19914009943844</v>
      </c>
      <c r="J553" s="23">
        <f>VLOOKUP(E553,DATA!A:I,9,0)</f>
        <v>26.155436578115147</v>
      </c>
      <c r="K553" s="23">
        <v>-6989</v>
      </c>
      <c r="L553" s="23">
        <v>16</v>
      </c>
      <c r="M553" s="23">
        <f t="shared" si="76"/>
        <v>21093.76916756845</v>
      </c>
      <c r="N553" s="23">
        <f t="shared" si="84"/>
        <v>21798.72866983059</v>
      </c>
      <c r="P553" s="23">
        <f t="shared" si="80"/>
        <v>5018048.595055978</v>
      </c>
      <c r="R553" s="46">
        <f t="shared" si="81"/>
        <v>5553150.277006593</v>
      </c>
    </row>
    <row r="554" spans="1:18" ht="12.75">
      <c r="A554" s="23">
        <f t="shared" si="78"/>
        <v>-6989</v>
      </c>
      <c r="B554" s="36">
        <v>-7</v>
      </c>
      <c r="C554" s="36">
        <v>11</v>
      </c>
      <c r="D554" s="36">
        <v>0.0981265067</v>
      </c>
      <c r="E554" s="37" t="s">
        <v>6</v>
      </c>
      <c r="F554" s="23">
        <f>VLOOKUP(A554,GPW!A:E,5,0)</f>
        <v>256799.41486749967</v>
      </c>
      <c r="G554" s="23">
        <f>VLOOKUP(A554,Grid_Area!A:L,12,0)</f>
        <v>4678.023</v>
      </c>
      <c r="H554" s="23">
        <f t="shared" si="79"/>
        <v>12116.07957</v>
      </c>
      <c r="I554" s="23">
        <f>VLOOKUP(E554,DATA!A:Q,17,0)</f>
        <v>230.19914009943844</v>
      </c>
      <c r="J554" s="23">
        <f>VLOOKUP(E554,DATA!A:I,9,0)</f>
        <v>26.155436578115147</v>
      </c>
      <c r="K554" s="23">
        <v>-6989</v>
      </c>
      <c r="L554" s="23">
        <v>16</v>
      </c>
      <c r="M554" s="23">
        <f t="shared" si="76"/>
        <v>31096.42251942737</v>
      </c>
      <c r="N554" s="23">
        <f t="shared" si="84"/>
        <v>32135.67341703998</v>
      </c>
      <c r="P554" s="23">
        <f t="shared" si="80"/>
        <v>7397604.387118986</v>
      </c>
      <c r="R554" s="46">
        <f t="shared" si="81"/>
        <v>8186450.98255704</v>
      </c>
    </row>
    <row r="555" spans="1:18" ht="12.75">
      <c r="A555" s="23">
        <f t="shared" si="78"/>
        <v>-6989</v>
      </c>
      <c r="B555" s="36">
        <v>-7</v>
      </c>
      <c r="C555" s="36">
        <v>11</v>
      </c>
      <c r="D555" s="36">
        <v>0.1066359152</v>
      </c>
      <c r="E555" s="37" t="s">
        <v>3</v>
      </c>
      <c r="F555" s="23">
        <f>VLOOKUP(A555,GPW!A:E,5,0)</f>
        <v>256799.41486749967</v>
      </c>
      <c r="G555" s="23">
        <f>VLOOKUP(A555,Grid_Area!A:L,12,0)</f>
        <v>4678.023</v>
      </c>
      <c r="H555" s="23">
        <f t="shared" si="79"/>
        <v>12116.07957</v>
      </c>
      <c r="I555" s="23">
        <f>VLOOKUP(E555,DATA!A:Q,17,0)</f>
        <v>213.59818174404478</v>
      </c>
      <c r="J555" s="23">
        <f>VLOOKUP(E555,DATA!A:I,9,0)</f>
        <v>13.640354408600825</v>
      </c>
      <c r="K555" s="23">
        <v>-6989</v>
      </c>
      <c r="L555" s="23">
        <v>16</v>
      </c>
      <c r="M555" s="23">
        <f t="shared" si="76"/>
        <v>17623.463845256472</v>
      </c>
      <c r="N555" s="23">
        <f t="shared" si="84"/>
        <v>18212.44479985933</v>
      </c>
      <c r="P555" s="23">
        <f t="shared" si="80"/>
        <v>3890145.094363737</v>
      </c>
      <c r="R555" s="46">
        <f t="shared" si="81"/>
        <v>4304972.321241708</v>
      </c>
    </row>
    <row r="556" spans="1:18" ht="12.75">
      <c r="A556" s="23">
        <f t="shared" si="78"/>
        <v>-6989</v>
      </c>
      <c r="B556" s="36">
        <v>-7</v>
      </c>
      <c r="C556" s="36">
        <v>11</v>
      </c>
      <c r="D556" s="36">
        <v>0.0919245367</v>
      </c>
      <c r="E556" s="37" t="s">
        <v>6</v>
      </c>
      <c r="F556" s="23">
        <f>VLOOKUP(A556,GPW!A:E,5,0)</f>
        <v>256799.41486749967</v>
      </c>
      <c r="G556" s="23">
        <f>VLOOKUP(A556,Grid_Area!A:L,12,0)</f>
        <v>4678.023</v>
      </c>
      <c r="H556" s="23">
        <f t="shared" si="79"/>
        <v>12116.07957</v>
      </c>
      <c r="I556" s="23">
        <f>VLOOKUP(E556,DATA!A:Q,17,0)</f>
        <v>230.19914009943844</v>
      </c>
      <c r="J556" s="23">
        <f>VLOOKUP(E556,DATA!A:I,9,0)</f>
        <v>26.155436578115147</v>
      </c>
      <c r="K556" s="23">
        <v>-6989</v>
      </c>
      <c r="L556" s="23">
        <v>16</v>
      </c>
      <c r="M556" s="23">
        <f t="shared" si="76"/>
        <v>29131.009849001457</v>
      </c>
      <c r="N556" s="23">
        <f t="shared" si="84"/>
        <v>30104.576120652888</v>
      </c>
      <c r="P556" s="23">
        <f t="shared" si="80"/>
        <v>6930047.536032383</v>
      </c>
      <c r="R556" s="46">
        <f t="shared" si="81"/>
        <v>7669036.013780928</v>
      </c>
    </row>
    <row r="557" spans="1:18" ht="12.75">
      <c r="A557" s="23">
        <f t="shared" si="78"/>
        <v>-6989</v>
      </c>
      <c r="B557" s="36">
        <v>-7</v>
      </c>
      <c r="C557" s="36">
        <v>11</v>
      </c>
      <c r="D557" s="36">
        <v>0.1114410142</v>
      </c>
      <c r="E557" s="37" t="s">
        <v>3</v>
      </c>
      <c r="F557" s="23">
        <f>VLOOKUP(A557,GPW!A:E,5,0)</f>
        <v>256799.41486749967</v>
      </c>
      <c r="G557" s="23">
        <f>VLOOKUP(A557,Grid_Area!A:L,12,0)</f>
        <v>4678.023</v>
      </c>
      <c r="H557" s="23">
        <f t="shared" si="79"/>
        <v>12116.07957</v>
      </c>
      <c r="I557" s="23">
        <f>VLOOKUP(E557,DATA!A:Q,17,0)</f>
        <v>213.59818174404478</v>
      </c>
      <c r="J557" s="23">
        <f>VLOOKUP(E557,DATA!A:I,9,0)</f>
        <v>13.640354408600825</v>
      </c>
      <c r="K557" s="23">
        <v>-6989</v>
      </c>
      <c r="L557" s="23">
        <v>16</v>
      </c>
      <c r="M557" s="23">
        <f t="shared" si="76"/>
        <v>18417.591117860193</v>
      </c>
      <c r="N557" s="23">
        <f t="shared" si="84"/>
        <v>19033.112021885092</v>
      </c>
      <c r="P557" s="23">
        <f t="shared" si="80"/>
        <v>4065438.1208053753</v>
      </c>
      <c r="R557" s="46">
        <f t="shared" si="81"/>
        <v>4498957.791868831</v>
      </c>
    </row>
    <row r="558" spans="1:18" ht="12.75">
      <c r="A558" s="23">
        <f t="shared" si="78"/>
        <v>-6989</v>
      </c>
      <c r="B558" s="36">
        <v>-7</v>
      </c>
      <c r="C558" s="36">
        <v>11</v>
      </c>
      <c r="D558" s="36">
        <v>0.00155251</v>
      </c>
      <c r="E558" s="37" t="s">
        <v>10</v>
      </c>
      <c r="F558" s="23">
        <f>VLOOKUP(A558,GPW!A:E,5,0)</f>
        <v>256799.41486749967</v>
      </c>
      <c r="G558" s="23">
        <f>VLOOKUP(A558,Grid_Area!A:L,12,0)</f>
        <v>4678.023</v>
      </c>
      <c r="H558" s="23">
        <f t="shared" si="79"/>
        <v>12116.07957</v>
      </c>
      <c r="I558" s="23">
        <f>VLOOKUP(E558,DATA!A:Q,17,0)</f>
        <v>205.2138202835517</v>
      </c>
      <c r="J558" s="23">
        <f>VLOOKUP(E558,DATA!A:I,9,0)</f>
        <v>21.8708569960352</v>
      </c>
      <c r="K558" s="23">
        <v>-6989</v>
      </c>
      <c r="L558" s="23">
        <v>16</v>
      </c>
      <c r="M558" s="23">
        <f t="shared" si="76"/>
        <v>411.3981401229896</v>
      </c>
      <c r="N558" s="23">
        <f t="shared" si="84"/>
        <v>425.1471778501387</v>
      </c>
      <c r="P558" s="23">
        <f t="shared" si="80"/>
        <v>87246.07654939756</v>
      </c>
      <c r="R558" s="46">
        <f t="shared" si="81"/>
        <v>96549.59791249706</v>
      </c>
    </row>
    <row r="559" spans="1:18" ht="12.75">
      <c r="A559" s="23">
        <f t="shared" si="78"/>
        <v>-6989</v>
      </c>
      <c r="B559" s="36">
        <v>-7</v>
      </c>
      <c r="C559" s="36">
        <v>11</v>
      </c>
      <c r="D559" s="36">
        <v>0.1122762522</v>
      </c>
      <c r="E559" s="37" t="s">
        <v>10</v>
      </c>
      <c r="F559" s="23">
        <f>VLOOKUP(A559,GPW!A:E,5,0)</f>
        <v>256799.41486749967</v>
      </c>
      <c r="G559" s="23">
        <f>VLOOKUP(A559,Grid_Area!A:L,12,0)</f>
        <v>4678.023</v>
      </c>
      <c r="H559" s="23">
        <f t="shared" si="79"/>
        <v>12116.07957</v>
      </c>
      <c r="I559" s="23">
        <f>VLOOKUP(E559,DATA!A:Q,17,0)</f>
        <v>205.2138202835517</v>
      </c>
      <c r="J559" s="23">
        <f>VLOOKUP(E559,DATA!A:I,9,0)</f>
        <v>21.8708569960352</v>
      </c>
      <c r="K559" s="23">
        <v>-6989</v>
      </c>
      <c r="L559" s="23">
        <v>16</v>
      </c>
      <c r="M559" s="23">
        <f aca="true" t="shared" si="85" ref="M559:M622">D559*H559*J559</f>
        <v>29751.976692620156</v>
      </c>
      <c r="N559" s="23">
        <f t="shared" si="84"/>
        <v>30746.29584506407</v>
      </c>
      <c r="P559" s="23">
        <f t="shared" si="80"/>
        <v>6309564.82993389</v>
      </c>
      <c r="R559" s="46">
        <f t="shared" si="81"/>
        <v>6982387.878359632</v>
      </c>
    </row>
    <row r="560" spans="1:18" ht="12.75">
      <c r="A560" s="23">
        <f t="shared" si="78"/>
        <v>-6989</v>
      </c>
      <c r="B560" s="36">
        <v>-7</v>
      </c>
      <c r="C560" s="36">
        <v>11</v>
      </c>
      <c r="D560" s="36">
        <v>0.0203687078</v>
      </c>
      <c r="E560" s="37" t="s">
        <v>10</v>
      </c>
      <c r="F560" s="23">
        <f>VLOOKUP(A560,GPW!A:E,5,0)</f>
        <v>256799.41486749967</v>
      </c>
      <c r="G560" s="23">
        <f>VLOOKUP(A560,Grid_Area!A:L,12,0)</f>
        <v>4678.023</v>
      </c>
      <c r="H560" s="23">
        <f t="shared" si="79"/>
        <v>12116.07957</v>
      </c>
      <c r="I560" s="23">
        <f>VLOOKUP(E560,DATA!A:Q,17,0)</f>
        <v>205.2138202835517</v>
      </c>
      <c r="J560" s="23">
        <f>VLOOKUP(E560,DATA!A:I,9,0)</f>
        <v>21.8708569960352</v>
      </c>
      <c r="K560" s="23">
        <v>-6989</v>
      </c>
      <c r="L560" s="23">
        <v>16</v>
      </c>
      <c r="M560" s="23">
        <f t="shared" si="85"/>
        <v>5397.484399861277</v>
      </c>
      <c r="N560" s="23">
        <f t="shared" si="84"/>
        <v>5577.869796409754</v>
      </c>
      <c r="P560" s="23">
        <f t="shared" si="80"/>
        <v>1144655.9699654824</v>
      </c>
      <c r="R560" s="46">
        <f t="shared" si="81"/>
        <v>1266716.8315097117</v>
      </c>
    </row>
    <row r="561" spans="1:18" ht="12.75">
      <c r="A561" s="23">
        <f t="shared" si="78"/>
        <v>-6989</v>
      </c>
      <c r="B561" s="36">
        <v>-7</v>
      </c>
      <c r="C561" s="36">
        <v>11</v>
      </c>
      <c r="D561" s="36">
        <v>0.1114773039</v>
      </c>
      <c r="E561" s="37" t="s">
        <v>6</v>
      </c>
      <c r="F561" s="23">
        <f>VLOOKUP(A561,GPW!A:E,5,0)</f>
        <v>256799.41486749967</v>
      </c>
      <c r="G561" s="23">
        <f>VLOOKUP(A561,Grid_Area!A:L,12,0)</f>
        <v>4678.023</v>
      </c>
      <c r="H561" s="23">
        <f t="shared" si="79"/>
        <v>12116.07957</v>
      </c>
      <c r="I561" s="23">
        <f>VLOOKUP(E561,DATA!A:Q,17,0)</f>
        <v>230.19914009943844</v>
      </c>
      <c r="J561" s="23">
        <f>VLOOKUP(E561,DATA!A:I,9,0)</f>
        <v>26.155436578115147</v>
      </c>
      <c r="K561" s="23">
        <v>-6989</v>
      </c>
      <c r="L561" s="23">
        <v>16</v>
      </c>
      <c r="M561" s="23">
        <f t="shared" si="85"/>
        <v>35327.3081859441</v>
      </c>
      <c r="N561" s="23">
        <f t="shared" si="84"/>
        <v>36507.956433167485</v>
      </c>
      <c r="P561" s="23">
        <f t="shared" si="80"/>
        <v>8404100.177702917</v>
      </c>
      <c r="R561" s="46">
        <f t="shared" si="81"/>
        <v>9300274.866963798</v>
      </c>
    </row>
    <row r="562" spans="1:18" ht="12.75">
      <c r="A562" s="23">
        <f t="shared" si="78"/>
        <v>-6989</v>
      </c>
      <c r="B562" s="36">
        <v>-7</v>
      </c>
      <c r="C562" s="36">
        <v>11</v>
      </c>
      <c r="D562" s="36">
        <v>0.0021517125</v>
      </c>
      <c r="E562" s="37" t="s">
        <v>6</v>
      </c>
      <c r="F562" s="23">
        <f>VLOOKUP(A562,GPW!A:E,5,0)</f>
        <v>256799.41486749967</v>
      </c>
      <c r="G562" s="23">
        <f>VLOOKUP(A562,Grid_Area!A:L,12,0)</f>
        <v>4678.023</v>
      </c>
      <c r="H562" s="23">
        <f t="shared" si="79"/>
        <v>12116.07957</v>
      </c>
      <c r="I562" s="23">
        <f>VLOOKUP(E562,DATA!A:Q,17,0)</f>
        <v>230.19914009943844</v>
      </c>
      <c r="J562" s="23">
        <f>VLOOKUP(E562,DATA!A:I,9,0)</f>
        <v>26.155436578115147</v>
      </c>
      <c r="K562" s="23">
        <v>-6989</v>
      </c>
      <c r="L562" s="23">
        <v>16</v>
      </c>
      <c r="M562" s="23">
        <f t="shared" si="85"/>
        <v>681.880597715534</v>
      </c>
      <c r="N562" s="23">
        <f t="shared" si="84"/>
        <v>704.6692327360984</v>
      </c>
      <c r="P562" s="23">
        <f t="shared" si="80"/>
        <v>162214.2514303809</v>
      </c>
      <c r="R562" s="46">
        <f t="shared" si="81"/>
        <v>179512.03504735848</v>
      </c>
    </row>
    <row r="563" spans="1:20" ht="12.75">
      <c r="A563" s="23">
        <f t="shared" si="78"/>
        <v>-7989</v>
      </c>
      <c r="B563" s="36">
        <v>-8</v>
      </c>
      <c r="C563" s="36">
        <v>11</v>
      </c>
      <c r="D563" s="36">
        <v>0.0001722535</v>
      </c>
      <c r="E563" s="37" t="s">
        <v>4</v>
      </c>
      <c r="F563" s="23">
        <f>VLOOKUP(A563,GPW!A:E,5,0)</f>
        <v>173189.74632713225</v>
      </c>
      <c r="G563" s="23">
        <f>VLOOKUP(A563,Grid_Area!A:L,12,0)</f>
        <v>4678.023</v>
      </c>
      <c r="H563" s="23">
        <f t="shared" si="79"/>
        <v>12116.07957</v>
      </c>
      <c r="I563" s="23">
        <f>VLOOKUP(E563,DATA!A:Q,17,0)</f>
        <v>200.45004062974323</v>
      </c>
      <c r="J563" s="23">
        <f>VLOOKUP(E563,DATA!A:I,9,0)</f>
        <v>15.243414791585254</v>
      </c>
      <c r="K563" s="23">
        <v>-7989</v>
      </c>
      <c r="L563" s="23">
        <v>17</v>
      </c>
      <c r="M563" s="23">
        <f t="shared" si="85"/>
        <v>31.81357238686445</v>
      </c>
      <c r="N563" s="23">
        <f>M563*F563/SUM(M$563:M$579)</f>
        <v>31.111736765309924</v>
      </c>
      <c r="O563" s="23">
        <f>SUM(N563:N579)</f>
        <v>173189.74632713216</v>
      </c>
      <c r="P563" s="23">
        <f t="shared" si="80"/>
        <v>6236.3488986682505</v>
      </c>
      <c r="R563" s="46">
        <f t="shared" si="81"/>
        <v>6901.364536060862</v>
      </c>
      <c r="S563" s="46">
        <f>SUM(R563:R579)</f>
        <v>40720621.009483226</v>
      </c>
      <c r="T563" s="23">
        <f>SUM(D563:D579)</f>
        <v>1.0000000018</v>
      </c>
    </row>
    <row r="564" spans="1:18" ht="12.75">
      <c r="A564" s="23">
        <f t="shared" si="78"/>
        <v>-7989</v>
      </c>
      <c r="B564" s="36">
        <v>-8</v>
      </c>
      <c r="C564" s="36">
        <v>11</v>
      </c>
      <c r="D564" s="36">
        <v>0.01244154</v>
      </c>
      <c r="E564" s="37" t="s">
        <v>5</v>
      </c>
      <c r="F564" s="23">
        <f>VLOOKUP(A564,GPW!A:E,5,0)</f>
        <v>173189.74632713225</v>
      </c>
      <c r="G564" s="23">
        <f>VLOOKUP(A564,Grid_Area!A:L,12,0)</f>
        <v>4678.023</v>
      </c>
      <c r="H564" s="23">
        <f t="shared" si="79"/>
        <v>12116.07957</v>
      </c>
      <c r="I564" s="23">
        <f>VLOOKUP(E564,DATA!A:Q,17,0)</f>
        <v>192.87160173909714</v>
      </c>
      <c r="J564" s="23">
        <f>VLOOKUP(E564,DATA!A:I,9,0)</f>
        <v>14.8072692323766</v>
      </c>
      <c r="K564" s="23">
        <v>-7989</v>
      </c>
      <c r="L564" s="23">
        <v>17</v>
      </c>
      <c r="M564" s="23">
        <f t="shared" si="85"/>
        <v>2232.087575110003</v>
      </c>
      <c r="N564" s="23">
        <f aca="true" t="shared" si="86" ref="N564:N579">M564*F564/SUM(M$563:M$579)</f>
        <v>2182.845743617722</v>
      </c>
      <c r="P564" s="23">
        <f t="shared" si="80"/>
        <v>421008.9549209206</v>
      </c>
      <c r="R564" s="46">
        <f t="shared" si="81"/>
        <v>465903.41850112873</v>
      </c>
    </row>
    <row r="565" spans="1:18" ht="12.75">
      <c r="A565" s="23">
        <f t="shared" si="78"/>
        <v>-7989</v>
      </c>
      <c r="B565" s="36">
        <v>-8</v>
      </c>
      <c r="C565" s="36">
        <v>11</v>
      </c>
      <c r="D565" s="36">
        <v>0.0593247721</v>
      </c>
      <c r="E565" s="37" t="s">
        <v>3</v>
      </c>
      <c r="F565" s="23">
        <f>VLOOKUP(A565,GPW!A:E,5,0)</f>
        <v>173189.74632713225</v>
      </c>
      <c r="G565" s="23">
        <f>VLOOKUP(A565,Grid_Area!A:L,12,0)</f>
        <v>4678.023</v>
      </c>
      <c r="H565" s="23">
        <f t="shared" si="79"/>
        <v>12116.07957</v>
      </c>
      <c r="I565" s="23">
        <f>VLOOKUP(E565,DATA!A:Q,17,0)</f>
        <v>213.59818174404478</v>
      </c>
      <c r="J565" s="23">
        <f>VLOOKUP(E565,DATA!A:I,9,0)</f>
        <v>13.640354408600825</v>
      </c>
      <c r="K565" s="23">
        <v>-7989</v>
      </c>
      <c r="L565" s="23">
        <v>17</v>
      </c>
      <c r="M565" s="23">
        <f t="shared" si="85"/>
        <v>9804.463855086131</v>
      </c>
      <c r="N565" s="23">
        <f t="shared" si="86"/>
        <v>9588.16868709725</v>
      </c>
      <c r="P565" s="23">
        <f t="shared" si="80"/>
        <v>2048015.3978191577</v>
      </c>
      <c r="R565" s="46">
        <f t="shared" si="81"/>
        <v>2266406.364601249</v>
      </c>
    </row>
    <row r="566" spans="1:18" ht="12.75">
      <c r="A566" s="23">
        <f t="shared" si="78"/>
        <v>-7989</v>
      </c>
      <c r="B566" s="36">
        <v>-8</v>
      </c>
      <c r="C566" s="36">
        <v>11</v>
      </c>
      <c r="D566" s="36">
        <v>0.0609084611</v>
      </c>
      <c r="E566" s="37" t="s">
        <v>4</v>
      </c>
      <c r="F566" s="23">
        <f>VLOOKUP(A566,GPW!A:E,5,0)</f>
        <v>173189.74632713225</v>
      </c>
      <c r="G566" s="23">
        <f>VLOOKUP(A566,Grid_Area!A:L,12,0)</f>
        <v>4678.023</v>
      </c>
      <c r="H566" s="23">
        <f t="shared" si="79"/>
        <v>12116.07957</v>
      </c>
      <c r="I566" s="23">
        <f>VLOOKUP(E566,DATA!A:Q,17,0)</f>
        <v>200.45004062974323</v>
      </c>
      <c r="J566" s="23">
        <f>VLOOKUP(E566,DATA!A:I,9,0)</f>
        <v>15.243414791585254</v>
      </c>
      <c r="K566" s="23">
        <v>-7989</v>
      </c>
      <c r="L566" s="23">
        <v>17</v>
      </c>
      <c r="M566" s="23">
        <f t="shared" si="85"/>
        <v>11249.20966004968</v>
      </c>
      <c r="N566" s="23">
        <f t="shared" si="86"/>
        <v>11001.04211829263</v>
      </c>
      <c r="P566" s="23">
        <f t="shared" si="80"/>
        <v>2205159.339581274</v>
      </c>
      <c r="R566" s="46">
        <f t="shared" si="81"/>
        <v>2440307.415417292</v>
      </c>
    </row>
    <row r="567" spans="1:18" ht="12.75">
      <c r="A567" s="23">
        <f t="shared" si="78"/>
        <v>-7989</v>
      </c>
      <c r="B567" s="36">
        <v>-8</v>
      </c>
      <c r="C567" s="36">
        <v>11</v>
      </c>
      <c r="D567" s="36">
        <v>0.007098302</v>
      </c>
      <c r="E567" s="37" t="s">
        <v>4</v>
      </c>
      <c r="F567" s="23">
        <f>VLOOKUP(A567,GPW!A:E,5,0)</f>
        <v>173189.74632713225</v>
      </c>
      <c r="G567" s="23">
        <f>VLOOKUP(A567,Grid_Area!A:L,12,0)</f>
        <v>4678.023</v>
      </c>
      <c r="H567" s="23">
        <f t="shared" si="79"/>
        <v>12116.07957</v>
      </c>
      <c r="I567" s="23">
        <f>VLOOKUP(E567,DATA!A:Q,17,0)</f>
        <v>200.45004062974323</v>
      </c>
      <c r="J567" s="23">
        <f>VLOOKUP(E567,DATA!A:I,9,0)</f>
        <v>15.243414791585254</v>
      </c>
      <c r="K567" s="23">
        <v>-7989</v>
      </c>
      <c r="L567" s="23">
        <v>17</v>
      </c>
      <c r="M567" s="23">
        <f t="shared" si="85"/>
        <v>1310.9884240426159</v>
      </c>
      <c r="N567" s="23">
        <f t="shared" si="86"/>
        <v>1282.0668567237994</v>
      </c>
      <c r="P567" s="23">
        <f t="shared" si="80"/>
        <v>256990.35352033278</v>
      </c>
      <c r="R567" s="46">
        <f t="shared" si="81"/>
        <v>284394.62588017015</v>
      </c>
    </row>
    <row r="568" spans="1:18" ht="12.75">
      <c r="A568" s="23">
        <f t="shared" si="78"/>
        <v>-7989</v>
      </c>
      <c r="B568" s="36">
        <v>-8</v>
      </c>
      <c r="C568" s="36">
        <v>11</v>
      </c>
      <c r="D568" s="36">
        <v>0.0484997936</v>
      </c>
      <c r="E568" s="37" t="s">
        <v>5</v>
      </c>
      <c r="F568" s="23">
        <f>VLOOKUP(A568,GPW!A:E,5,0)</f>
        <v>173189.74632713225</v>
      </c>
      <c r="G568" s="23">
        <f>VLOOKUP(A568,Grid_Area!A:L,12,0)</f>
        <v>4678.023</v>
      </c>
      <c r="H568" s="23">
        <f t="shared" si="79"/>
        <v>12116.07957</v>
      </c>
      <c r="I568" s="23">
        <f>VLOOKUP(E568,DATA!A:Q,17,0)</f>
        <v>192.87160173909714</v>
      </c>
      <c r="J568" s="23">
        <f>VLOOKUP(E568,DATA!A:I,9,0)</f>
        <v>14.8072692323766</v>
      </c>
      <c r="K568" s="23">
        <v>-7989</v>
      </c>
      <c r="L568" s="23">
        <v>17</v>
      </c>
      <c r="M568" s="23">
        <f t="shared" si="85"/>
        <v>8701.156503934373</v>
      </c>
      <c r="N568" s="23">
        <f t="shared" si="86"/>
        <v>8509.201274608935</v>
      </c>
      <c r="P568" s="23">
        <f t="shared" si="80"/>
        <v>1641183.2793541923</v>
      </c>
      <c r="R568" s="46">
        <f t="shared" si="81"/>
        <v>1816191.535359704</v>
      </c>
    </row>
    <row r="569" spans="1:18" ht="12.75">
      <c r="A569" s="23">
        <f t="shared" si="78"/>
        <v>-7989</v>
      </c>
      <c r="B569" s="36">
        <v>-8</v>
      </c>
      <c r="C569" s="36">
        <v>11</v>
      </c>
      <c r="D569" s="36">
        <v>0.000377638</v>
      </c>
      <c r="E569" s="37" t="s">
        <v>3</v>
      </c>
      <c r="F569" s="23">
        <f>VLOOKUP(A569,GPW!A:E,5,0)</f>
        <v>173189.74632713225</v>
      </c>
      <c r="G569" s="23">
        <f>VLOOKUP(A569,Grid_Area!A:L,12,0)</f>
        <v>4678.023</v>
      </c>
      <c r="H569" s="23">
        <f t="shared" si="79"/>
        <v>12116.07957</v>
      </c>
      <c r="I569" s="23">
        <f>VLOOKUP(E569,DATA!A:Q,17,0)</f>
        <v>213.59818174404478</v>
      </c>
      <c r="J569" s="23">
        <f>VLOOKUP(E569,DATA!A:I,9,0)</f>
        <v>13.640354408600825</v>
      </c>
      <c r="K569" s="23">
        <v>-7989</v>
      </c>
      <c r="L569" s="23">
        <v>17</v>
      </c>
      <c r="M569" s="23">
        <f t="shared" si="85"/>
        <v>62.41133324652109</v>
      </c>
      <c r="N569" s="23">
        <f t="shared" si="86"/>
        <v>61.03448388397655</v>
      </c>
      <c r="P569" s="23">
        <f t="shared" si="80"/>
        <v>13036.854781303595</v>
      </c>
      <c r="R569" s="46">
        <f t="shared" si="81"/>
        <v>14427.045168796973</v>
      </c>
    </row>
    <row r="570" spans="1:18" ht="12.75">
      <c r="A570" s="23">
        <f t="shared" si="78"/>
        <v>-7989</v>
      </c>
      <c r="B570" s="36">
        <v>-8</v>
      </c>
      <c r="C570" s="36">
        <v>11</v>
      </c>
      <c r="D570" s="36">
        <v>0.0949721782</v>
      </c>
      <c r="E570" s="37" t="s">
        <v>3</v>
      </c>
      <c r="F570" s="23">
        <f>VLOOKUP(A570,GPW!A:E,5,0)</f>
        <v>173189.74632713225</v>
      </c>
      <c r="G570" s="23">
        <f>VLOOKUP(A570,Grid_Area!A:L,12,0)</f>
        <v>4678.023</v>
      </c>
      <c r="H570" s="23">
        <f t="shared" si="79"/>
        <v>12116.07957</v>
      </c>
      <c r="I570" s="23">
        <f>VLOOKUP(E570,DATA!A:Q,17,0)</f>
        <v>213.59818174404478</v>
      </c>
      <c r="J570" s="23">
        <f>VLOOKUP(E570,DATA!A:I,9,0)</f>
        <v>13.640354408600825</v>
      </c>
      <c r="K570" s="23">
        <v>-7989</v>
      </c>
      <c r="L570" s="23">
        <v>17</v>
      </c>
      <c r="M570" s="23">
        <f t="shared" si="85"/>
        <v>15695.825798219947</v>
      </c>
      <c r="N570" s="23">
        <f t="shared" si="86"/>
        <v>15349.561960856821</v>
      </c>
      <c r="P570" s="23">
        <f t="shared" si="80"/>
        <v>3278638.5254065716</v>
      </c>
      <c r="R570" s="46">
        <f t="shared" si="81"/>
        <v>3628257.497048589</v>
      </c>
    </row>
    <row r="571" spans="1:18" ht="12.75">
      <c r="A571" s="23">
        <f t="shared" si="78"/>
        <v>-7989</v>
      </c>
      <c r="B571" s="36">
        <v>-8</v>
      </c>
      <c r="C571" s="36">
        <v>11</v>
      </c>
      <c r="D571" s="36">
        <v>0.001058123</v>
      </c>
      <c r="E571" s="37" t="s">
        <v>4</v>
      </c>
      <c r="F571" s="23">
        <f>VLOOKUP(A571,GPW!A:E,5,0)</f>
        <v>173189.74632713225</v>
      </c>
      <c r="G571" s="23">
        <f>VLOOKUP(A571,Grid_Area!A:L,12,0)</f>
        <v>4678.023</v>
      </c>
      <c r="H571" s="23">
        <f t="shared" si="79"/>
        <v>12116.07957</v>
      </c>
      <c r="I571" s="23">
        <f>VLOOKUP(E571,DATA!A:Q,17,0)</f>
        <v>200.45004062974323</v>
      </c>
      <c r="J571" s="23">
        <f>VLOOKUP(E571,DATA!A:I,9,0)</f>
        <v>15.243414791585254</v>
      </c>
      <c r="K571" s="23">
        <v>-7989</v>
      </c>
      <c r="L571" s="23">
        <v>17</v>
      </c>
      <c r="M571" s="23">
        <f t="shared" si="85"/>
        <v>195.4251881947605</v>
      </c>
      <c r="N571" s="23">
        <f t="shared" si="86"/>
        <v>191.1139352252351</v>
      </c>
      <c r="P571" s="23">
        <f t="shared" si="80"/>
        <v>38308.79608080849</v>
      </c>
      <c r="R571" s="46">
        <f t="shared" si="81"/>
        <v>42393.870353811835</v>
      </c>
    </row>
    <row r="572" spans="1:18" ht="12.75">
      <c r="A572" s="23">
        <f t="shared" si="78"/>
        <v>-7989</v>
      </c>
      <c r="B572" s="36">
        <v>-8</v>
      </c>
      <c r="C572" s="36">
        <v>11</v>
      </c>
      <c r="D572" s="36">
        <v>0.1330210687</v>
      </c>
      <c r="E572" s="37" t="s">
        <v>3</v>
      </c>
      <c r="F572" s="23">
        <f>VLOOKUP(A572,GPW!A:E,5,0)</f>
        <v>173189.74632713225</v>
      </c>
      <c r="G572" s="23">
        <f>VLOOKUP(A572,Grid_Area!A:L,12,0)</f>
        <v>4678.023</v>
      </c>
      <c r="H572" s="23">
        <f t="shared" si="79"/>
        <v>12116.07957</v>
      </c>
      <c r="I572" s="23">
        <f>VLOOKUP(E572,DATA!A:Q,17,0)</f>
        <v>213.59818174404478</v>
      </c>
      <c r="J572" s="23">
        <f>VLOOKUP(E572,DATA!A:I,9,0)</f>
        <v>13.640354408600825</v>
      </c>
      <c r="K572" s="23">
        <v>-7989</v>
      </c>
      <c r="L572" s="23">
        <v>17</v>
      </c>
      <c r="M572" s="23">
        <f t="shared" si="85"/>
        <v>21984.07535111423</v>
      </c>
      <c r="N572" s="23">
        <f t="shared" si="86"/>
        <v>21499.087151715365</v>
      </c>
      <c r="P572" s="23">
        <f t="shared" si="80"/>
        <v>4592165.924763156</v>
      </c>
      <c r="R572" s="46">
        <f t="shared" si="81"/>
        <v>5081853.432484403</v>
      </c>
    </row>
    <row r="573" spans="1:18" ht="12.75">
      <c r="A573" s="23">
        <f t="shared" si="78"/>
        <v>-7989</v>
      </c>
      <c r="B573" s="36">
        <v>-8</v>
      </c>
      <c r="C573" s="36">
        <v>11</v>
      </c>
      <c r="D573" s="36">
        <v>0.1999341099</v>
      </c>
      <c r="E573" s="37" t="s">
        <v>3</v>
      </c>
      <c r="F573" s="23">
        <f>VLOOKUP(A573,GPW!A:E,5,0)</f>
        <v>173189.74632713225</v>
      </c>
      <c r="G573" s="23">
        <f>VLOOKUP(A573,Grid_Area!A:L,12,0)</f>
        <v>4678.023</v>
      </c>
      <c r="H573" s="23">
        <f t="shared" si="79"/>
        <v>12116.07957</v>
      </c>
      <c r="I573" s="23">
        <f>VLOOKUP(E573,DATA!A:Q,17,0)</f>
        <v>213.59818174404478</v>
      </c>
      <c r="J573" s="23">
        <f>VLOOKUP(E573,DATA!A:I,9,0)</f>
        <v>13.640354408600825</v>
      </c>
      <c r="K573" s="23">
        <v>-7989</v>
      </c>
      <c r="L573" s="23">
        <v>17</v>
      </c>
      <c r="M573" s="23">
        <f t="shared" si="85"/>
        <v>33042.63437555402</v>
      </c>
      <c r="N573" s="23">
        <f t="shared" si="86"/>
        <v>32313.684556503173</v>
      </c>
      <c r="P573" s="23">
        <f t="shared" si="80"/>
        <v>6902144.266719698</v>
      </c>
      <c r="R573" s="46">
        <f t="shared" si="81"/>
        <v>7638157.267834587</v>
      </c>
    </row>
    <row r="574" spans="1:18" ht="12.75">
      <c r="A574" s="23">
        <f t="shared" si="78"/>
        <v>-7989</v>
      </c>
      <c r="B574" s="36">
        <v>-8</v>
      </c>
      <c r="C574" s="36">
        <v>11</v>
      </c>
      <c r="D574" s="36">
        <v>0.0563879456</v>
      </c>
      <c r="E574" s="37" t="s">
        <v>3</v>
      </c>
      <c r="F574" s="23">
        <f>VLOOKUP(A574,GPW!A:E,5,0)</f>
        <v>173189.74632713225</v>
      </c>
      <c r="G574" s="23">
        <f>VLOOKUP(A574,Grid_Area!A:L,12,0)</f>
        <v>4678.023</v>
      </c>
      <c r="H574" s="23">
        <f t="shared" si="79"/>
        <v>12116.07957</v>
      </c>
      <c r="I574" s="23">
        <f>VLOOKUP(E574,DATA!A:Q,17,0)</f>
        <v>213.59818174404478</v>
      </c>
      <c r="J574" s="23">
        <f>VLOOKUP(E574,DATA!A:I,9,0)</f>
        <v>13.640354408600825</v>
      </c>
      <c r="K574" s="23">
        <v>-7989</v>
      </c>
      <c r="L574" s="23">
        <v>17</v>
      </c>
      <c r="M574" s="23">
        <f t="shared" si="85"/>
        <v>9319.10153090606</v>
      </c>
      <c r="N574" s="23">
        <f t="shared" si="86"/>
        <v>9113.513886244888</v>
      </c>
      <c r="P574" s="23">
        <f t="shared" si="80"/>
        <v>1946629.9954010113</v>
      </c>
      <c r="R574" s="46">
        <f t="shared" si="81"/>
        <v>2154209.687973315</v>
      </c>
    </row>
    <row r="575" spans="1:18" ht="12.75">
      <c r="A575" s="23">
        <f t="shared" si="78"/>
        <v>-7989</v>
      </c>
      <c r="B575" s="36">
        <v>-8</v>
      </c>
      <c r="C575" s="36">
        <v>11</v>
      </c>
      <c r="D575" s="36">
        <v>0.1269960357</v>
      </c>
      <c r="E575" s="37" t="s">
        <v>3</v>
      </c>
      <c r="F575" s="23">
        <f>VLOOKUP(A575,GPW!A:E,5,0)</f>
        <v>173189.74632713225</v>
      </c>
      <c r="G575" s="23">
        <f>VLOOKUP(A575,Grid_Area!A:L,12,0)</f>
        <v>4678.023</v>
      </c>
      <c r="H575" s="23">
        <f t="shared" si="79"/>
        <v>12116.07957</v>
      </c>
      <c r="I575" s="23">
        <f>VLOOKUP(E575,DATA!A:Q,17,0)</f>
        <v>213.59818174404478</v>
      </c>
      <c r="J575" s="23">
        <f>VLOOKUP(E575,DATA!A:I,9,0)</f>
        <v>13.640354408600825</v>
      </c>
      <c r="K575" s="23">
        <v>-7989</v>
      </c>
      <c r="L575" s="23">
        <v>17</v>
      </c>
      <c r="M575" s="23">
        <f t="shared" si="85"/>
        <v>20988.332490532703</v>
      </c>
      <c r="N575" s="23">
        <f t="shared" si="86"/>
        <v>20525.311261738916</v>
      </c>
      <c r="P575" s="23">
        <f t="shared" si="80"/>
        <v>4384169.165237998</v>
      </c>
      <c r="R575" s="46">
        <f t="shared" si="81"/>
        <v>4851676.852705641</v>
      </c>
    </row>
    <row r="576" spans="1:18" ht="12.75">
      <c r="A576" s="23">
        <f t="shared" si="78"/>
        <v>-7989</v>
      </c>
      <c r="B576" s="36">
        <v>-8</v>
      </c>
      <c r="C576" s="36">
        <v>11</v>
      </c>
      <c r="D576" s="36">
        <v>0.0529280406</v>
      </c>
      <c r="E576" s="37" t="s">
        <v>9</v>
      </c>
      <c r="F576" s="23">
        <f>VLOOKUP(A576,GPW!A:E,5,0)</f>
        <v>173189.74632713225</v>
      </c>
      <c r="G576" s="23">
        <f>VLOOKUP(A576,Grid_Area!A:L,12,0)</f>
        <v>4678.023</v>
      </c>
      <c r="H576" s="23">
        <f t="shared" si="79"/>
        <v>12116.07957</v>
      </c>
      <c r="I576" s="23">
        <f>VLOOKUP(E576,DATA!A:Q,17,0)</f>
        <v>224.43516814345384</v>
      </c>
      <c r="J576" s="23">
        <f>VLOOKUP(E576,DATA!A:I,9,0)</f>
        <v>28.410486764595007</v>
      </c>
      <c r="K576" s="23">
        <v>-7989</v>
      </c>
      <c r="L576" s="23">
        <v>17</v>
      </c>
      <c r="M576" s="23">
        <f t="shared" si="85"/>
        <v>18219.08693566812</v>
      </c>
      <c r="N576" s="23">
        <f t="shared" si="86"/>
        <v>17817.15771979263</v>
      </c>
      <c r="P576" s="23">
        <f t="shared" si="80"/>
        <v>3998796.7886800957</v>
      </c>
      <c r="R576" s="46">
        <f t="shared" si="81"/>
        <v>4425210.133801869</v>
      </c>
    </row>
    <row r="577" spans="1:18" ht="12.75">
      <c r="A577" s="23">
        <f t="shared" si="78"/>
        <v>-7989</v>
      </c>
      <c r="B577" s="36">
        <v>-8</v>
      </c>
      <c r="C577" s="36">
        <v>11</v>
      </c>
      <c r="D577" s="36">
        <v>0.1443670688</v>
      </c>
      <c r="E577" s="37" t="s">
        <v>3</v>
      </c>
      <c r="F577" s="23">
        <f>VLOOKUP(A577,GPW!A:E,5,0)</f>
        <v>173189.74632713225</v>
      </c>
      <c r="G577" s="23">
        <f>VLOOKUP(A577,Grid_Area!A:L,12,0)</f>
        <v>4678.023</v>
      </c>
      <c r="H577" s="23">
        <f t="shared" si="79"/>
        <v>12116.07957</v>
      </c>
      <c r="I577" s="23">
        <f>VLOOKUP(E577,DATA!A:Q,17,0)</f>
        <v>213.59818174404478</v>
      </c>
      <c r="J577" s="23">
        <f>VLOOKUP(E577,DATA!A:I,9,0)</f>
        <v>13.640354408600825</v>
      </c>
      <c r="K577" s="23">
        <v>-7989</v>
      </c>
      <c r="L577" s="23">
        <v>17</v>
      </c>
      <c r="M577" s="23">
        <f t="shared" si="85"/>
        <v>23859.20177709933</v>
      </c>
      <c r="N577" s="23">
        <f t="shared" si="86"/>
        <v>23332.846625738228</v>
      </c>
      <c r="P577" s="23">
        <f t="shared" si="80"/>
        <v>4983853.614170356</v>
      </c>
      <c r="R577" s="46">
        <f t="shared" si="81"/>
        <v>5515308.900228313</v>
      </c>
    </row>
    <row r="578" spans="1:18" ht="12.75">
      <c r="A578" s="23">
        <f aca="true" t="shared" si="87" ref="A578:A641">1000*B578+C578</f>
        <v>-7989</v>
      </c>
      <c r="B578" s="36">
        <v>-8</v>
      </c>
      <c r="C578" s="36">
        <v>11</v>
      </c>
      <c r="D578" s="36">
        <v>0.000414192</v>
      </c>
      <c r="E578" s="37" t="s">
        <v>10</v>
      </c>
      <c r="F578" s="23">
        <f>VLOOKUP(A578,GPW!A:E,5,0)</f>
        <v>173189.74632713225</v>
      </c>
      <c r="G578" s="23">
        <f>VLOOKUP(A578,Grid_Area!A:L,12,0)</f>
        <v>4678.023</v>
      </c>
      <c r="H578" s="23">
        <f aca="true" t="shared" si="88" ref="H578:H641">G578*2.59</f>
        <v>12116.07957</v>
      </c>
      <c r="I578" s="23">
        <f>VLOOKUP(E578,DATA!A:Q,17,0)</f>
        <v>205.2138202835517</v>
      </c>
      <c r="J578" s="23">
        <f>VLOOKUP(E578,DATA!A:I,9,0)</f>
        <v>21.8708569960352</v>
      </c>
      <c r="K578" s="23">
        <v>-7989</v>
      </c>
      <c r="L578" s="23">
        <v>17</v>
      </c>
      <c r="M578" s="23">
        <f t="shared" si="85"/>
        <v>109.75634195839082</v>
      </c>
      <c r="N578" s="23">
        <f t="shared" si="86"/>
        <v>107.33501971450086</v>
      </c>
      <c r="P578" s="23">
        <f t="shared" si="80"/>
        <v>22026.62944582306</v>
      </c>
      <c r="R578" s="46">
        <f t="shared" si="81"/>
        <v>24375.448163078105</v>
      </c>
    </row>
    <row r="579" spans="1:18" ht="12.75">
      <c r="A579" s="23">
        <f t="shared" si="87"/>
        <v>-7989</v>
      </c>
      <c r="B579" s="36">
        <v>-8</v>
      </c>
      <c r="C579" s="36">
        <v>11</v>
      </c>
      <c r="D579" s="36">
        <v>0.001098479</v>
      </c>
      <c r="E579" s="37" t="s">
        <v>10</v>
      </c>
      <c r="F579" s="23">
        <f>VLOOKUP(A579,GPW!A:E,5,0)</f>
        <v>173189.74632713225</v>
      </c>
      <c r="G579" s="23">
        <f>VLOOKUP(A579,Grid_Area!A:L,12,0)</f>
        <v>4678.023</v>
      </c>
      <c r="H579" s="23">
        <f t="shared" si="88"/>
        <v>12116.07957</v>
      </c>
      <c r="I579" s="23">
        <f>VLOOKUP(E579,DATA!A:Q,17,0)</f>
        <v>205.2138202835517</v>
      </c>
      <c r="J579" s="23">
        <f>VLOOKUP(E579,DATA!A:I,9,0)</f>
        <v>21.8708569960352</v>
      </c>
      <c r="K579" s="23">
        <v>-7989</v>
      </c>
      <c r="L579" s="23">
        <v>17</v>
      </c>
      <c r="M579" s="23">
        <f t="shared" si="85"/>
        <v>291.0848996555008</v>
      </c>
      <c r="N579" s="23">
        <f t="shared" si="86"/>
        <v>284.6633086128298</v>
      </c>
      <c r="P579" s="23">
        <f aca="true" t="shared" si="89" ref="P579:P642">N579*I579</f>
        <v>58416.84505499447</v>
      </c>
      <c r="R579" s="46">
        <f aca="true" t="shared" si="90" ref="R579:R642">P579*$P$740</f>
        <v>64646.14942521795</v>
      </c>
    </row>
    <row r="580" spans="1:20" ht="12.75">
      <c r="A580" s="23">
        <f t="shared" si="87"/>
        <v>-6988</v>
      </c>
      <c r="B580" s="36">
        <v>-7</v>
      </c>
      <c r="C580" s="36">
        <v>12</v>
      </c>
      <c r="D580" s="36">
        <v>0.0037260355</v>
      </c>
      <c r="E580" s="37" t="s">
        <v>10</v>
      </c>
      <c r="F580" s="23">
        <f>VLOOKUP(A580,GPW!A:E,5,0)</f>
        <v>248448.5024316004</v>
      </c>
      <c r="G580" s="23">
        <f>VLOOKUP(A580,Grid_Area!A:L,12,0)</f>
        <v>4660.703</v>
      </c>
      <c r="H580" s="23">
        <f t="shared" si="88"/>
        <v>12071.22077</v>
      </c>
      <c r="I580" s="23">
        <f>VLOOKUP(E580,DATA!A:Q,17,0)</f>
        <v>205.2138202835517</v>
      </c>
      <c r="J580" s="23">
        <f>VLOOKUP(E580,DATA!A:I,9,0)</f>
        <v>21.8708569960352</v>
      </c>
      <c r="K580" s="23">
        <v>-6988</v>
      </c>
      <c r="L580" s="23">
        <v>17</v>
      </c>
      <c r="M580" s="23">
        <f t="shared" si="85"/>
        <v>983.7029687504065</v>
      </c>
      <c r="N580" s="23">
        <f>M580*F580/SUM(M$580:M$596)</f>
        <v>816.4878587860136</v>
      </c>
      <c r="O580" s="23">
        <f>SUM(N580:N596)</f>
        <v>248448.5024316004</v>
      </c>
      <c r="P580" s="23">
        <f t="shared" si="89"/>
        <v>167554.59271661495</v>
      </c>
      <c r="R580" s="46">
        <f t="shared" si="90"/>
        <v>185421.8458296173</v>
      </c>
      <c r="S580" s="46">
        <f>SUM(R580:R596)</f>
        <v>56504524.198381506</v>
      </c>
      <c r="T580" s="23">
        <f>SUM(D580:D596)</f>
        <v>1.0000000016</v>
      </c>
    </row>
    <row r="581" spans="1:18" ht="12.75">
      <c r="A581" s="23">
        <f t="shared" si="87"/>
        <v>-6988</v>
      </c>
      <c r="B581" s="36">
        <v>-7</v>
      </c>
      <c r="C581" s="36">
        <v>12</v>
      </c>
      <c r="D581" s="36">
        <v>0.0050816445</v>
      </c>
      <c r="E581" s="37" t="s">
        <v>10</v>
      </c>
      <c r="F581" s="23">
        <f>VLOOKUP(A581,GPW!A:E,5,0)</f>
        <v>248448.5024316004</v>
      </c>
      <c r="G581" s="23">
        <f>VLOOKUP(A581,Grid_Area!A:L,12,0)</f>
        <v>4660.703</v>
      </c>
      <c r="H581" s="23">
        <f t="shared" si="88"/>
        <v>12071.22077</v>
      </c>
      <c r="I581" s="23">
        <f>VLOOKUP(E581,DATA!A:Q,17,0)</f>
        <v>205.2138202835517</v>
      </c>
      <c r="J581" s="23">
        <f>VLOOKUP(E581,DATA!A:I,9,0)</f>
        <v>21.8708569960352</v>
      </c>
      <c r="K581" s="23">
        <v>-6988</v>
      </c>
      <c r="L581" s="23">
        <v>17</v>
      </c>
      <c r="M581" s="23">
        <f t="shared" si="85"/>
        <v>1341.5945126620977</v>
      </c>
      <c r="N581" s="23">
        <f aca="true" t="shared" si="91" ref="N581:N596">M581*F581/SUM(M$580:M$596)</f>
        <v>1113.543077331583</v>
      </c>
      <c r="P581" s="23">
        <f t="shared" si="89"/>
        <v>228514.4289495166</v>
      </c>
      <c r="R581" s="46">
        <f t="shared" si="90"/>
        <v>252882.15934601877</v>
      </c>
    </row>
    <row r="582" spans="1:18" ht="12.75">
      <c r="A582" s="23">
        <f t="shared" si="87"/>
        <v>-6988</v>
      </c>
      <c r="B582" s="36">
        <v>-7</v>
      </c>
      <c r="C582" s="36">
        <v>12</v>
      </c>
      <c r="D582" s="36">
        <v>0.0114193559</v>
      </c>
      <c r="E582" s="37" t="s">
        <v>6</v>
      </c>
      <c r="F582" s="23">
        <f>VLOOKUP(A582,GPW!A:E,5,0)</f>
        <v>248448.5024316004</v>
      </c>
      <c r="G582" s="23">
        <f>VLOOKUP(A582,Grid_Area!A:L,12,0)</f>
        <v>4660.703</v>
      </c>
      <c r="H582" s="23">
        <f t="shared" si="88"/>
        <v>12071.22077</v>
      </c>
      <c r="I582" s="23">
        <f>VLOOKUP(E582,DATA!A:Q,17,0)</f>
        <v>230.19914009943844</v>
      </c>
      <c r="J582" s="23">
        <f>VLOOKUP(E582,DATA!A:I,9,0)</f>
        <v>26.155436578115147</v>
      </c>
      <c r="K582" s="23">
        <v>-6988</v>
      </c>
      <c r="L582" s="23">
        <v>17</v>
      </c>
      <c r="M582" s="23">
        <f t="shared" si="85"/>
        <v>3605.4109622287074</v>
      </c>
      <c r="N582" s="23">
        <f t="shared" si="91"/>
        <v>2992.5438573527954</v>
      </c>
      <c r="P582" s="23">
        <f t="shared" si="89"/>
        <v>688881.0226724701</v>
      </c>
      <c r="R582" s="46">
        <f t="shared" si="90"/>
        <v>762340.1346984241</v>
      </c>
    </row>
    <row r="583" spans="1:18" ht="12.75">
      <c r="A583" s="23">
        <f t="shared" si="87"/>
        <v>-6988</v>
      </c>
      <c r="B583" s="36">
        <v>-7</v>
      </c>
      <c r="C583" s="36">
        <v>12</v>
      </c>
      <c r="D583" s="36">
        <v>0.0158418156</v>
      </c>
      <c r="E583" s="37" t="s">
        <v>6</v>
      </c>
      <c r="F583" s="23">
        <f>VLOOKUP(A583,GPW!A:E,5,0)</f>
        <v>248448.5024316004</v>
      </c>
      <c r="G583" s="23">
        <f>VLOOKUP(A583,Grid_Area!A:L,12,0)</f>
        <v>4660.703</v>
      </c>
      <c r="H583" s="23">
        <f t="shared" si="88"/>
        <v>12071.22077</v>
      </c>
      <c r="I583" s="23">
        <f>VLOOKUP(E583,DATA!A:Q,17,0)</f>
        <v>230.19914009943844</v>
      </c>
      <c r="J583" s="23">
        <f>VLOOKUP(E583,DATA!A:I,9,0)</f>
        <v>26.155436578115147</v>
      </c>
      <c r="K583" s="23">
        <v>-6988</v>
      </c>
      <c r="L583" s="23">
        <v>17</v>
      </c>
      <c r="M583" s="23">
        <f t="shared" si="85"/>
        <v>5001.70553628561</v>
      </c>
      <c r="N583" s="23">
        <f t="shared" si="91"/>
        <v>4151.488786079055</v>
      </c>
      <c r="P583" s="23">
        <f t="shared" si="89"/>
        <v>955669.14868786</v>
      </c>
      <c r="R583" s="46">
        <f t="shared" si="90"/>
        <v>1057577.3225853832</v>
      </c>
    </row>
    <row r="584" spans="1:18" ht="12.75">
      <c r="A584" s="23">
        <f t="shared" si="87"/>
        <v>-6988</v>
      </c>
      <c r="B584" s="36">
        <v>-7</v>
      </c>
      <c r="C584" s="36">
        <v>12</v>
      </c>
      <c r="D584" s="36">
        <v>0.1098921287</v>
      </c>
      <c r="E584" s="37" t="s">
        <v>10</v>
      </c>
      <c r="F584" s="23">
        <f>VLOOKUP(A584,GPW!A:E,5,0)</f>
        <v>248448.5024316004</v>
      </c>
      <c r="G584" s="23">
        <f>VLOOKUP(A584,Grid_Area!A:L,12,0)</f>
        <v>4660.703</v>
      </c>
      <c r="H584" s="23">
        <f t="shared" si="88"/>
        <v>12071.22077</v>
      </c>
      <c r="I584" s="23">
        <f>VLOOKUP(E584,DATA!A:Q,17,0)</f>
        <v>205.2138202835517</v>
      </c>
      <c r="J584" s="23">
        <f>VLOOKUP(E584,DATA!A:I,9,0)</f>
        <v>21.8708569960352</v>
      </c>
      <c r="K584" s="23">
        <v>-6988</v>
      </c>
      <c r="L584" s="23">
        <v>17</v>
      </c>
      <c r="M584" s="23">
        <f t="shared" si="85"/>
        <v>29012.394875060032</v>
      </c>
      <c r="N584" s="23">
        <f t="shared" si="91"/>
        <v>24080.712290502877</v>
      </c>
      <c r="P584" s="23">
        <f t="shared" si="89"/>
        <v>4941694.964283172</v>
      </c>
      <c r="R584" s="46">
        <f t="shared" si="90"/>
        <v>5468654.645319364</v>
      </c>
    </row>
    <row r="585" spans="1:18" ht="12.75">
      <c r="A585" s="23">
        <f t="shared" si="87"/>
        <v>-6988</v>
      </c>
      <c r="B585" s="36">
        <v>-7</v>
      </c>
      <c r="C585" s="36">
        <v>12</v>
      </c>
      <c r="D585" s="36">
        <v>0.0686881946</v>
      </c>
      <c r="E585" s="37" t="s">
        <v>10</v>
      </c>
      <c r="F585" s="23">
        <f>VLOOKUP(A585,GPW!A:E,5,0)</f>
        <v>248448.5024316004</v>
      </c>
      <c r="G585" s="23">
        <f>VLOOKUP(A585,Grid_Area!A:L,12,0)</f>
        <v>4660.703</v>
      </c>
      <c r="H585" s="23">
        <f t="shared" si="88"/>
        <v>12071.22077</v>
      </c>
      <c r="I585" s="23">
        <f>VLOOKUP(E585,DATA!A:Q,17,0)</f>
        <v>205.2138202835517</v>
      </c>
      <c r="J585" s="23">
        <f>VLOOKUP(E585,DATA!A:I,9,0)</f>
        <v>21.8708569960352</v>
      </c>
      <c r="K585" s="23">
        <v>-6988</v>
      </c>
      <c r="L585" s="23">
        <v>17</v>
      </c>
      <c r="M585" s="23">
        <f t="shared" si="85"/>
        <v>18134.228980407097</v>
      </c>
      <c r="N585" s="23">
        <f t="shared" si="91"/>
        <v>15051.675415553884</v>
      </c>
      <c r="P585" s="23">
        <f t="shared" si="89"/>
        <v>3088811.8136938284</v>
      </c>
      <c r="R585" s="46">
        <f t="shared" si="90"/>
        <v>3418188.5356261237</v>
      </c>
    </row>
    <row r="586" spans="1:18" ht="12.75">
      <c r="A586" s="23">
        <f t="shared" si="87"/>
        <v>-6988</v>
      </c>
      <c r="B586" s="36">
        <v>-7</v>
      </c>
      <c r="C586" s="36">
        <v>12</v>
      </c>
      <c r="D586" s="36">
        <v>0.0610629551</v>
      </c>
      <c r="E586" s="37" t="s">
        <v>11</v>
      </c>
      <c r="F586" s="23">
        <f>VLOOKUP(A586,GPW!A:E,5,0)</f>
        <v>248448.5024316004</v>
      </c>
      <c r="G586" s="23">
        <f>VLOOKUP(A586,Grid_Area!A:L,12,0)</f>
        <v>4660.703</v>
      </c>
      <c r="H586" s="23">
        <f t="shared" si="88"/>
        <v>12071.22077</v>
      </c>
      <c r="I586" s="23">
        <f>VLOOKUP(E586,DATA!A:Q,17,0)</f>
        <v>223.84953713477154</v>
      </c>
      <c r="J586" s="23">
        <f>VLOOKUP(E586,DATA!A:I,9,0)</f>
        <v>36.28089152776056</v>
      </c>
      <c r="K586" s="23">
        <v>-6988</v>
      </c>
      <c r="L586" s="23">
        <v>17</v>
      </c>
      <c r="M586" s="23">
        <f t="shared" si="85"/>
        <v>26742.805212077328</v>
      </c>
      <c r="N586" s="23">
        <f t="shared" si="91"/>
        <v>22196.919658865714</v>
      </c>
      <c r="P586" s="23">
        <f t="shared" si="89"/>
        <v>4968770.191454801</v>
      </c>
      <c r="R586" s="46">
        <f t="shared" si="90"/>
        <v>5498617.050509358</v>
      </c>
    </row>
    <row r="587" spans="1:18" ht="12.75">
      <c r="A587" s="23">
        <f t="shared" si="87"/>
        <v>-6988</v>
      </c>
      <c r="B587" s="36">
        <v>-7</v>
      </c>
      <c r="C587" s="36">
        <v>12</v>
      </c>
      <c r="D587" s="36">
        <v>2.2716E-05</v>
      </c>
      <c r="E587" s="37" t="s">
        <v>11</v>
      </c>
      <c r="F587" s="23">
        <f>VLOOKUP(A587,GPW!A:E,5,0)</f>
        <v>248448.5024316004</v>
      </c>
      <c r="G587" s="23">
        <f>VLOOKUP(A587,Grid_Area!A:L,12,0)</f>
        <v>4660.703</v>
      </c>
      <c r="H587" s="23">
        <f t="shared" si="88"/>
        <v>12071.22077</v>
      </c>
      <c r="I587" s="23">
        <f>VLOOKUP(E587,DATA!A:Q,17,0)</f>
        <v>223.84953713477154</v>
      </c>
      <c r="J587" s="23">
        <f>VLOOKUP(E587,DATA!A:I,9,0)</f>
        <v>36.28089152776056</v>
      </c>
      <c r="K587" s="23">
        <v>-6988</v>
      </c>
      <c r="L587" s="23">
        <v>17</v>
      </c>
      <c r="M587" s="23">
        <f t="shared" si="85"/>
        <v>9.948577860385086</v>
      </c>
      <c r="N587" s="23">
        <f t="shared" si="91"/>
        <v>8.257465203658207</v>
      </c>
      <c r="P587" s="23">
        <f t="shared" si="89"/>
        <v>1848.4297637453715</v>
      </c>
      <c r="R587" s="46">
        <f t="shared" si="90"/>
        <v>2045.5378341060755</v>
      </c>
    </row>
    <row r="588" spans="1:18" ht="12.75">
      <c r="A588" s="23">
        <f t="shared" si="87"/>
        <v>-6988</v>
      </c>
      <c r="B588" s="36">
        <v>-7</v>
      </c>
      <c r="C588" s="36">
        <v>12</v>
      </c>
      <c r="D588" s="36">
        <v>0.2091255234</v>
      </c>
      <c r="E588" s="37" t="s">
        <v>10</v>
      </c>
      <c r="F588" s="23">
        <f>VLOOKUP(A588,GPW!A:E,5,0)</f>
        <v>248448.5024316004</v>
      </c>
      <c r="G588" s="23">
        <f>VLOOKUP(A588,Grid_Area!A:L,12,0)</f>
        <v>4660.703</v>
      </c>
      <c r="H588" s="23">
        <f t="shared" si="88"/>
        <v>12071.22077</v>
      </c>
      <c r="I588" s="23">
        <f>VLOOKUP(E588,DATA!A:Q,17,0)</f>
        <v>205.2138202835517</v>
      </c>
      <c r="J588" s="23">
        <f>VLOOKUP(E588,DATA!A:I,9,0)</f>
        <v>21.8708569960352</v>
      </c>
      <c r="K588" s="23">
        <v>-6988</v>
      </c>
      <c r="L588" s="23">
        <v>17</v>
      </c>
      <c r="M588" s="23">
        <f t="shared" si="85"/>
        <v>55210.79930936316</v>
      </c>
      <c r="N588" s="23">
        <f t="shared" si="91"/>
        <v>45825.77133749005</v>
      </c>
      <c r="P588" s="23">
        <f t="shared" si="89"/>
        <v>9404081.603606818</v>
      </c>
      <c r="R588" s="46">
        <f t="shared" si="90"/>
        <v>10406889.724725604</v>
      </c>
    </row>
    <row r="589" spans="1:18" ht="12.75">
      <c r="A589" s="23">
        <f t="shared" si="87"/>
        <v>-6988</v>
      </c>
      <c r="B589" s="36">
        <v>-7</v>
      </c>
      <c r="C589" s="36">
        <v>12</v>
      </c>
      <c r="D589" s="36">
        <v>0.1259679872</v>
      </c>
      <c r="E589" s="37" t="s">
        <v>10</v>
      </c>
      <c r="F589" s="23">
        <f>VLOOKUP(A589,GPW!A:E,5,0)</f>
        <v>248448.5024316004</v>
      </c>
      <c r="G589" s="23">
        <f>VLOOKUP(A589,Grid_Area!A:L,12,0)</f>
        <v>4660.703</v>
      </c>
      <c r="H589" s="23">
        <f t="shared" si="88"/>
        <v>12071.22077</v>
      </c>
      <c r="I589" s="23">
        <f>VLOOKUP(E589,DATA!A:Q,17,0)</f>
        <v>205.2138202835517</v>
      </c>
      <c r="J589" s="23">
        <f>VLOOKUP(E589,DATA!A:I,9,0)</f>
        <v>21.8708569960352</v>
      </c>
      <c r="K589" s="23">
        <v>-6988</v>
      </c>
      <c r="L589" s="23">
        <v>17</v>
      </c>
      <c r="M589" s="23">
        <f t="shared" si="85"/>
        <v>33256.549213273254</v>
      </c>
      <c r="N589" s="23">
        <f t="shared" si="91"/>
        <v>27603.42249678297</v>
      </c>
      <c r="P589" s="23">
        <f t="shared" si="89"/>
        <v>5664603.783465768</v>
      </c>
      <c r="R589" s="46">
        <f t="shared" si="90"/>
        <v>6268651.144645724</v>
      </c>
    </row>
    <row r="590" spans="1:18" ht="12.75">
      <c r="A590" s="23">
        <f t="shared" si="87"/>
        <v>-6988</v>
      </c>
      <c r="B590" s="36">
        <v>-7</v>
      </c>
      <c r="C590" s="36">
        <v>12</v>
      </c>
      <c r="D590" s="36">
        <v>0.1117989142</v>
      </c>
      <c r="E590" s="37" t="s">
        <v>10</v>
      </c>
      <c r="F590" s="23">
        <f>VLOOKUP(A590,GPW!A:E,5,0)</f>
        <v>248448.5024316004</v>
      </c>
      <c r="G590" s="23">
        <f>VLOOKUP(A590,Grid_Area!A:L,12,0)</f>
        <v>4660.703</v>
      </c>
      <c r="H590" s="23">
        <f t="shared" si="88"/>
        <v>12071.22077</v>
      </c>
      <c r="I590" s="23">
        <f>VLOOKUP(E590,DATA!A:Q,17,0)</f>
        <v>205.2138202835517</v>
      </c>
      <c r="J590" s="23">
        <f>VLOOKUP(E590,DATA!A:I,9,0)</f>
        <v>21.8708569960352</v>
      </c>
      <c r="K590" s="23">
        <v>-6988</v>
      </c>
      <c r="L590" s="23">
        <v>17</v>
      </c>
      <c r="M590" s="23">
        <f t="shared" si="85"/>
        <v>29515.801393092468</v>
      </c>
      <c r="N590" s="23">
        <f t="shared" si="91"/>
        <v>24498.547066918516</v>
      </c>
      <c r="P590" s="23">
        <f t="shared" si="89"/>
        <v>5027440.434998749</v>
      </c>
      <c r="R590" s="46">
        <f t="shared" si="90"/>
        <v>5563543.61967593</v>
      </c>
    </row>
    <row r="591" spans="1:18" ht="12.75">
      <c r="A591" s="23">
        <f t="shared" si="87"/>
        <v>-6988</v>
      </c>
      <c r="B591" s="36">
        <v>-7</v>
      </c>
      <c r="C591" s="36">
        <v>12</v>
      </c>
      <c r="D591" s="36">
        <v>0.000814663</v>
      </c>
      <c r="E591" s="37" t="s">
        <v>14</v>
      </c>
      <c r="F591" s="23">
        <f>VLOOKUP(A591,GPW!A:E,5,0)</f>
        <v>248448.5024316004</v>
      </c>
      <c r="G591" s="23">
        <f>VLOOKUP(A591,Grid_Area!A:L,12,0)</f>
        <v>4660.703</v>
      </c>
      <c r="H591" s="23">
        <f t="shared" si="88"/>
        <v>12071.22077</v>
      </c>
      <c r="I591" s="23">
        <f>VLOOKUP(E591,DATA!A:Q,17,0)</f>
        <v>196.40551618477042</v>
      </c>
      <c r="J591" s="23">
        <f>VLOOKUP(E591,DATA!A:I,9,0)</f>
        <v>28.302066407126002</v>
      </c>
      <c r="K591" s="23">
        <v>-6988</v>
      </c>
      <c r="L591" s="23">
        <v>17</v>
      </c>
      <c r="M591" s="23">
        <f t="shared" si="85"/>
        <v>278.32186801005656</v>
      </c>
      <c r="N591" s="23">
        <f t="shared" si="91"/>
        <v>231.0112231881588</v>
      </c>
      <c r="P591" s="23">
        <f t="shared" si="89"/>
        <v>45371.878534745534</v>
      </c>
      <c r="R591" s="46">
        <f t="shared" si="90"/>
        <v>50210.127518846995</v>
      </c>
    </row>
    <row r="592" spans="1:18" ht="12.75">
      <c r="A592" s="23">
        <f t="shared" si="87"/>
        <v>-6988</v>
      </c>
      <c r="B592" s="36">
        <v>-7</v>
      </c>
      <c r="C592" s="36">
        <v>12</v>
      </c>
      <c r="D592" s="36">
        <v>0.0214196065</v>
      </c>
      <c r="E592" s="37" t="s">
        <v>20</v>
      </c>
      <c r="F592" s="23">
        <f>VLOOKUP(A592,GPW!A:E,5,0)</f>
        <v>248448.5024316004</v>
      </c>
      <c r="G592" s="23">
        <f>VLOOKUP(A592,Grid_Area!A:L,12,0)</f>
        <v>4660.703</v>
      </c>
      <c r="H592" s="23">
        <f t="shared" si="88"/>
        <v>12071.22077</v>
      </c>
      <c r="I592" s="23">
        <f>VLOOKUP(E592,DATA!A:Q,17,0)</f>
        <v>200.85362484769158</v>
      </c>
      <c r="J592" s="23">
        <f>VLOOKUP(E592,DATA!A:I,9,0)</f>
        <v>29.311462656148542</v>
      </c>
      <c r="K592" s="23">
        <v>-6988</v>
      </c>
      <c r="L592" s="23">
        <v>17</v>
      </c>
      <c r="M592" s="23">
        <f t="shared" si="85"/>
        <v>7578.795200364108</v>
      </c>
      <c r="N592" s="23">
        <f t="shared" si="91"/>
        <v>6290.510918335021</v>
      </c>
      <c r="P592" s="23">
        <f t="shared" si="89"/>
        <v>1263471.9200915701</v>
      </c>
      <c r="R592" s="46">
        <f t="shared" si="90"/>
        <v>1398202.7694907738</v>
      </c>
    </row>
    <row r="593" spans="1:18" ht="12.75">
      <c r="A593" s="23">
        <f t="shared" si="87"/>
        <v>-6988</v>
      </c>
      <c r="B593" s="36">
        <v>-7</v>
      </c>
      <c r="C593" s="36">
        <v>12</v>
      </c>
      <c r="D593" s="36">
        <v>0.0637324081</v>
      </c>
      <c r="E593" s="37" t="s">
        <v>20</v>
      </c>
      <c r="F593" s="23">
        <f>VLOOKUP(A593,GPW!A:E,5,0)</f>
        <v>248448.5024316004</v>
      </c>
      <c r="G593" s="23">
        <f>VLOOKUP(A593,Grid_Area!A:L,12,0)</f>
        <v>4660.703</v>
      </c>
      <c r="H593" s="23">
        <f t="shared" si="88"/>
        <v>12071.22077</v>
      </c>
      <c r="I593" s="23">
        <f>VLOOKUP(E593,DATA!A:Q,17,0)</f>
        <v>200.85362484769158</v>
      </c>
      <c r="J593" s="23">
        <f>VLOOKUP(E593,DATA!A:I,9,0)</f>
        <v>29.311462656148542</v>
      </c>
      <c r="K593" s="23">
        <v>-6988</v>
      </c>
      <c r="L593" s="23">
        <v>17</v>
      </c>
      <c r="M593" s="23">
        <f t="shared" si="85"/>
        <v>22550.128015466886</v>
      </c>
      <c r="N593" s="23">
        <f t="shared" si="91"/>
        <v>18716.93623339128</v>
      </c>
      <c r="P593" s="23">
        <f t="shared" si="89"/>
        <v>3759364.4885197375</v>
      </c>
      <c r="R593" s="46">
        <f t="shared" si="90"/>
        <v>4160245.871544663</v>
      </c>
    </row>
    <row r="594" spans="1:18" ht="12.75">
      <c r="A594" s="23">
        <f t="shared" si="87"/>
        <v>-6988</v>
      </c>
      <c r="B594" s="36">
        <v>-7</v>
      </c>
      <c r="C594" s="36">
        <v>12</v>
      </c>
      <c r="D594" s="36">
        <v>0.0587643696</v>
      </c>
      <c r="E594" s="37" t="s">
        <v>20</v>
      </c>
      <c r="F594" s="23">
        <f>VLOOKUP(A594,GPW!A:E,5,0)</f>
        <v>248448.5024316004</v>
      </c>
      <c r="G594" s="23">
        <f>VLOOKUP(A594,Grid_Area!A:L,12,0)</f>
        <v>4660.703</v>
      </c>
      <c r="H594" s="23">
        <f t="shared" si="88"/>
        <v>12071.22077</v>
      </c>
      <c r="I594" s="23">
        <f>VLOOKUP(E594,DATA!A:Q,17,0)</f>
        <v>200.85362484769158</v>
      </c>
      <c r="J594" s="23">
        <f>VLOOKUP(E594,DATA!A:I,9,0)</f>
        <v>29.311462656148542</v>
      </c>
      <c r="K594" s="23">
        <v>-6988</v>
      </c>
      <c r="L594" s="23">
        <v>17</v>
      </c>
      <c r="M594" s="23">
        <f t="shared" si="85"/>
        <v>20792.311113507265</v>
      </c>
      <c r="N594" s="23">
        <f t="shared" si="91"/>
        <v>17257.92248227691</v>
      </c>
      <c r="P594" s="23">
        <f t="shared" si="89"/>
        <v>3466316.2879057885</v>
      </c>
      <c r="R594" s="46">
        <f t="shared" si="90"/>
        <v>3835948.355171671</v>
      </c>
    </row>
    <row r="595" spans="1:18" ht="12.75">
      <c r="A595" s="23">
        <f t="shared" si="87"/>
        <v>-6988</v>
      </c>
      <c r="B595" s="36">
        <v>-7</v>
      </c>
      <c r="C595" s="36">
        <v>12</v>
      </c>
      <c r="D595" s="36">
        <v>0.1304858677</v>
      </c>
      <c r="E595" s="37" t="s">
        <v>14</v>
      </c>
      <c r="F595" s="23">
        <f>VLOOKUP(A595,GPW!A:E,5,0)</f>
        <v>248448.5024316004</v>
      </c>
      <c r="G595" s="23">
        <f>VLOOKUP(A595,Grid_Area!A:L,12,0)</f>
        <v>4660.703</v>
      </c>
      <c r="H595" s="23">
        <f t="shared" si="88"/>
        <v>12071.22077</v>
      </c>
      <c r="I595" s="23">
        <f>VLOOKUP(E595,DATA!A:Q,17,0)</f>
        <v>196.40551618477042</v>
      </c>
      <c r="J595" s="23">
        <f>VLOOKUP(E595,DATA!A:I,9,0)</f>
        <v>28.302066407126002</v>
      </c>
      <c r="K595" s="23">
        <v>-6988</v>
      </c>
      <c r="L595" s="23">
        <v>17</v>
      </c>
      <c r="M595" s="23">
        <f t="shared" si="85"/>
        <v>44579.2560201913</v>
      </c>
      <c r="N595" s="23">
        <f t="shared" si="91"/>
        <v>37001.43483396848</v>
      </c>
      <c r="P595" s="23">
        <f t="shared" si="89"/>
        <v>7267285.908142724</v>
      </c>
      <c r="R595" s="46">
        <f t="shared" si="90"/>
        <v>8042235.938816908</v>
      </c>
    </row>
    <row r="596" spans="1:18" ht="12.75">
      <c r="A596" s="23">
        <f t="shared" si="87"/>
        <v>-6988</v>
      </c>
      <c r="B596" s="36">
        <v>-7</v>
      </c>
      <c r="C596" s="36">
        <v>12</v>
      </c>
      <c r="D596" s="36">
        <v>0.002155816</v>
      </c>
      <c r="E596" s="37" t="s">
        <v>14</v>
      </c>
      <c r="F596" s="23">
        <f>VLOOKUP(A596,GPW!A:E,5,0)</f>
        <v>248448.5024316004</v>
      </c>
      <c r="G596" s="23">
        <f>VLOOKUP(A596,Grid_Area!A:L,12,0)</f>
        <v>4660.703</v>
      </c>
      <c r="H596" s="23">
        <f t="shared" si="88"/>
        <v>12071.22077</v>
      </c>
      <c r="I596" s="23">
        <f>VLOOKUP(E596,DATA!A:Q,17,0)</f>
        <v>196.40551618477042</v>
      </c>
      <c r="J596" s="23">
        <f>VLOOKUP(E596,DATA!A:I,9,0)</f>
        <v>28.302066407126002</v>
      </c>
      <c r="K596" s="23">
        <v>-6988</v>
      </c>
      <c r="L596" s="23">
        <v>17</v>
      </c>
      <c r="M596" s="23">
        <f t="shared" si="85"/>
        <v>736.5140385729659</v>
      </c>
      <c r="N596" s="23">
        <f t="shared" si="91"/>
        <v>611.3174295734602</v>
      </c>
      <c r="P596" s="23">
        <f t="shared" si="89"/>
        <v>120066.11530812249</v>
      </c>
      <c r="R596" s="46">
        <f t="shared" si="90"/>
        <v>132869.41504299405</v>
      </c>
    </row>
    <row r="597" spans="1:20" ht="12.75">
      <c r="A597" s="23">
        <f t="shared" si="87"/>
        <v>-6987</v>
      </c>
      <c r="B597" s="36">
        <v>-7</v>
      </c>
      <c r="C597" s="36">
        <v>13</v>
      </c>
      <c r="D597" s="36">
        <v>0.000292096</v>
      </c>
      <c r="E597" s="37" t="s">
        <v>20</v>
      </c>
      <c r="F597" s="23">
        <f>VLOOKUP(A597,GPW!A:E,5,0)</f>
        <v>399007.18987671874</v>
      </c>
      <c r="G597" s="23">
        <f>VLOOKUP(A597,Grid_Area!A:L,12,0)</f>
        <v>4641.958</v>
      </c>
      <c r="H597" s="23">
        <f t="shared" si="88"/>
        <v>12022.671219999998</v>
      </c>
      <c r="I597" s="23">
        <f>VLOOKUP(E597,DATA!A:Q,17,0)</f>
        <v>200.85362484769158</v>
      </c>
      <c r="J597" s="23">
        <f>VLOOKUP(E597,DATA!A:I,9,0)</f>
        <v>29.311462656148542</v>
      </c>
      <c r="K597" s="23">
        <v>-6987</v>
      </c>
      <c r="L597" s="23">
        <v>17</v>
      </c>
      <c r="M597" s="23">
        <f t="shared" si="85"/>
        <v>102.93523751925233</v>
      </c>
      <c r="N597" s="23">
        <f>M597*F597/SUM(M$597:M$613)</f>
        <v>89.16514923658596</v>
      </c>
      <c r="O597" s="23">
        <f>SUM(N597:N613)</f>
        <v>399007.18987671874</v>
      </c>
      <c r="P597" s="23">
        <f t="shared" si="89"/>
        <v>17909.14343425367</v>
      </c>
      <c r="R597" s="46">
        <f t="shared" si="90"/>
        <v>19818.89233214314</v>
      </c>
      <c r="S597" s="46">
        <f>SUM(R597:R613)</f>
        <v>118874492.01915565</v>
      </c>
      <c r="T597" s="23">
        <f>SUM(D597:D613)</f>
        <v>1.0000000018</v>
      </c>
    </row>
    <row r="598" spans="1:18" ht="12.75">
      <c r="A598" s="23">
        <f t="shared" si="87"/>
        <v>-6987</v>
      </c>
      <c r="B598" s="36">
        <v>-7</v>
      </c>
      <c r="C598" s="36">
        <v>13</v>
      </c>
      <c r="D598" s="36">
        <v>0.0017605125</v>
      </c>
      <c r="E598" s="37" t="s">
        <v>14</v>
      </c>
      <c r="F598" s="23">
        <f>VLOOKUP(A598,GPW!A:E,5,0)</f>
        <v>399007.18987671874</v>
      </c>
      <c r="G598" s="23">
        <f>VLOOKUP(A598,Grid_Area!A:L,12,0)</f>
        <v>4641.958</v>
      </c>
      <c r="H598" s="23">
        <f t="shared" si="88"/>
        <v>12022.671219999998</v>
      </c>
      <c r="I598" s="23">
        <f>VLOOKUP(E598,DATA!A:Q,17,0)</f>
        <v>196.40551618477042</v>
      </c>
      <c r="J598" s="23">
        <f>VLOOKUP(E598,DATA!A:I,9,0)</f>
        <v>28.302066407126002</v>
      </c>
      <c r="K598" s="23">
        <v>-6987</v>
      </c>
      <c r="L598" s="23">
        <v>17</v>
      </c>
      <c r="M598" s="23">
        <f t="shared" si="85"/>
        <v>599.0433196468098</v>
      </c>
      <c r="N598" s="23">
        <f aca="true" t="shared" si="92" ref="N598:N613">M598*F598/SUM(M$597:M$613)</f>
        <v>518.9067250706785</v>
      </c>
      <c r="P598" s="23">
        <f t="shared" si="89"/>
        <v>101916.14318925535</v>
      </c>
      <c r="R598" s="46">
        <f t="shared" si="90"/>
        <v>112784.01316010841</v>
      </c>
    </row>
    <row r="599" spans="1:18" ht="12.75">
      <c r="A599" s="23">
        <f t="shared" si="87"/>
        <v>-6987</v>
      </c>
      <c r="B599" s="36">
        <v>-7</v>
      </c>
      <c r="C599" s="36">
        <v>13</v>
      </c>
      <c r="D599" s="36">
        <v>0.00878279</v>
      </c>
      <c r="E599" s="37" t="s">
        <v>14</v>
      </c>
      <c r="F599" s="23">
        <f>VLOOKUP(A599,GPW!A:E,5,0)</f>
        <v>399007.18987671874</v>
      </c>
      <c r="G599" s="23">
        <f>VLOOKUP(A599,Grid_Area!A:L,12,0)</f>
        <v>4641.958</v>
      </c>
      <c r="H599" s="23">
        <f t="shared" si="88"/>
        <v>12022.671219999998</v>
      </c>
      <c r="I599" s="23">
        <f>VLOOKUP(E599,DATA!A:Q,17,0)</f>
        <v>196.40551618477042</v>
      </c>
      <c r="J599" s="23">
        <f>VLOOKUP(E599,DATA!A:I,9,0)</f>
        <v>28.302066407126002</v>
      </c>
      <c r="K599" s="23">
        <v>-6987</v>
      </c>
      <c r="L599" s="23">
        <v>17</v>
      </c>
      <c r="M599" s="23">
        <f t="shared" si="85"/>
        <v>2988.488680063791</v>
      </c>
      <c r="N599" s="23">
        <f t="shared" si="92"/>
        <v>2588.7057296574176</v>
      </c>
      <c r="P599" s="23">
        <f t="shared" si="89"/>
        <v>508436.08508383785</v>
      </c>
      <c r="R599" s="46">
        <f t="shared" si="90"/>
        <v>562653.3767539103</v>
      </c>
    </row>
    <row r="600" spans="1:18" ht="12.75">
      <c r="A600" s="23">
        <f t="shared" si="87"/>
        <v>-6987</v>
      </c>
      <c r="B600" s="36">
        <v>-7</v>
      </c>
      <c r="C600" s="36">
        <v>13</v>
      </c>
      <c r="D600" s="36">
        <v>0.0609091276</v>
      </c>
      <c r="E600" s="37" t="s">
        <v>20</v>
      </c>
      <c r="F600" s="23">
        <f>VLOOKUP(A600,GPW!A:E,5,0)</f>
        <v>399007.18987671874</v>
      </c>
      <c r="G600" s="23">
        <f>VLOOKUP(A600,Grid_Area!A:L,12,0)</f>
        <v>4641.958</v>
      </c>
      <c r="H600" s="23">
        <f t="shared" si="88"/>
        <v>12022.671219999998</v>
      </c>
      <c r="I600" s="23">
        <f>VLOOKUP(E600,DATA!A:Q,17,0)</f>
        <v>200.85362484769158</v>
      </c>
      <c r="J600" s="23">
        <f>VLOOKUP(E600,DATA!A:I,9,0)</f>
        <v>29.311462656148542</v>
      </c>
      <c r="K600" s="23">
        <v>-6987</v>
      </c>
      <c r="L600" s="23">
        <v>17</v>
      </c>
      <c r="M600" s="23">
        <f t="shared" si="85"/>
        <v>21464.503165385515</v>
      </c>
      <c r="N600" s="23">
        <f t="shared" si="92"/>
        <v>18593.104501000547</v>
      </c>
      <c r="P600" s="23">
        <f t="shared" si="89"/>
        <v>3734492.4361978895</v>
      </c>
      <c r="R600" s="46">
        <f t="shared" si="90"/>
        <v>4132721.5776633974</v>
      </c>
    </row>
    <row r="601" spans="1:18" ht="12.75">
      <c r="A601" s="23">
        <f t="shared" si="87"/>
        <v>-6987</v>
      </c>
      <c r="B601" s="36">
        <v>-7</v>
      </c>
      <c r="C601" s="36">
        <v>13</v>
      </c>
      <c r="D601" s="36">
        <v>7.88205E-05</v>
      </c>
      <c r="E601" s="37" t="s">
        <v>17</v>
      </c>
      <c r="F601" s="23">
        <f>VLOOKUP(A601,GPW!A:E,5,0)</f>
        <v>399007.18987671874</v>
      </c>
      <c r="G601" s="23">
        <f>VLOOKUP(A601,Grid_Area!A:L,12,0)</f>
        <v>4641.958</v>
      </c>
      <c r="H601" s="23">
        <f t="shared" si="88"/>
        <v>12022.671219999998</v>
      </c>
      <c r="I601" s="23">
        <f>VLOOKUP(E601,DATA!A:Q,17,0)</f>
        <v>364.7355248819982</v>
      </c>
      <c r="J601" s="23">
        <f>VLOOKUP(E601,DATA!A:I,9,0)</f>
        <v>115.18674335775658</v>
      </c>
      <c r="K601" s="23">
        <v>-6987</v>
      </c>
      <c r="L601" s="23">
        <v>17</v>
      </c>
      <c r="M601" s="23">
        <f t="shared" si="85"/>
        <v>109.1547542033327</v>
      </c>
      <c r="N601" s="23">
        <f t="shared" si="92"/>
        <v>94.55265449407119</v>
      </c>
      <c r="P601" s="23">
        <f t="shared" si="89"/>
        <v>34486.71206588128</v>
      </c>
      <c r="R601" s="46">
        <f t="shared" si="90"/>
        <v>38164.216833288534</v>
      </c>
    </row>
    <row r="602" spans="1:18" ht="12.75">
      <c r="A602" s="23">
        <f t="shared" si="87"/>
        <v>-6987</v>
      </c>
      <c r="B602" s="36">
        <v>-7</v>
      </c>
      <c r="C602" s="36">
        <v>13</v>
      </c>
      <c r="D602" s="36">
        <v>0.1030806202</v>
      </c>
      <c r="E602" s="37" t="s">
        <v>20</v>
      </c>
      <c r="F602" s="23">
        <f>VLOOKUP(A602,GPW!A:E,5,0)</f>
        <v>399007.18987671874</v>
      </c>
      <c r="G602" s="23">
        <f>VLOOKUP(A602,Grid_Area!A:L,12,0)</f>
        <v>4641.958</v>
      </c>
      <c r="H602" s="23">
        <f t="shared" si="88"/>
        <v>12022.671219999998</v>
      </c>
      <c r="I602" s="23">
        <f>VLOOKUP(E602,DATA!A:Q,17,0)</f>
        <v>200.85362484769158</v>
      </c>
      <c r="J602" s="23">
        <f>VLOOKUP(E602,DATA!A:I,9,0)</f>
        <v>29.311462656148542</v>
      </c>
      <c r="K602" s="23">
        <v>-6987</v>
      </c>
      <c r="L602" s="23">
        <v>17</v>
      </c>
      <c r="M602" s="23">
        <f t="shared" si="85"/>
        <v>36325.82481074318</v>
      </c>
      <c r="N602" s="23">
        <f t="shared" si="92"/>
        <v>31466.36339947427</v>
      </c>
      <c r="P602" s="23">
        <f t="shared" si="89"/>
        <v>6320133.149559138</v>
      </c>
      <c r="R602" s="46">
        <f t="shared" si="90"/>
        <v>6994083.155107701</v>
      </c>
    </row>
    <row r="603" spans="1:18" ht="12.75">
      <c r="A603" s="23">
        <f t="shared" si="87"/>
        <v>-6987</v>
      </c>
      <c r="B603" s="36">
        <v>-7</v>
      </c>
      <c r="C603" s="36">
        <v>13</v>
      </c>
      <c r="D603" s="36">
        <v>0.009313741</v>
      </c>
      <c r="E603" s="37" t="s">
        <v>21</v>
      </c>
      <c r="F603" s="23">
        <f>VLOOKUP(A603,GPW!A:E,5,0)</f>
        <v>399007.18987671874</v>
      </c>
      <c r="G603" s="23">
        <f>VLOOKUP(A603,Grid_Area!A:L,12,0)</f>
        <v>4641.958</v>
      </c>
      <c r="H603" s="23">
        <f t="shared" si="88"/>
        <v>12022.671219999998</v>
      </c>
      <c r="I603" s="23">
        <f>VLOOKUP(E603,DATA!A:Q,17,0)</f>
        <v>254.96787318629734</v>
      </c>
      <c r="J603" s="23">
        <f>VLOOKUP(E603,DATA!A:I,9,0)</f>
        <v>35.15197327376009</v>
      </c>
      <c r="K603" s="23">
        <v>-6987</v>
      </c>
      <c r="L603" s="23">
        <v>17</v>
      </c>
      <c r="M603" s="23">
        <f t="shared" si="85"/>
        <v>3936.1789717669517</v>
      </c>
      <c r="N603" s="23">
        <f t="shared" si="92"/>
        <v>3409.6194257468787</v>
      </c>
      <c r="P603" s="23">
        <f t="shared" si="89"/>
        <v>869343.4133573661</v>
      </c>
      <c r="R603" s="46">
        <f t="shared" si="90"/>
        <v>962046.2068573214</v>
      </c>
    </row>
    <row r="604" spans="1:18" ht="12.75">
      <c r="A604" s="23">
        <f t="shared" si="87"/>
        <v>-6987</v>
      </c>
      <c r="B604" s="36">
        <v>-7</v>
      </c>
      <c r="C604" s="36">
        <v>13</v>
      </c>
      <c r="D604" s="36">
        <v>0.0880965082</v>
      </c>
      <c r="E604" s="37" t="s">
        <v>20</v>
      </c>
      <c r="F604" s="23">
        <f>VLOOKUP(A604,GPW!A:E,5,0)</f>
        <v>399007.18987671874</v>
      </c>
      <c r="G604" s="23">
        <f>VLOOKUP(A604,Grid_Area!A:L,12,0)</f>
        <v>4641.958</v>
      </c>
      <c r="H604" s="23">
        <f t="shared" si="88"/>
        <v>12022.671219999998</v>
      </c>
      <c r="I604" s="23">
        <f>VLOOKUP(E604,DATA!A:Q,17,0)</f>
        <v>200.85362484769158</v>
      </c>
      <c r="J604" s="23">
        <f>VLOOKUP(E604,DATA!A:I,9,0)</f>
        <v>29.311462656148542</v>
      </c>
      <c r="K604" s="23">
        <v>-6987</v>
      </c>
      <c r="L604" s="23">
        <v>17</v>
      </c>
      <c r="M604" s="23">
        <f t="shared" si="85"/>
        <v>31045.392597583537</v>
      </c>
      <c r="N604" s="23">
        <f t="shared" si="92"/>
        <v>26892.317254858397</v>
      </c>
      <c r="P604" s="23">
        <f t="shared" si="89"/>
        <v>5401419.401192431</v>
      </c>
      <c r="R604" s="46">
        <f t="shared" si="90"/>
        <v>5977401.987201348</v>
      </c>
    </row>
    <row r="605" spans="1:18" ht="12.75">
      <c r="A605" s="23">
        <f t="shared" si="87"/>
        <v>-6987</v>
      </c>
      <c r="B605" s="36">
        <v>-7</v>
      </c>
      <c r="C605" s="36">
        <v>13</v>
      </c>
      <c r="D605" s="36">
        <v>0.1089555552</v>
      </c>
      <c r="E605" s="37" t="s">
        <v>21</v>
      </c>
      <c r="F605" s="23">
        <f>VLOOKUP(A605,GPW!A:E,5,0)</f>
        <v>399007.18987671874</v>
      </c>
      <c r="G605" s="23">
        <f>VLOOKUP(A605,Grid_Area!A:L,12,0)</f>
        <v>4641.958</v>
      </c>
      <c r="H605" s="23">
        <f t="shared" si="88"/>
        <v>12022.671219999998</v>
      </c>
      <c r="I605" s="23">
        <f>VLOOKUP(E605,DATA!A:Q,17,0)</f>
        <v>254.96787318629734</v>
      </c>
      <c r="J605" s="23">
        <f>VLOOKUP(E605,DATA!A:I,9,0)</f>
        <v>35.15197327376009</v>
      </c>
      <c r="K605" s="23">
        <v>-6987</v>
      </c>
      <c r="L605" s="23">
        <v>17</v>
      </c>
      <c r="M605" s="23">
        <f t="shared" si="85"/>
        <v>46046.864008289835</v>
      </c>
      <c r="N605" s="23">
        <f t="shared" si="92"/>
        <v>39886.97748337176</v>
      </c>
      <c r="P605" s="23">
        <f t="shared" si="89"/>
        <v>10169897.816765029</v>
      </c>
      <c r="R605" s="46">
        <f t="shared" si="90"/>
        <v>11254369.065684082</v>
      </c>
    </row>
    <row r="606" spans="1:18" ht="12.75">
      <c r="A606" s="23">
        <f t="shared" si="87"/>
        <v>-6987</v>
      </c>
      <c r="B606" s="36">
        <v>-7</v>
      </c>
      <c r="C606" s="36">
        <v>13</v>
      </c>
      <c r="D606" s="36">
        <v>0.1530439003</v>
      </c>
      <c r="E606" s="37" t="s">
        <v>21</v>
      </c>
      <c r="F606" s="23">
        <f>VLOOKUP(A606,GPW!A:E,5,0)</f>
        <v>399007.18987671874</v>
      </c>
      <c r="G606" s="23">
        <f>VLOOKUP(A606,Grid_Area!A:L,12,0)</f>
        <v>4641.958</v>
      </c>
      <c r="H606" s="23">
        <f t="shared" si="88"/>
        <v>12022.671219999998</v>
      </c>
      <c r="I606" s="23">
        <f>VLOOKUP(E606,DATA!A:Q,17,0)</f>
        <v>254.96787318629734</v>
      </c>
      <c r="J606" s="23">
        <f>VLOOKUP(E606,DATA!A:I,9,0)</f>
        <v>35.15197327376009</v>
      </c>
      <c r="K606" s="23">
        <v>-6987</v>
      </c>
      <c r="L606" s="23">
        <v>17</v>
      </c>
      <c r="M606" s="23">
        <f t="shared" si="85"/>
        <v>64679.50763480087</v>
      </c>
      <c r="N606" s="23">
        <f t="shared" si="92"/>
        <v>56027.05244379768</v>
      </c>
      <c r="P606" s="23">
        <f t="shared" si="89"/>
        <v>14285098.402492236</v>
      </c>
      <c r="R606" s="46">
        <f t="shared" si="90"/>
        <v>15808395.763449412</v>
      </c>
    </row>
    <row r="607" spans="1:18" ht="12.75">
      <c r="A607" s="23">
        <f t="shared" si="87"/>
        <v>-6987</v>
      </c>
      <c r="B607" s="36">
        <v>-7</v>
      </c>
      <c r="C607" s="36">
        <v>13</v>
      </c>
      <c r="D607" s="36">
        <v>0.0770695496</v>
      </c>
      <c r="E607" s="37" t="s">
        <v>17</v>
      </c>
      <c r="F607" s="23">
        <f>VLOOKUP(A607,GPW!A:E,5,0)</f>
        <v>399007.18987671874</v>
      </c>
      <c r="G607" s="23">
        <f>VLOOKUP(A607,Grid_Area!A:L,12,0)</f>
        <v>4641.958</v>
      </c>
      <c r="H607" s="23">
        <f t="shared" si="88"/>
        <v>12022.671219999998</v>
      </c>
      <c r="I607" s="23">
        <f>VLOOKUP(E607,DATA!A:Q,17,0)</f>
        <v>364.7355248819982</v>
      </c>
      <c r="J607" s="23">
        <f>VLOOKUP(E607,DATA!A:I,9,0)</f>
        <v>115.18674335775658</v>
      </c>
      <c r="K607" s="23">
        <v>-6987</v>
      </c>
      <c r="L607" s="23">
        <v>17</v>
      </c>
      <c r="M607" s="23">
        <f t="shared" si="85"/>
        <v>106729.94643715222</v>
      </c>
      <c r="N607" s="23">
        <f t="shared" si="92"/>
        <v>92452.2236644335</v>
      </c>
      <c r="P607" s="23">
        <f t="shared" si="89"/>
        <v>33720610.32475505</v>
      </c>
      <c r="R607" s="46">
        <f t="shared" si="90"/>
        <v>37316421.51696938</v>
      </c>
    </row>
    <row r="608" spans="1:18" ht="12.75">
      <c r="A608" s="23">
        <f t="shared" si="87"/>
        <v>-6987</v>
      </c>
      <c r="B608" s="36">
        <v>-7</v>
      </c>
      <c r="C608" s="36">
        <v>13</v>
      </c>
      <c r="D608" s="36">
        <v>0.0511415491</v>
      </c>
      <c r="E608" s="37" t="s">
        <v>21</v>
      </c>
      <c r="F608" s="23">
        <f>VLOOKUP(A608,GPW!A:E,5,0)</f>
        <v>399007.18987671874</v>
      </c>
      <c r="G608" s="23">
        <f>VLOOKUP(A608,Grid_Area!A:L,12,0)</f>
        <v>4641.958</v>
      </c>
      <c r="H608" s="23">
        <f t="shared" si="88"/>
        <v>12022.671219999998</v>
      </c>
      <c r="I608" s="23">
        <f>VLOOKUP(E608,DATA!A:Q,17,0)</f>
        <v>254.96787318629734</v>
      </c>
      <c r="J608" s="23">
        <f>VLOOKUP(E608,DATA!A:I,9,0)</f>
        <v>35.15197327376009</v>
      </c>
      <c r="K608" s="23">
        <v>-6987</v>
      </c>
      <c r="L608" s="23">
        <v>17</v>
      </c>
      <c r="M608" s="23">
        <f t="shared" si="85"/>
        <v>21613.473055671948</v>
      </c>
      <c r="N608" s="23">
        <f t="shared" si="92"/>
        <v>18722.146050029503</v>
      </c>
      <c r="P608" s="23">
        <f t="shared" si="89"/>
        <v>4773545.75985926</v>
      </c>
      <c r="R608" s="46">
        <f t="shared" si="90"/>
        <v>5282574.781117756</v>
      </c>
    </row>
    <row r="609" spans="1:18" ht="12.75">
      <c r="A609" s="23">
        <f t="shared" si="87"/>
        <v>-6987</v>
      </c>
      <c r="B609" s="36">
        <v>-7</v>
      </c>
      <c r="C609" s="36">
        <v>13</v>
      </c>
      <c r="D609" s="36">
        <v>0.018042406</v>
      </c>
      <c r="E609" s="37" t="s">
        <v>23</v>
      </c>
      <c r="F609" s="23">
        <f>VLOOKUP(A609,GPW!A:E,5,0)</f>
        <v>399007.18987671874</v>
      </c>
      <c r="G609" s="23">
        <f>VLOOKUP(A609,Grid_Area!A:L,12,0)</f>
        <v>4641.958</v>
      </c>
      <c r="H609" s="23">
        <f t="shared" si="88"/>
        <v>12022.671219999998</v>
      </c>
      <c r="I609" s="23">
        <f>VLOOKUP(E609,DATA!A:Q,17,0)</f>
        <v>248.59045746778241</v>
      </c>
      <c r="J609" s="23">
        <f>VLOOKUP(E609,DATA!A:I,9,0)</f>
        <v>20.708371650603954</v>
      </c>
      <c r="K609" s="23">
        <v>-6987</v>
      </c>
      <c r="L609" s="23">
        <v>17</v>
      </c>
      <c r="M609" s="23">
        <f t="shared" si="85"/>
        <v>4492.016808861231</v>
      </c>
      <c r="N609" s="23">
        <f t="shared" si="92"/>
        <v>3891.100451003977</v>
      </c>
      <c r="P609" s="23">
        <f t="shared" si="89"/>
        <v>967290.4411681731</v>
      </c>
      <c r="R609" s="46">
        <f t="shared" si="90"/>
        <v>1070437.8563832839</v>
      </c>
    </row>
    <row r="610" spans="1:18" ht="12.75">
      <c r="A610" s="23">
        <f t="shared" si="87"/>
        <v>-6987</v>
      </c>
      <c r="B610" s="36">
        <v>-7</v>
      </c>
      <c r="C610" s="36">
        <v>13</v>
      </c>
      <c r="D610" s="36">
        <v>0.005292377</v>
      </c>
      <c r="E610" s="37" t="s">
        <v>21</v>
      </c>
      <c r="F610" s="23">
        <f>VLOOKUP(A610,GPW!A:E,5,0)</f>
        <v>399007.18987671874</v>
      </c>
      <c r="G610" s="23">
        <f>VLOOKUP(A610,Grid_Area!A:L,12,0)</f>
        <v>4641.958</v>
      </c>
      <c r="H610" s="23">
        <f t="shared" si="88"/>
        <v>12022.671219999998</v>
      </c>
      <c r="I610" s="23">
        <f>VLOOKUP(E610,DATA!A:Q,17,0)</f>
        <v>254.96787318629734</v>
      </c>
      <c r="J610" s="23">
        <f>VLOOKUP(E610,DATA!A:I,9,0)</f>
        <v>35.15197327376009</v>
      </c>
      <c r="K610" s="23">
        <v>-6987</v>
      </c>
      <c r="L610" s="23">
        <v>17</v>
      </c>
      <c r="M610" s="23">
        <f t="shared" si="85"/>
        <v>2236.6676352781406</v>
      </c>
      <c r="N610" s="23">
        <f t="shared" si="92"/>
        <v>1937.459011107995</v>
      </c>
      <c r="P610" s="23">
        <f t="shared" si="89"/>
        <v>493989.8034478323</v>
      </c>
      <c r="R610" s="46">
        <f t="shared" si="90"/>
        <v>546666.6099163515</v>
      </c>
    </row>
    <row r="611" spans="1:18" ht="12.75">
      <c r="A611" s="23">
        <f t="shared" si="87"/>
        <v>-6987</v>
      </c>
      <c r="B611" s="36">
        <v>-7</v>
      </c>
      <c r="C611" s="36">
        <v>13</v>
      </c>
      <c r="D611" s="36">
        <v>0.017453939</v>
      </c>
      <c r="E611" s="37" t="s">
        <v>23</v>
      </c>
      <c r="F611" s="23">
        <f>VLOOKUP(A611,GPW!A:E,5,0)</f>
        <v>399007.18987671874</v>
      </c>
      <c r="G611" s="23">
        <f>VLOOKUP(A611,Grid_Area!A:L,12,0)</f>
        <v>4641.958</v>
      </c>
      <c r="H611" s="23">
        <f t="shared" si="88"/>
        <v>12022.671219999998</v>
      </c>
      <c r="I611" s="23">
        <f>VLOOKUP(E611,DATA!A:Q,17,0)</f>
        <v>248.59045746778241</v>
      </c>
      <c r="J611" s="23">
        <f>VLOOKUP(E611,DATA!A:I,9,0)</f>
        <v>20.708371650603954</v>
      </c>
      <c r="K611" s="23">
        <v>-6987</v>
      </c>
      <c r="L611" s="23">
        <v>17</v>
      </c>
      <c r="M611" s="23">
        <f t="shared" si="85"/>
        <v>4345.506212909664</v>
      </c>
      <c r="N611" s="23">
        <f t="shared" si="92"/>
        <v>3764.189205957117</v>
      </c>
      <c r="P611" s="23">
        <f t="shared" si="89"/>
        <v>935741.5167041683</v>
      </c>
      <c r="R611" s="46">
        <f t="shared" si="90"/>
        <v>1035524.6993446773</v>
      </c>
    </row>
    <row r="612" spans="1:18" ht="12.75">
      <c r="A612" s="23">
        <f t="shared" si="87"/>
        <v>-6987</v>
      </c>
      <c r="B612" s="36">
        <v>-7</v>
      </c>
      <c r="C612" s="36">
        <v>13</v>
      </c>
      <c r="D612" s="36">
        <v>0.2598803265</v>
      </c>
      <c r="E612" s="37" t="s">
        <v>21</v>
      </c>
      <c r="F612" s="23">
        <f>VLOOKUP(A612,GPW!A:E,5,0)</f>
        <v>399007.18987671874</v>
      </c>
      <c r="G612" s="23">
        <f>VLOOKUP(A612,Grid_Area!A:L,12,0)</f>
        <v>4641.958</v>
      </c>
      <c r="H612" s="23">
        <f t="shared" si="88"/>
        <v>12022.671219999998</v>
      </c>
      <c r="I612" s="23">
        <f>VLOOKUP(E612,DATA!A:Q,17,0)</f>
        <v>254.96787318629734</v>
      </c>
      <c r="J612" s="23">
        <f>VLOOKUP(E612,DATA!A:I,9,0)</f>
        <v>35.15197327376009</v>
      </c>
      <c r="K612" s="23">
        <v>-6987</v>
      </c>
      <c r="L612" s="23">
        <v>17</v>
      </c>
      <c r="M612" s="23">
        <f t="shared" si="85"/>
        <v>109830.7840367506</v>
      </c>
      <c r="N612" s="23">
        <f t="shared" si="92"/>
        <v>95138.24891671792</v>
      </c>
      <c r="P612" s="23">
        <f t="shared" si="89"/>
        <v>24257196.984964125</v>
      </c>
      <c r="R612" s="46">
        <f t="shared" si="90"/>
        <v>26843873.19189649</v>
      </c>
    </row>
    <row r="613" spans="1:18" ht="12.75">
      <c r="A613" s="23">
        <f t="shared" si="87"/>
        <v>-6987</v>
      </c>
      <c r="B613" s="36">
        <v>-7</v>
      </c>
      <c r="C613" s="36">
        <v>13</v>
      </c>
      <c r="D613" s="36">
        <v>0.0368061831</v>
      </c>
      <c r="E613" s="37" t="s">
        <v>27</v>
      </c>
      <c r="F613" s="23">
        <f>VLOOKUP(A613,GPW!A:E,5,0)</f>
        <v>399007.18987671874</v>
      </c>
      <c r="G613" s="23">
        <f>VLOOKUP(A613,Grid_Area!A:L,12,0)</f>
        <v>4641.958</v>
      </c>
      <c r="H613" s="23">
        <f t="shared" si="88"/>
        <v>12022.671219999998</v>
      </c>
      <c r="I613" s="23">
        <f>VLOOKUP(E613,DATA!A:Q,17,0)</f>
        <v>234.29202082536213</v>
      </c>
      <c r="J613" s="23">
        <f>VLOOKUP(E613,DATA!A:I,9,0)</f>
        <v>9.222394538178559</v>
      </c>
      <c r="K613" s="23">
        <v>-6987</v>
      </c>
      <c r="L613" s="23">
        <v>17</v>
      </c>
      <c r="M613" s="23">
        <f t="shared" si="85"/>
        <v>4080.989248718846</v>
      </c>
      <c r="N613" s="23">
        <f t="shared" si="92"/>
        <v>3535.057810760485</v>
      </c>
      <c r="P613" s="23">
        <f t="shared" si="89"/>
        <v>828235.8382175546</v>
      </c>
      <c r="R613" s="46">
        <f t="shared" si="90"/>
        <v>916555.1084850134</v>
      </c>
    </row>
    <row r="614" spans="1:20" ht="12.75">
      <c r="A614" s="23">
        <f t="shared" si="87"/>
        <v>-7987</v>
      </c>
      <c r="B614" s="36">
        <v>-8</v>
      </c>
      <c r="C614" s="36">
        <v>13</v>
      </c>
      <c r="D614" s="36">
        <v>0.000103719</v>
      </c>
      <c r="E614" s="37" t="s">
        <v>9</v>
      </c>
      <c r="F614" s="23">
        <f>VLOOKUP(A614,GPW!A:E,5,0)</f>
        <v>253828.094916967</v>
      </c>
      <c r="G614" s="23">
        <f>VLOOKUP(A614,Grid_Area!A:L,12,0)</f>
        <v>4641.958</v>
      </c>
      <c r="H614" s="23">
        <f t="shared" si="88"/>
        <v>12022.671219999998</v>
      </c>
      <c r="I614" s="23">
        <f>VLOOKUP(E614,DATA!A:Q,17,0)</f>
        <v>224.43516814345384</v>
      </c>
      <c r="J614" s="23">
        <f>VLOOKUP(E614,DATA!A:I,9,0)</f>
        <v>28.410486764595007</v>
      </c>
      <c r="K614" s="23">
        <v>-7987</v>
      </c>
      <c r="L614" s="23">
        <v>20</v>
      </c>
      <c r="M614" s="23">
        <f t="shared" si="85"/>
        <v>35.42729276979085</v>
      </c>
      <c r="N614" s="23">
        <f>M614*F614/SUM(M$614:M$633)</f>
        <v>15.530988315990593</v>
      </c>
      <c r="O614" s="23">
        <f>SUM(N614:N633)</f>
        <v>253828.09491696703</v>
      </c>
      <c r="P614" s="23">
        <f t="shared" si="89"/>
        <v>3485.6999741333657</v>
      </c>
      <c r="R614" s="46">
        <f t="shared" si="90"/>
        <v>3857.399028776174</v>
      </c>
      <c r="S614" s="46">
        <f>SUM(R614:R633)</f>
        <v>92087419.23341566</v>
      </c>
      <c r="T614" s="23">
        <f>SUM(D614:D633)</f>
        <v>1.000000002</v>
      </c>
    </row>
    <row r="615" spans="1:18" ht="12.75">
      <c r="A615" s="23">
        <f t="shared" si="87"/>
        <v>-7987</v>
      </c>
      <c r="B615" s="36">
        <v>-8</v>
      </c>
      <c r="C615" s="36">
        <v>13</v>
      </c>
      <c r="D615" s="36">
        <v>0.005679483</v>
      </c>
      <c r="E615" s="37" t="s">
        <v>17</v>
      </c>
      <c r="F615" s="23">
        <f>VLOOKUP(A615,GPW!A:E,5,0)</f>
        <v>253828.094916967</v>
      </c>
      <c r="G615" s="23">
        <f>VLOOKUP(A615,Grid_Area!A:L,12,0)</f>
        <v>4641.958</v>
      </c>
      <c r="H615" s="23">
        <f t="shared" si="88"/>
        <v>12022.671219999998</v>
      </c>
      <c r="I615" s="23">
        <f>VLOOKUP(E615,DATA!A:Q,17,0)</f>
        <v>364.7355248819982</v>
      </c>
      <c r="J615" s="23">
        <f>VLOOKUP(E615,DATA!A:I,9,0)</f>
        <v>115.18674335775658</v>
      </c>
      <c r="K615" s="23">
        <v>-7987</v>
      </c>
      <c r="L615" s="23">
        <v>20</v>
      </c>
      <c r="M615" s="23">
        <f t="shared" si="85"/>
        <v>7865.245346921251</v>
      </c>
      <c r="N615" s="23">
        <f aca="true" t="shared" si="93" ref="N615:N633">M615*F615/SUM(M$614:M$633)</f>
        <v>3448.0487792055046</v>
      </c>
      <c r="P615" s="23">
        <f t="shared" si="89"/>
        <v>1257625.8813022526</v>
      </c>
      <c r="R615" s="46">
        <f t="shared" si="90"/>
        <v>1391733.3359435827</v>
      </c>
    </row>
    <row r="616" spans="1:18" ht="12.75">
      <c r="A616" s="23">
        <f t="shared" si="87"/>
        <v>-7987</v>
      </c>
      <c r="B616" s="36">
        <v>-8</v>
      </c>
      <c r="C616" s="36">
        <v>13</v>
      </c>
      <c r="D616" s="36">
        <v>0.000271605</v>
      </c>
      <c r="E616" s="37" t="s">
        <v>9</v>
      </c>
      <c r="F616" s="23">
        <f>VLOOKUP(A616,GPW!A:E,5,0)</f>
        <v>253828.094916967</v>
      </c>
      <c r="G616" s="23">
        <f>VLOOKUP(A616,Grid_Area!A:L,12,0)</f>
        <v>4641.958</v>
      </c>
      <c r="H616" s="23">
        <f t="shared" si="88"/>
        <v>12022.671219999998</v>
      </c>
      <c r="I616" s="23">
        <f>VLOOKUP(E616,DATA!A:Q,17,0)</f>
        <v>224.43516814345384</v>
      </c>
      <c r="J616" s="23">
        <f>VLOOKUP(E616,DATA!A:I,9,0)</f>
        <v>28.410486764595007</v>
      </c>
      <c r="K616" s="23">
        <v>-7987</v>
      </c>
      <c r="L616" s="23">
        <v>20</v>
      </c>
      <c r="M616" s="23">
        <f t="shared" si="85"/>
        <v>92.77210398036082</v>
      </c>
      <c r="N616" s="23">
        <f t="shared" si="93"/>
        <v>40.6704083298588</v>
      </c>
      <c r="P616" s="23">
        <f t="shared" si="89"/>
        <v>9127.869931974785</v>
      </c>
      <c r="R616" s="46">
        <f t="shared" si="90"/>
        <v>10101.224107547823</v>
      </c>
    </row>
    <row r="617" spans="1:18" ht="12.75">
      <c r="A617" s="23">
        <f t="shared" si="87"/>
        <v>-7987</v>
      </c>
      <c r="B617" s="36">
        <v>-8</v>
      </c>
      <c r="C617" s="36">
        <v>13</v>
      </c>
      <c r="D617" s="36">
        <v>0.00723359</v>
      </c>
      <c r="E617" s="37" t="s">
        <v>20</v>
      </c>
      <c r="F617" s="23">
        <f>VLOOKUP(A617,GPW!A:E,5,0)</f>
        <v>253828.094916967</v>
      </c>
      <c r="G617" s="23">
        <f>VLOOKUP(A617,Grid_Area!A:L,12,0)</f>
        <v>4641.958</v>
      </c>
      <c r="H617" s="23">
        <f t="shared" si="88"/>
        <v>12022.671219999998</v>
      </c>
      <c r="I617" s="23">
        <f>VLOOKUP(E617,DATA!A:Q,17,0)</f>
        <v>200.85362484769158</v>
      </c>
      <c r="J617" s="23">
        <f>VLOOKUP(E617,DATA!A:I,9,0)</f>
        <v>29.311462656148542</v>
      </c>
      <c r="K617" s="23">
        <v>-7987</v>
      </c>
      <c r="L617" s="23">
        <v>20</v>
      </c>
      <c r="M617" s="23">
        <f t="shared" si="85"/>
        <v>2549.1321509602612</v>
      </c>
      <c r="N617" s="23">
        <f t="shared" si="93"/>
        <v>1117.5152984379029</v>
      </c>
      <c r="P617" s="23">
        <f t="shared" si="89"/>
        <v>224456.99851400263</v>
      </c>
      <c r="R617" s="46">
        <f t="shared" si="90"/>
        <v>248392.0631422657</v>
      </c>
    </row>
    <row r="618" spans="1:18" ht="12.75">
      <c r="A618" s="23">
        <f t="shared" si="87"/>
        <v>-7987</v>
      </c>
      <c r="B618" s="36">
        <v>-8</v>
      </c>
      <c r="C618" s="36">
        <v>13</v>
      </c>
      <c r="D618" s="36">
        <v>0.0715007751</v>
      </c>
      <c r="E618" s="37" t="s">
        <v>17</v>
      </c>
      <c r="F618" s="23">
        <f>VLOOKUP(A618,GPW!A:E,5,0)</f>
        <v>253828.094916967</v>
      </c>
      <c r="G618" s="23">
        <f>VLOOKUP(A618,Grid_Area!A:L,12,0)</f>
        <v>4641.958</v>
      </c>
      <c r="H618" s="23">
        <f t="shared" si="88"/>
        <v>12022.671219999998</v>
      </c>
      <c r="I618" s="23">
        <f>VLOOKUP(E618,DATA!A:Q,17,0)</f>
        <v>364.7355248819982</v>
      </c>
      <c r="J618" s="23">
        <f>VLOOKUP(E618,DATA!A:I,9,0)</f>
        <v>115.18674335775658</v>
      </c>
      <c r="K618" s="23">
        <v>-7987</v>
      </c>
      <c r="L618" s="23">
        <v>20</v>
      </c>
      <c r="M618" s="23">
        <f t="shared" si="85"/>
        <v>99018.01601598912</v>
      </c>
      <c r="N618" s="23">
        <f t="shared" si="93"/>
        <v>43408.55678163001</v>
      </c>
      <c r="P618" s="23">
        <f t="shared" si="89"/>
        <v>15832642.742117843</v>
      </c>
      <c r="R618" s="46">
        <f t="shared" si="90"/>
        <v>17520963.13211517</v>
      </c>
    </row>
    <row r="619" spans="1:18" ht="12.75">
      <c r="A619" s="23">
        <f t="shared" si="87"/>
        <v>-7987</v>
      </c>
      <c r="B619" s="36">
        <v>-8</v>
      </c>
      <c r="C619" s="36">
        <v>13</v>
      </c>
      <c r="D619" s="36">
        <v>0.001233073</v>
      </c>
      <c r="E619" s="37" t="s">
        <v>20</v>
      </c>
      <c r="F619" s="23">
        <f>VLOOKUP(A619,GPW!A:E,5,0)</f>
        <v>253828.094916967</v>
      </c>
      <c r="G619" s="23">
        <f>VLOOKUP(A619,Grid_Area!A:L,12,0)</f>
        <v>4641.958</v>
      </c>
      <c r="H619" s="23">
        <f t="shared" si="88"/>
        <v>12022.671219999998</v>
      </c>
      <c r="I619" s="23">
        <f>VLOOKUP(E619,DATA!A:Q,17,0)</f>
        <v>200.85362484769158</v>
      </c>
      <c r="J619" s="23">
        <f>VLOOKUP(E619,DATA!A:I,9,0)</f>
        <v>29.311462656148542</v>
      </c>
      <c r="K619" s="23">
        <v>-7987</v>
      </c>
      <c r="L619" s="23">
        <v>20</v>
      </c>
      <c r="M619" s="23">
        <f t="shared" si="85"/>
        <v>434.53748813259006</v>
      </c>
      <c r="N619" s="23">
        <f t="shared" si="93"/>
        <v>190.49710331809246</v>
      </c>
      <c r="P619" s="23">
        <f t="shared" si="89"/>
        <v>38262.03372442409</v>
      </c>
      <c r="R619" s="46">
        <f t="shared" si="90"/>
        <v>42342.12147426424</v>
      </c>
    </row>
    <row r="620" spans="1:18" ht="12.75">
      <c r="A620" s="23">
        <f t="shared" si="87"/>
        <v>-7987</v>
      </c>
      <c r="B620" s="36">
        <v>-8</v>
      </c>
      <c r="C620" s="36">
        <v>13</v>
      </c>
      <c r="D620" s="36">
        <v>0.0394806371</v>
      </c>
      <c r="E620" s="37" t="s">
        <v>17</v>
      </c>
      <c r="F620" s="23">
        <f>VLOOKUP(A620,GPW!A:E,5,0)</f>
        <v>253828.094916967</v>
      </c>
      <c r="G620" s="23">
        <f>VLOOKUP(A620,Grid_Area!A:L,12,0)</f>
        <v>4641.958</v>
      </c>
      <c r="H620" s="23">
        <f t="shared" si="88"/>
        <v>12022.671219999998</v>
      </c>
      <c r="I620" s="23">
        <f>VLOOKUP(E620,DATA!A:Q,17,0)</f>
        <v>364.7355248819982</v>
      </c>
      <c r="J620" s="23">
        <f>VLOOKUP(E620,DATA!A:I,9,0)</f>
        <v>115.18674335775658</v>
      </c>
      <c r="K620" s="23">
        <v>-7987</v>
      </c>
      <c r="L620" s="23">
        <v>20</v>
      </c>
      <c r="M620" s="23">
        <f t="shared" si="85"/>
        <v>54674.85284210932</v>
      </c>
      <c r="N620" s="23">
        <f t="shared" si="93"/>
        <v>23968.935650465115</v>
      </c>
      <c r="P620" s="23">
        <f t="shared" si="89"/>
        <v>8742322.325335233</v>
      </c>
      <c r="R620" s="46">
        <f t="shared" si="90"/>
        <v>9674563.472830359</v>
      </c>
    </row>
    <row r="621" spans="1:18" ht="12.75">
      <c r="A621" s="23">
        <f t="shared" si="87"/>
        <v>-7987</v>
      </c>
      <c r="B621" s="36">
        <v>-8</v>
      </c>
      <c r="C621" s="36">
        <v>13</v>
      </c>
      <c r="D621" s="36">
        <v>0.0817836797</v>
      </c>
      <c r="E621" s="37" t="s">
        <v>19</v>
      </c>
      <c r="F621" s="23">
        <f>VLOOKUP(A621,GPW!A:E,5,0)</f>
        <v>253828.094916967</v>
      </c>
      <c r="G621" s="23">
        <f>VLOOKUP(A621,Grid_Area!A:L,12,0)</f>
        <v>4641.958</v>
      </c>
      <c r="H621" s="23">
        <f t="shared" si="88"/>
        <v>12022.671219999998</v>
      </c>
      <c r="I621" s="23">
        <f>VLOOKUP(E621,DATA!A:Q,17,0)</f>
        <v>207.88350297982663</v>
      </c>
      <c r="J621" s="23">
        <f>VLOOKUP(E621,DATA!A:I,9,0)</f>
        <v>16.97394068961895</v>
      </c>
      <c r="K621" s="23">
        <v>-7987</v>
      </c>
      <c r="L621" s="23">
        <v>20</v>
      </c>
      <c r="M621" s="23">
        <f t="shared" si="85"/>
        <v>16689.76793429205</v>
      </c>
      <c r="N621" s="23">
        <f t="shared" si="93"/>
        <v>7316.635580043915</v>
      </c>
      <c r="P621" s="23">
        <f t="shared" si="89"/>
        <v>1521007.8344063647</v>
      </c>
      <c r="R621" s="46">
        <f t="shared" si="90"/>
        <v>1683201.1322657748</v>
      </c>
    </row>
    <row r="622" spans="1:18" ht="12.75">
      <c r="A622" s="23">
        <f t="shared" si="87"/>
        <v>-7987</v>
      </c>
      <c r="B622" s="36">
        <v>-8</v>
      </c>
      <c r="C622" s="36">
        <v>13</v>
      </c>
      <c r="D622" s="36">
        <v>0.0586873956</v>
      </c>
      <c r="E622" s="37" t="s">
        <v>17</v>
      </c>
      <c r="F622" s="23">
        <f>VLOOKUP(A622,GPW!A:E,5,0)</f>
        <v>253828.094916967</v>
      </c>
      <c r="G622" s="23">
        <f>VLOOKUP(A622,Grid_Area!A:L,12,0)</f>
        <v>4641.958</v>
      </c>
      <c r="H622" s="23">
        <f t="shared" si="88"/>
        <v>12022.671219999998</v>
      </c>
      <c r="I622" s="23">
        <f>VLOOKUP(E622,DATA!A:Q,17,0)</f>
        <v>364.7355248819982</v>
      </c>
      <c r="J622" s="23">
        <f>VLOOKUP(E622,DATA!A:I,9,0)</f>
        <v>115.18674335775658</v>
      </c>
      <c r="K622" s="23">
        <v>-7987</v>
      </c>
      <c r="L622" s="23">
        <v>20</v>
      </c>
      <c r="M622" s="23">
        <f t="shared" si="85"/>
        <v>81273.37737710048</v>
      </c>
      <c r="N622" s="23">
        <f t="shared" si="93"/>
        <v>35629.47591415107</v>
      </c>
      <c r="P622" s="23">
        <f t="shared" si="89"/>
        <v>12995335.598818403</v>
      </c>
      <c r="R622" s="46">
        <f t="shared" si="90"/>
        <v>14381098.571160216</v>
      </c>
    </row>
    <row r="623" spans="1:18" ht="12.75">
      <c r="A623" s="23">
        <f t="shared" si="87"/>
        <v>-7987</v>
      </c>
      <c r="B623" s="36">
        <v>-8</v>
      </c>
      <c r="C623" s="36">
        <v>13</v>
      </c>
      <c r="D623" s="36">
        <v>0.0830609477</v>
      </c>
      <c r="E623" s="37" t="s">
        <v>17</v>
      </c>
      <c r="F623" s="23">
        <f>VLOOKUP(A623,GPW!A:E,5,0)</f>
        <v>253828.094916967</v>
      </c>
      <c r="G623" s="23">
        <f>VLOOKUP(A623,Grid_Area!A:L,12,0)</f>
        <v>4641.958</v>
      </c>
      <c r="H623" s="23">
        <f t="shared" si="88"/>
        <v>12022.671219999998</v>
      </c>
      <c r="I623" s="23">
        <f>VLOOKUP(E623,DATA!A:Q,17,0)</f>
        <v>364.7355248819982</v>
      </c>
      <c r="J623" s="23">
        <f>VLOOKUP(E623,DATA!A:I,9,0)</f>
        <v>115.18674335775658</v>
      </c>
      <c r="K623" s="23">
        <v>-7987</v>
      </c>
      <c r="L623" s="23">
        <v>20</v>
      </c>
      <c r="M623" s="23">
        <f aca="true" t="shared" si="94" ref="M623:M686">D623*H623*J623</f>
        <v>115027.14814152881</v>
      </c>
      <c r="N623" s="23">
        <f t="shared" si="93"/>
        <v>50426.80809444051</v>
      </c>
      <c r="P623" s="23">
        <f t="shared" si="89"/>
        <v>18392448.318449553</v>
      </c>
      <c r="R623" s="46">
        <f t="shared" si="90"/>
        <v>20353734.632035427</v>
      </c>
    </row>
    <row r="624" spans="1:18" ht="12.75">
      <c r="A624" s="23">
        <f t="shared" si="87"/>
        <v>-7987</v>
      </c>
      <c r="B624" s="36">
        <v>-8</v>
      </c>
      <c r="C624" s="36">
        <v>13</v>
      </c>
      <c r="D624" s="36">
        <v>0.0430114156</v>
      </c>
      <c r="E624" s="37" t="s">
        <v>17</v>
      </c>
      <c r="F624" s="23">
        <f>VLOOKUP(A624,GPW!A:E,5,0)</f>
        <v>253828.094916967</v>
      </c>
      <c r="G624" s="23">
        <f>VLOOKUP(A624,Grid_Area!A:L,12,0)</f>
        <v>4641.958</v>
      </c>
      <c r="H624" s="23">
        <f t="shared" si="88"/>
        <v>12022.671219999998</v>
      </c>
      <c r="I624" s="23">
        <f>VLOOKUP(E624,DATA!A:Q,17,0)</f>
        <v>364.7355248819982</v>
      </c>
      <c r="J624" s="23">
        <f>VLOOKUP(E624,DATA!A:I,9,0)</f>
        <v>115.18674335775658</v>
      </c>
      <c r="K624" s="23">
        <v>-7987</v>
      </c>
      <c r="L624" s="23">
        <v>20</v>
      </c>
      <c r="M624" s="23">
        <f t="shared" si="94"/>
        <v>59564.459725013025</v>
      </c>
      <c r="N624" s="23">
        <f t="shared" si="93"/>
        <v>26112.492818709132</v>
      </c>
      <c r="P624" s="23">
        <f t="shared" si="89"/>
        <v>9524153.774209283</v>
      </c>
      <c r="R624" s="46">
        <f t="shared" si="90"/>
        <v>10539765.84077175</v>
      </c>
    </row>
    <row r="625" spans="1:18" ht="12.75">
      <c r="A625" s="23">
        <f t="shared" si="87"/>
        <v>-7987</v>
      </c>
      <c r="B625" s="36">
        <v>-8</v>
      </c>
      <c r="C625" s="36">
        <v>13</v>
      </c>
      <c r="D625" s="36">
        <v>0.0473995131</v>
      </c>
      <c r="E625" s="37" t="s">
        <v>23</v>
      </c>
      <c r="F625" s="23">
        <f>VLOOKUP(A625,GPW!A:E,5,0)</f>
        <v>253828.094916967</v>
      </c>
      <c r="G625" s="23">
        <f>VLOOKUP(A625,Grid_Area!A:L,12,0)</f>
        <v>4641.958</v>
      </c>
      <c r="H625" s="23">
        <f t="shared" si="88"/>
        <v>12022.671219999998</v>
      </c>
      <c r="I625" s="23">
        <f>VLOOKUP(E625,DATA!A:Q,17,0)</f>
        <v>248.59045746778241</v>
      </c>
      <c r="J625" s="23">
        <f>VLOOKUP(E625,DATA!A:I,9,0)</f>
        <v>20.708371650603954</v>
      </c>
      <c r="K625" s="23">
        <v>-7987</v>
      </c>
      <c r="L625" s="23">
        <v>20</v>
      </c>
      <c r="M625" s="23">
        <f t="shared" si="94"/>
        <v>11801.054115345709</v>
      </c>
      <c r="N625" s="23">
        <f t="shared" si="93"/>
        <v>5173.469922547766</v>
      </c>
      <c r="P625" s="23">
        <f t="shared" si="89"/>
        <v>1286075.254741962</v>
      </c>
      <c r="R625" s="46">
        <f t="shared" si="90"/>
        <v>1423216.420055809</v>
      </c>
    </row>
    <row r="626" spans="1:18" ht="12.75">
      <c r="A626" s="23">
        <f t="shared" si="87"/>
        <v>-7987</v>
      </c>
      <c r="B626" s="36">
        <v>-8</v>
      </c>
      <c r="C626" s="36">
        <v>13</v>
      </c>
      <c r="D626" s="36">
        <v>0.0692675701</v>
      </c>
      <c r="E626" s="37" t="s">
        <v>23</v>
      </c>
      <c r="F626" s="23">
        <f>VLOOKUP(A626,GPW!A:E,5,0)</f>
        <v>253828.094916967</v>
      </c>
      <c r="G626" s="23">
        <f>VLOOKUP(A626,Grid_Area!A:L,12,0)</f>
        <v>4641.958</v>
      </c>
      <c r="H626" s="23">
        <f t="shared" si="88"/>
        <v>12022.671219999998</v>
      </c>
      <c r="I626" s="23">
        <f>VLOOKUP(E626,DATA!A:Q,17,0)</f>
        <v>248.59045746778241</v>
      </c>
      <c r="J626" s="23">
        <f>VLOOKUP(E626,DATA!A:I,9,0)</f>
        <v>20.708371650603954</v>
      </c>
      <c r="K626" s="23">
        <v>-7987</v>
      </c>
      <c r="L626" s="23">
        <v>20</v>
      </c>
      <c r="M626" s="23">
        <f t="shared" si="94"/>
        <v>17245.543038892574</v>
      </c>
      <c r="N626" s="23">
        <f t="shared" si="93"/>
        <v>7560.282101723085</v>
      </c>
      <c r="P626" s="23">
        <f t="shared" si="89"/>
        <v>1879413.9862528292</v>
      </c>
      <c r="R626" s="46">
        <f t="shared" si="90"/>
        <v>2079826.071962051</v>
      </c>
    </row>
    <row r="627" spans="1:18" ht="12.75">
      <c r="A627" s="23">
        <f t="shared" si="87"/>
        <v>-7987</v>
      </c>
      <c r="B627" s="36">
        <v>-8</v>
      </c>
      <c r="C627" s="36">
        <v>13</v>
      </c>
      <c r="D627" s="36">
        <v>0.0644552291</v>
      </c>
      <c r="E627" s="37" t="s">
        <v>19</v>
      </c>
      <c r="F627" s="23">
        <f>VLOOKUP(A627,GPW!A:E,5,0)</f>
        <v>253828.094916967</v>
      </c>
      <c r="G627" s="23">
        <f>VLOOKUP(A627,Grid_Area!A:L,12,0)</f>
        <v>4641.958</v>
      </c>
      <c r="H627" s="23">
        <f t="shared" si="88"/>
        <v>12022.671219999998</v>
      </c>
      <c r="I627" s="23">
        <f>VLOOKUP(E627,DATA!A:Q,17,0)</f>
        <v>207.88350297982663</v>
      </c>
      <c r="J627" s="23">
        <f>VLOOKUP(E627,DATA!A:I,9,0)</f>
        <v>16.97394068961895</v>
      </c>
      <c r="K627" s="23">
        <v>-7987</v>
      </c>
      <c r="L627" s="23">
        <v>20</v>
      </c>
      <c r="M627" s="23">
        <f t="shared" si="94"/>
        <v>13153.514488180062</v>
      </c>
      <c r="N627" s="23">
        <f t="shared" si="93"/>
        <v>5766.375691126329</v>
      </c>
      <c r="P627" s="23">
        <f t="shared" si="89"/>
        <v>1198734.37816906</v>
      </c>
      <c r="R627" s="46">
        <f t="shared" si="90"/>
        <v>1326561.9130801947</v>
      </c>
    </row>
    <row r="628" spans="1:18" ht="12.75">
      <c r="A628" s="23">
        <f t="shared" si="87"/>
        <v>-7987</v>
      </c>
      <c r="B628" s="36">
        <v>-8</v>
      </c>
      <c r="C628" s="36">
        <v>13</v>
      </c>
      <c r="D628" s="36">
        <v>0.0823010207</v>
      </c>
      <c r="E628" s="37" t="s">
        <v>23</v>
      </c>
      <c r="F628" s="23">
        <f>VLOOKUP(A628,GPW!A:E,5,0)</f>
        <v>253828.094916967</v>
      </c>
      <c r="G628" s="23">
        <f>VLOOKUP(A628,Grid_Area!A:L,12,0)</f>
        <v>4641.958</v>
      </c>
      <c r="H628" s="23">
        <f t="shared" si="88"/>
        <v>12022.671219999998</v>
      </c>
      <c r="I628" s="23">
        <f>VLOOKUP(E628,DATA!A:Q,17,0)</f>
        <v>248.59045746778241</v>
      </c>
      <c r="J628" s="23">
        <f>VLOOKUP(E628,DATA!A:I,9,0)</f>
        <v>20.708371650603954</v>
      </c>
      <c r="K628" s="23">
        <v>-7987</v>
      </c>
      <c r="L628" s="23">
        <v>20</v>
      </c>
      <c r="M628" s="23">
        <f t="shared" si="94"/>
        <v>20490.480503034694</v>
      </c>
      <c r="N628" s="23">
        <f t="shared" si="93"/>
        <v>8982.83183390825</v>
      </c>
      <c r="P628" s="23">
        <f t="shared" si="89"/>
        <v>2233046.274947411</v>
      </c>
      <c r="R628" s="46">
        <f t="shared" si="90"/>
        <v>2471168.085639957</v>
      </c>
    </row>
    <row r="629" spans="1:18" ht="12.75">
      <c r="A629" s="23">
        <f t="shared" si="87"/>
        <v>-7987</v>
      </c>
      <c r="B629" s="36">
        <v>-8</v>
      </c>
      <c r="C629" s="36">
        <v>13</v>
      </c>
      <c r="D629" s="36">
        <v>0.1076970577</v>
      </c>
      <c r="E629" s="37" t="s">
        <v>19</v>
      </c>
      <c r="F629" s="23">
        <f>VLOOKUP(A629,GPW!A:E,5,0)</f>
        <v>253828.094916967</v>
      </c>
      <c r="G629" s="23">
        <f>VLOOKUP(A629,Grid_Area!A:L,12,0)</f>
        <v>4641.958</v>
      </c>
      <c r="H629" s="23">
        <f t="shared" si="88"/>
        <v>12022.671219999998</v>
      </c>
      <c r="I629" s="23">
        <f>VLOOKUP(E629,DATA!A:Q,17,0)</f>
        <v>207.88350297982663</v>
      </c>
      <c r="J629" s="23">
        <f>VLOOKUP(E629,DATA!A:I,9,0)</f>
        <v>16.97394068961895</v>
      </c>
      <c r="K629" s="23">
        <v>-7987</v>
      </c>
      <c r="L629" s="23">
        <v>20</v>
      </c>
      <c r="M629" s="23">
        <f t="shared" si="94"/>
        <v>21977.96561382968</v>
      </c>
      <c r="N629" s="23">
        <f t="shared" si="93"/>
        <v>9634.931163825617</v>
      </c>
      <c r="P629" s="23">
        <f t="shared" si="89"/>
        <v>2002943.241305567</v>
      </c>
      <c r="R629" s="46">
        <f t="shared" si="90"/>
        <v>2216527.920084922</v>
      </c>
    </row>
    <row r="630" spans="1:18" ht="12.75">
      <c r="A630" s="23">
        <f t="shared" si="87"/>
        <v>-7987</v>
      </c>
      <c r="B630" s="36">
        <v>-8</v>
      </c>
      <c r="C630" s="36">
        <v>13</v>
      </c>
      <c r="D630" s="36">
        <v>0.0914703182</v>
      </c>
      <c r="E630" s="37" t="s">
        <v>23</v>
      </c>
      <c r="F630" s="23">
        <f>VLOOKUP(A630,GPW!A:E,5,0)</f>
        <v>253828.094916967</v>
      </c>
      <c r="G630" s="23">
        <f>VLOOKUP(A630,Grid_Area!A:L,12,0)</f>
        <v>4641.958</v>
      </c>
      <c r="H630" s="23">
        <f t="shared" si="88"/>
        <v>12022.671219999998</v>
      </c>
      <c r="I630" s="23">
        <f>VLOOKUP(E630,DATA!A:Q,17,0)</f>
        <v>248.59045746778241</v>
      </c>
      <c r="J630" s="23">
        <f>VLOOKUP(E630,DATA!A:I,9,0)</f>
        <v>20.708371650603954</v>
      </c>
      <c r="K630" s="23">
        <v>-7987</v>
      </c>
      <c r="L630" s="23">
        <v>20</v>
      </c>
      <c r="M630" s="23">
        <f t="shared" si="94"/>
        <v>22773.359986815805</v>
      </c>
      <c r="N630" s="23">
        <f t="shared" si="93"/>
        <v>9983.62449452194</v>
      </c>
      <c r="P630" s="23">
        <f t="shared" si="89"/>
        <v>2481833.7802797672</v>
      </c>
      <c r="R630" s="46">
        <f t="shared" si="90"/>
        <v>2746485.1492318334</v>
      </c>
    </row>
    <row r="631" spans="1:18" ht="12.75">
      <c r="A631" s="23">
        <f t="shared" si="87"/>
        <v>-7987</v>
      </c>
      <c r="B631" s="36">
        <v>-8</v>
      </c>
      <c r="C631" s="36">
        <v>13</v>
      </c>
      <c r="D631" s="36">
        <v>0.0413753891</v>
      </c>
      <c r="E631" s="37" t="s">
        <v>19</v>
      </c>
      <c r="F631" s="23">
        <f>VLOOKUP(A631,GPW!A:E,5,0)</f>
        <v>253828.094916967</v>
      </c>
      <c r="G631" s="23">
        <f>VLOOKUP(A631,Grid_Area!A:L,12,0)</f>
        <v>4641.958</v>
      </c>
      <c r="H631" s="23">
        <f t="shared" si="88"/>
        <v>12022.671219999998</v>
      </c>
      <c r="I631" s="23">
        <f>VLOOKUP(E631,DATA!A:Q,17,0)</f>
        <v>207.88350297982663</v>
      </c>
      <c r="J631" s="23">
        <f>VLOOKUP(E631,DATA!A:I,9,0)</f>
        <v>16.97394068961895</v>
      </c>
      <c r="K631" s="23">
        <v>-7987</v>
      </c>
      <c r="L631" s="23">
        <v>20</v>
      </c>
      <c r="M631" s="23">
        <f t="shared" si="94"/>
        <v>8443.562882021273</v>
      </c>
      <c r="N631" s="23">
        <f t="shared" si="93"/>
        <v>3701.57768808758</v>
      </c>
      <c r="P631" s="23">
        <f t="shared" si="89"/>
        <v>769496.9363516142</v>
      </c>
      <c r="R631" s="46">
        <f t="shared" si="90"/>
        <v>851552.5595879613</v>
      </c>
    </row>
    <row r="632" spans="1:18" ht="12.75">
      <c r="A632" s="23">
        <f t="shared" si="87"/>
        <v>-7987</v>
      </c>
      <c r="B632" s="36">
        <v>-8</v>
      </c>
      <c r="C632" s="36">
        <v>13</v>
      </c>
      <c r="D632" s="36">
        <v>0.0484934666</v>
      </c>
      <c r="E632" s="37" t="s">
        <v>23</v>
      </c>
      <c r="F632" s="23">
        <f>VLOOKUP(A632,GPW!A:E,5,0)</f>
        <v>253828.094916967</v>
      </c>
      <c r="G632" s="23">
        <f>VLOOKUP(A632,Grid_Area!A:L,12,0)</f>
        <v>4641.958</v>
      </c>
      <c r="H632" s="23">
        <f t="shared" si="88"/>
        <v>12022.671219999998</v>
      </c>
      <c r="I632" s="23">
        <f>VLOOKUP(E632,DATA!A:Q,17,0)</f>
        <v>248.59045746778241</v>
      </c>
      <c r="J632" s="23">
        <f>VLOOKUP(E632,DATA!A:I,9,0)</f>
        <v>20.708371650603954</v>
      </c>
      <c r="K632" s="23">
        <v>-7987</v>
      </c>
      <c r="L632" s="23">
        <v>20</v>
      </c>
      <c r="M632" s="23">
        <f t="shared" si="94"/>
        <v>12073.415656822639</v>
      </c>
      <c r="N632" s="23">
        <f t="shared" si="93"/>
        <v>5292.870632782401</v>
      </c>
      <c r="P632" s="23">
        <f t="shared" si="89"/>
        <v>1315757.1319211682</v>
      </c>
      <c r="R632" s="46">
        <f t="shared" si="90"/>
        <v>1456063.4364522188</v>
      </c>
    </row>
    <row r="633" spans="1:18" ht="12.75">
      <c r="A633" s="23">
        <f t="shared" si="87"/>
        <v>-7987</v>
      </c>
      <c r="B633" s="36">
        <v>-8</v>
      </c>
      <c r="C633" s="36">
        <v>13</v>
      </c>
      <c r="D633" s="36">
        <v>0.0554941166</v>
      </c>
      <c r="E633" s="37" t="s">
        <v>23</v>
      </c>
      <c r="F633" s="23">
        <f>VLOOKUP(A633,GPW!A:E,5,0)</f>
        <v>253828.094916967</v>
      </c>
      <c r="G633" s="23">
        <f>VLOOKUP(A633,Grid_Area!A:L,12,0)</f>
        <v>4641.958</v>
      </c>
      <c r="H633" s="23">
        <f t="shared" si="88"/>
        <v>12022.671219999998</v>
      </c>
      <c r="I633" s="23">
        <f>VLOOKUP(E633,DATA!A:Q,17,0)</f>
        <v>248.59045746778241</v>
      </c>
      <c r="J633" s="23">
        <f>VLOOKUP(E633,DATA!A:I,9,0)</f>
        <v>20.708371650603954</v>
      </c>
      <c r="K633" s="23">
        <v>-7987</v>
      </c>
      <c r="L633" s="23">
        <v>20</v>
      </c>
      <c r="M633" s="23">
        <f t="shared" si="94"/>
        <v>13816.367094283603</v>
      </c>
      <c r="N633" s="23">
        <f t="shared" si="93"/>
        <v>6056.963971396969</v>
      </c>
      <c r="P633" s="23">
        <f t="shared" si="89"/>
        <v>1505703.4445154488</v>
      </c>
      <c r="R633" s="46">
        <f t="shared" si="90"/>
        <v>1666264.752445561</v>
      </c>
    </row>
    <row r="634" spans="1:20" ht="12.75">
      <c r="A634" s="23">
        <f t="shared" si="87"/>
        <v>-5988</v>
      </c>
      <c r="B634" s="36">
        <v>-6</v>
      </c>
      <c r="C634" s="36">
        <v>12</v>
      </c>
      <c r="D634" s="36">
        <v>0.0020948147</v>
      </c>
      <c r="E634" s="37" t="s">
        <v>6</v>
      </c>
      <c r="F634" s="23">
        <f>VLOOKUP(A634,GPW!A:E,5,0)</f>
        <v>442012.3301597909</v>
      </c>
      <c r="G634" s="23">
        <f>VLOOKUP(A634,Grid_Area!A:L,12,0)</f>
        <v>4660.703</v>
      </c>
      <c r="H634" s="23">
        <f t="shared" si="88"/>
        <v>12071.22077</v>
      </c>
      <c r="I634" s="23">
        <f>VLOOKUP(E634,DATA!A:Q,17,0)</f>
        <v>230.19914009943844</v>
      </c>
      <c r="J634" s="23">
        <f>VLOOKUP(E634,DATA!A:I,9,0)</f>
        <v>26.155436578115147</v>
      </c>
      <c r="K634" s="23">
        <v>-5988</v>
      </c>
      <c r="L634" s="23">
        <v>20</v>
      </c>
      <c r="M634" s="23">
        <f t="shared" si="94"/>
        <v>661.3917588134582</v>
      </c>
      <c r="N634" s="23">
        <f>M634*F634/SUM(M$634:M$653)</f>
        <v>705.0962309957345</v>
      </c>
      <c r="O634" s="23">
        <f>SUM(N634:N653)</f>
        <v>442012.3301597908</v>
      </c>
      <c r="P634" s="23">
        <f t="shared" si="89"/>
        <v>162312.5460625731</v>
      </c>
      <c r="R634" s="46">
        <f t="shared" si="90"/>
        <v>179620.81136820244</v>
      </c>
      <c r="S634" s="46">
        <f>SUM(R634:R653)</f>
        <v>107284190.9877469</v>
      </c>
      <c r="T634" s="23">
        <f>SUM(D634:D653)</f>
        <v>1.0000000018</v>
      </c>
    </row>
    <row r="635" spans="1:18" ht="12.75">
      <c r="A635" s="23">
        <f t="shared" si="87"/>
        <v>-5988</v>
      </c>
      <c r="B635" s="36">
        <v>-6</v>
      </c>
      <c r="C635" s="36">
        <v>12</v>
      </c>
      <c r="D635" s="36">
        <v>0.022267066</v>
      </c>
      <c r="E635" s="37" t="s">
        <v>12</v>
      </c>
      <c r="F635" s="23">
        <f>VLOOKUP(A635,GPW!A:E,5,0)</f>
        <v>442012.3301597909</v>
      </c>
      <c r="G635" s="23">
        <f>VLOOKUP(A635,Grid_Area!A:L,12,0)</f>
        <v>4660.703</v>
      </c>
      <c r="H635" s="23">
        <f t="shared" si="88"/>
        <v>12071.22077</v>
      </c>
      <c r="I635" s="23">
        <f>VLOOKUP(E635,DATA!A:Q,17,0)</f>
        <v>214.37740531179816</v>
      </c>
      <c r="J635" s="23">
        <f>VLOOKUP(E635,DATA!A:I,9,0)</f>
        <v>24.86479041960941</v>
      </c>
      <c r="K635" s="23">
        <v>-5988</v>
      </c>
      <c r="L635" s="23">
        <v>20</v>
      </c>
      <c r="M635" s="23">
        <f t="shared" si="94"/>
        <v>6683.423666006369</v>
      </c>
      <c r="N635" s="23">
        <f aca="true" t="shared" si="95" ref="N635:N653">M635*F635/SUM(M$634:M$653)</f>
        <v>7125.061318427929</v>
      </c>
      <c r="P635" s="23">
        <f t="shared" si="89"/>
        <v>1527452.158132039</v>
      </c>
      <c r="R635" s="46">
        <f t="shared" si="90"/>
        <v>1690332.649110312</v>
      </c>
    </row>
    <row r="636" spans="1:18" ht="12.75">
      <c r="A636" s="23">
        <f t="shared" si="87"/>
        <v>-5988</v>
      </c>
      <c r="B636" s="36">
        <v>-6</v>
      </c>
      <c r="C636" s="36">
        <v>12</v>
      </c>
      <c r="D636" s="36">
        <v>0.0296437001</v>
      </c>
      <c r="E636" s="37" t="s">
        <v>6</v>
      </c>
      <c r="F636" s="23">
        <f>VLOOKUP(A636,GPW!A:E,5,0)</f>
        <v>442012.3301597909</v>
      </c>
      <c r="G636" s="23">
        <f>VLOOKUP(A636,Grid_Area!A:L,12,0)</f>
        <v>4660.703</v>
      </c>
      <c r="H636" s="23">
        <f t="shared" si="88"/>
        <v>12071.22077</v>
      </c>
      <c r="I636" s="23">
        <f>VLOOKUP(E636,DATA!A:Q,17,0)</f>
        <v>230.19914009943844</v>
      </c>
      <c r="J636" s="23">
        <f>VLOOKUP(E636,DATA!A:I,9,0)</f>
        <v>26.155436578115147</v>
      </c>
      <c r="K636" s="23">
        <v>-5988</v>
      </c>
      <c r="L636" s="23">
        <v>20</v>
      </c>
      <c r="M636" s="23">
        <f t="shared" si="94"/>
        <v>9359.347605722684</v>
      </c>
      <c r="N636" s="23">
        <f t="shared" si="95"/>
        <v>9977.809117569144</v>
      </c>
      <c r="P636" s="23">
        <f t="shared" si="89"/>
        <v>2296883.078940754</v>
      </c>
      <c r="R636" s="46">
        <f t="shared" si="90"/>
        <v>2541812.1535607246</v>
      </c>
    </row>
    <row r="637" spans="1:18" ht="12.75">
      <c r="A637" s="23">
        <f t="shared" si="87"/>
        <v>-5988</v>
      </c>
      <c r="B637" s="36">
        <v>-6</v>
      </c>
      <c r="C637" s="36">
        <v>12</v>
      </c>
      <c r="D637" s="36">
        <v>0.0882884387</v>
      </c>
      <c r="E637" s="37" t="s">
        <v>11</v>
      </c>
      <c r="F637" s="23">
        <f>VLOOKUP(A637,GPW!A:E,5,0)</f>
        <v>442012.3301597909</v>
      </c>
      <c r="G637" s="23">
        <f>VLOOKUP(A637,Grid_Area!A:L,12,0)</f>
        <v>4660.703</v>
      </c>
      <c r="H637" s="23">
        <f t="shared" si="88"/>
        <v>12071.22077</v>
      </c>
      <c r="I637" s="23">
        <f>VLOOKUP(E637,DATA!A:Q,17,0)</f>
        <v>223.84953713477154</v>
      </c>
      <c r="J637" s="23">
        <f>VLOOKUP(E637,DATA!A:I,9,0)</f>
        <v>36.28089152776056</v>
      </c>
      <c r="K637" s="23">
        <v>-5988</v>
      </c>
      <c r="L637" s="23">
        <v>20</v>
      </c>
      <c r="M637" s="23">
        <f t="shared" si="94"/>
        <v>38666.33239033218</v>
      </c>
      <c r="N637" s="23">
        <f t="shared" si="95"/>
        <v>41221.38637433645</v>
      </c>
      <c r="P637" s="23">
        <f t="shared" si="89"/>
        <v>9227388.259948792</v>
      </c>
      <c r="R637" s="46">
        <f t="shared" si="90"/>
        <v>10211354.613478072</v>
      </c>
    </row>
    <row r="638" spans="1:18" ht="12.75">
      <c r="A638" s="23">
        <f t="shared" si="87"/>
        <v>-5988</v>
      </c>
      <c r="B638" s="36">
        <v>-6</v>
      </c>
      <c r="C638" s="36">
        <v>12</v>
      </c>
      <c r="D638" s="36">
        <v>0.00828489</v>
      </c>
      <c r="E638" s="37" t="s">
        <v>10</v>
      </c>
      <c r="F638" s="23">
        <f>VLOOKUP(A638,GPW!A:E,5,0)</f>
        <v>442012.3301597909</v>
      </c>
      <c r="G638" s="23">
        <f>VLOOKUP(A638,Grid_Area!A:L,12,0)</f>
        <v>4660.703</v>
      </c>
      <c r="H638" s="23">
        <f t="shared" si="88"/>
        <v>12071.22077</v>
      </c>
      <c r="I638" s="23">
        <f>VLOOKUP(E638,DATA!A:Q,17,0)</f>
        <v>205.2138202835517</v>
      </c>
      <c r="J638" s="23">
        <f>VLOOKUP(E638,DATA!A:I,9,0)</f>
        <v>21.8708569960352</v>
      </c>
      <c r="K638" s="23">
        <v>-5988</v>
      </c>
      <c r="L638" s="23">
        <v>20</v>
      </c>
      <c r="M638" s="23">
        <f t="shared" si="94"/>
        <v>2187.2767687722126</v>
      </c>
      <c r="N638" s="23">
        <f t="shared" si="95"/>
        <v>2331.8110412694086</v>
      </c>
      <c r="P638" s="23">
        <f t="shared" si="89"/>
        <v>478519.85195826204</v>
      </c>
      <c r="R638" s="46">
        <f t="shared" si="90"/>
        <v>529547.0137681147</v>
      </c>
    </row>
    <row r="639" spans="1:18" ht="12.75">
      <c r="A639" s="23">
        <f t="shared" si="87"/>
        <v>-5988</v>
      </c>
      <c r="B639" s="36">
        <v>-6</v>
      </c>
      <c r="C639" s="36">
        <v>12</v>
      </c>
      <c r="D639" s="36">
        <v>0.021567257</v>
      </c>
      <c r="E639" s="37" t="s">
        <v>12</v>
      </c>
      <c r="F639" s="23">
        <f>VLOOKUP(A639,GPW!A:E,5,0)</f>
        <v>442012.3301597909</v>
      </c>
      <c r="G639" s="23">
        <f>VLOOKUP(A639,Grid_Area!A:L,12,0)</f>
        <v>4660.703</v>
      </c>
      <c r="H639" s="23">
        <f t="shared" si="88"/>
        <v>12071.22077</v>
      </c>
      <c r="I639" s="23">
        <f>VLOOKUP(E639,DATA!A:Q,17,0)</f>
        <v>214.37740531179816</v>
      </c>
      <c r="J639" s="23">
        <f>VLOOKUP(E639,DATA!A:I,9,0)</f>
        <v>24.86479041960941</v>
      </c>
      <c r="K639" s="23">
        <v>-5988</v>
      </c>
      <c r="L639" s="23">
        <v>20</v>
      </c>
      <c r="M639" s="23">
        <f t="shared" si="94"/>
        <v>6473.3771321574895</v>
      </c>
      <c r="N639" s="23">
        <f t="shared" si="95"/>
        <v>6901.135003385448</v>
      </c>
      <c r="P639" s="23">
        <f t="shared" si="89"/>
        <v>1479447.4157321998</v>
      </c>
      <c r="R639" s="46">
        <f t="shared" si="90"/>
        <v>1637208.901202023</v>
      </c>
    </row>
    <row r="640" spans="1:18" ht="12.75">
      <c r="A640" s="23">
        <f t="shared" si="87"/>
        <v>-5988</v>
      </c>
      <c r="B640" s="36">
        <v>-6</v>
      </c>
      <c r="C640" s="36">
        <v>12</v>
      </c>
      <c r="D640" s="36">
        <v>0.0986945695</v>
      </c>
      <c r="E640" s="37" t="s">
        <v>11</v>
      </c>
      <c r="F640" s="23">
        <f>VLOOKUP(A640,GPW!A:E,5,0)</f>
        <v>442012.3301597909</v>
      </c>
      <c r="G640" s="23">
        <f>VLOOKUP(A640,Grid_Area!A:L,12,0)</f>
        <v>4660.703</v>
      </c>
      <c r="H640" s="23">
        <f t="shared" si="88"/>
        <v>12071.22077</v>
      </c>
      <c r="I640" s="23">
        <f>VLOOKUP(E640,DATA!A:Q,17,0)</f>
        <v>223.84953713477154</v>
      </c>
      <c r="J640" s="23">
        <f>VLOOKUP(E640,DATA!A:I,9,0)</f>
        <v>36.28089152776056</v>
      </c>
      <c r="K640" s="23">
        <v>-5988</v>
      </c>
      <c r="L640" s="23">
        <v>20</v>
      </c>
      <c r="M640" s="23">
        <f t="shared" si="94"/>
        <v>43223.745776894575</v>
      </c>
      <c r="N640" s="23">
        <f t="shared" si="95"/>
        <v>46079.95160308913</v>
      </c>
      <c r="P640" s="23">
        <f t="shared" si="89"/>
        <v>10314975.837544177</v>
      </c>
      <c r="R640" s="46">
        <f t="shared" si="90"/>
        <v>11414917.541055772</v>
      </c>
    </row>
    <row r="641" spans="1:18" ht="12.75">
      <c r="A641" s="23">
        <f t="shared" si="87"/>
        <v>-5988</v>
      </c>
      <c r="B641" s="36">
        <v>-6</v>
      </c>
      <c r="C641" s="36">
        <v>12</v>
      </c>
      <c r="D641" s="36">
        <v>0.1045015657</v>
      </c>
      <c r="E641" s="37" t="s">
        <v>11</v>
      </c>
      <c r="F641" s="23">
        <f>VLOOKUP(A641,GPW!A:E,5,0)</f>
        <v>442012.3301597909</v>
      </c>
      <c r="G641" s="23">
        <f>VLOOKUP(A641,Grid_Area!A:L,12,0)</f>
        <v>4660.703</v>
      </c>
      <c r="H641" s="23">
        <f t="shared" si="88"/>
        <v>12071.22077</v>
      </c>
      <c r="I641" s="23">
        <f>VLOOKUP(E641,DATA!A:Q,17,0)</f>
        <v>223.84953713477154</v>
      </c>
      <c r="J641" s="23">
        <f>VLOOKUP(E641,DATA!A:I,9,0)</f>
        <v>36.28089152776056</v>
      </c>
      <c r="K641" s="23">
        <v>-5988</v>
      </c>
      <c r="L641" s="23">
        <v>20</v>
      </c>
      <c r="M641" s="23">
        <f t="shared" si="94"/>
        <v>45766.94677313776</v>
      </c>
      <c r="N641" s="23">
        <f t="shared" si="95"/>
        <v>48791.206185899006</v>
      </c>
      <c r="P641" s="23">
        <f t="shared" si="89"/>
        <v>10921888.920960695</v>
      </c>
      <c r="R641" s="46">
        <f t="shared" si="90"/>
        <v>12086549.051482739</v>
      </c>
    </row>
    <row r="642" spans="1:18" ht="12.75">
      <c r="A642" s="23">
        <f aca="true" t="shared" si="96" ref="A642:A705">1000*B642+C642</f>
        <v>-5988</v>
      </c>
      <c r="B642" s="36">
        <v>-6</v>
      </c>
      <c r="C642" s="36">
        <v>12</v>
      </c>
      <c r="D642" s="36">
        <v>0.0928928967</v>
      </c>
      <c r="E642" s="37" t="s">
        <v>11</v>
      </c>
      <c r="F642" s="23">
        <f>VLOOKUP(A642,GPW!A:E,5,0)</f>
        <v>442012.3301597909</v>
      </c>
      <c r="G642" s="23">
        <f>VLOOKUP(A642,Grid_Area!A:L,12,0)</f>
        <v>4660.703</v>
      </c>
      <c r="H642" s="23">
        <f aca="true" t="shared" si="97" ref="H642:H705">G642*2.59</f>
        <v>12071.22077</v>
      </c>
      <c r="I642" s="23">
        <f>VLOOKUP(E642,DATA!A:Q,17,0)</f>
        <v>223.84953713477154</v>
      </c>
      <c r="J642" s="23">
        <f>VLOOKUP(E642,DATA!A:I,9,0)</f>
        <v>36.28089152776056</v>
      </c>
      <c r="K642" s="23">
        <v>-5988</v>
      </c>
      <c r="L642" s="23">
        <v>20</v>
      </c>
      <c r="M642" s="23">
        <f t="shared" si="94"/>
        <v>40682.87618844245</v>
      </c>
      <c r="N642" s="23">
        <f t="shared" si="95"/>
        <v>43371.18248645645</v>
      </c>
      <c r="P642" s="23">
        <f t="shared" si="89"/>
        <v>9708619.124580985</v>
      </c>
      <c r="R642" s="46">
        <f t="shared" si="90"/>
        <v>10743901.729874933</v>
      </c>
    </row>
    <row r="643" spans="1:18" ht="12.75">
      <c r="A643" s="23">
        <f t="shared" si="96"/>
        <v>-5988</v>
      </c>
      <c r="B643" s="36">
        <v>-6</v>
      </c>
      <c r="C643" s="36">
        <v>12</v>
      </c>
      <c r="D643" s="36">
        <v>0.001129777</v>
      </c>
      <c r="E643" s="37" t="s">
        <v>14</v>
      </c>
      <c r="F643" s="23">
        <f>VLOOKUP(A643,GPW!A:E,5,0)</f>
        <v>442012.3301597909</v>
      </c>
      <c r="G643" s="23">
        <f>VLOOKUP(A643,Grid_Area!A:L,12,0)</f>
        <v>4660.703</v>
      </c>
      <c r="H643" s="23">
        <f t="shared" si="97"/>
        <v>12071.22077</v>
      </c>
      <c r="I643" s="23">
        <f>VLOOKUP(E643,DATA!A:Q,17,0)</f>
        <v>196.40551618477042</v>
      </c>
      <c r="J643" s="23">
        <f>VLOOKUP(E643,DATA!A:I,9,0)</f>
        <v>28.302066407126002</v>
      </c>
      <c r="K643" s="23">
        <v>-5988</v>
      </c>
      <c r="L643" s="23">
        <v>20</v>
      </c>
      <c r="M643" s="23">
        <f t="shared" si="94"/>
        <v>385.9775699581271</v>
      </c>
      <c r="N643" s="23">
        <f t="shared" si="95"/>
        <v>411.4827954835866</v>
      </c>
      <c r="P643" s="23">
        <f aca="true" t="shared" si="98" ref="P643:P706">N643*I643</f>
        <v>80817.49084810614</v>
      </c>
      <c r="R643" s="46">
        <f aca="true" t="shared" si="99" ref="R643:R706">P643*$P$740</f>
        <v>89435.49732306488</v>
      </c>
    </row>
    <row r="644" spans="1:18" ht="12.75">
      <c r="A644" s="23">
        <f t="shared" si="96"/>
        <v>-5988</v>
      </c>
      <c r="B644" s="36">
        <v>-6</v>
      </c>
      <c r="C644" s="36">
        <v>12</v>
      </c>
      <c r="D644" s="36">
        <v>0.1255315327</v>
      </c>
      <c r="E644" s="37" t="s">
        <v>11</v>
      </c>
      <c r="F644" s="23">
        <f>VLOOKUP(A644,GPW!A:E,5,0)</f>
        <v>442012.3301597909</v>
      </c>
      <c r="G644" s="23">
        <f>VLOOKUP(A644,Grid_Area!A:L,12,0)</f>
        <v>4660.703</v>
      </c>
      <c r="H644" s="23">
        <f t="shared" si="97"/>
        <v>12071.22077</v>
      </c>
      <c r="I644" s="23">
        <f>VLOOKUP(E644,DATA!A:Q,17,0)</f>
        <v>223.84953713477154</v>
      </c>
      <c r="J644" s="23">
        <f>VLOOKUP(E644,DATA!A:I,9,0)</f>
        <v>36.28089152776056</v>
      </c>
      <c r="K644" s="23">
        <v>-5988</v>
      </c>
      <c r="L644" s="23">
        <v>20</v>
      </c>
      <c r="M644" s="23">
        <f t="shared" si="94"/>
        <v>54977.118638819615</v>
      </c>
      <c r="N644" s="23">
        <f t="shared" si="95"/>
        <v>58609.982097116306</v>
      </c>
      <c r="P644" s="23">
        <f t="shared" si="98"/>
        <v>13119817.363916732</v>
      </c>
      <c r="R644" s="46">
        <f t="shared" si="99"/>
        <v>14518854.500630314</v>
      </c>
    </row>
    <row r="645" spans="1:18" ht="12.75">
      <c r="A645" s="23">
        <f t="shared" si="96"/>
        <v>-5988</v>
      </c>
      <c r="B645" s="36">
        <v>-6</v>
      </c>
      <c r="C645" s="36">
        <v>12</v>
      </c>
      <c r="D645" s="36">
        <v>0.1109188767</v>
      </c>
      <c r="E645" s="37" t="s">
        <v>11</v>
      </c>
      <c r="F645" s="23">
        <f>VLOOKUP(A645,GPW!A:E,5,0)</f>
        <v>442012.3301597909</v>
      </c>
      <c r="G645" s="23">
        <f>VLOOKUP(A645,Grid_Area!A:L,12,0)</f>
        <v>4660.703</v>
      </c>
      <c r="H645" s="23">
        <f t="shared" si="97"/>
        <v>12071.22077</v>
      </c>
      <c r="I645" s="23">
        <f>VLOOKUP(E645,DATA!A:Q,17,0)</f>
        <v>223.84953713477154</v>
      </c>
      <c r="J645" s="23">
        <f>VLOOKUP(E645,DATA!A:I,9,0)</f>
        <v>36.28089152776056</v>
      </c>
      <c r="K645" s="23">
        <v>-5988</v>
      </c>
      <c r="L645" s="23">
        <v>20</v>
      </c>
      <c r="M645" s="23">
        <f t="shared" si="94"/>
        <v>48577.43797483725</v>
      </c>
      <c r="N645" s="23">
        <f t="shared" si="95"/>
        <v>51787.41339162547</v>
      </c>
      <c r="P645" s="23">
        <f t="shared" si="98"/>
        <v>11592588.51712243</v>
      </c>
      <c r="R645" s="46">
        <f t="shared" si="99"/>
        <v>12828768.975754358</v>
      </c>
    </row>
    <row r="646" spans="1:18" ht="12.75">
      <c r="A646" s="23">
        <f t="shared" si="96"/>
        <v>-5988</v>
      </c>
      <c r="B646" s="36">
        <v>-6</v>
      </c>
      <c r="C646" s="36">
        <v>12</v>
      </c>
      <c r="D646" s="36">
        <v>0.0500203661</v>
      </c>
      <c r="E646" s="37" t="s">
        <v>15</v>
      </c>
      <c r="F646" s="23">
        <f>VLOOKUP(A646,GPW!A:E,5,0)</f>
        <v>442012.3301597909</v>
      </c>
      <c r="G646" s="23">
        <f>VLOOKUP(A646,Grid_Area!A:L,12,0)</f>
        <v>4660.703</v>
      </c>
      <c r="H646" s="23">
        <f t="shared" si="97"/>
        <v>12071.22077</v>
      </c>
      <c r="I646" s="23">
        <f>VLOOKUP(E646,DATA!A:Q,17,0)</f>
        <v>229.89141224522461</v>
      </c>
      <c r="J646" s="23">
        <f>VLOOKUP(E646,DATA!A:I,9,0)</f>
        <v>45.69682794621903</v>
      </c>
      <c r="K646" s="23">
        <v>-5988</v>
      </c>
      <c r="L646" s="23">
        <v>20</v>
      </c>
      <c r="M646" s="23">
        <f t="shared" si="94"/>
        <v>27592.05920814848</v>
      </c>
      <c r="N646" s="23">
        <f t="shared" si="95"/>
        <v>29415.330163743136</v>
      </c>
      <c r="P646" s="23">
        <f t="shared" si="98"/>
        <v>6762331.793002464</v>
      </c>
      <c r="R646" s="46">
        <f t="shared" si="99"/>
        <v>7483435.833307871</v>
      </c>
    </row>
    <row r="647" spans="1:18" ht="12.75">
      <c r="A647" s="23">
        <f t="shared" si="96"/>
        <v>-5988</v>
      </c>
      <c r="B647" s="36">
        <v>-6</v>
      </c>
      <c r="C647" s="36">
        <v>12</v>
      </c>
      <c r="D647" s="36">
        <v>0.000119938</v>
      </c>
      <c r="E647" s="37" t="s">
        <v>15</v>
      </c>
      <c r="F647" s="23">
        <f>VLOOKUP(A647,GPW!A:E,5,0)</f>
        <v>442012.3301597909</v>
      </c>
      <c r="G647" s="23">
        <f>VLOOKUP(A647,Grid_Area!A:L,12,0)</f>
        <v>4660.703</v>
      </c>
      <c r="H647" s="23">
        <f t="shared" si="97"/>
        <v>12071.22077</v>
      </c>
      <c r="I647" s="23">
        <f>VLOOKUP(E647,DATA!A:Q,17,0)</f>
        <v>229.89141224522461</v>
      </c>
      <c r="J647" s="23">
        <f>VLOOKUP(E647,DATA!A:I,9,0)</f>
        <v>45.69682794621903</v>
      </c>
      <c r="K647" s="23">
        <v>-5988</v>
      </c>
      <c r="L647" s="23">
        <v>20</v>
      </c>
      <c r="M647" s="23">
        <f t="shared" si="94"/>
        <v>66.15977961238697</v>
      </c>
      <c r="N647" s="23">
        <f t="shared" si="95"/>
        <v>70.53158831596444</v>
      </c>
      <c r="P647" s="23">
        <f t="shared" si="98"/>
        <v>16214.606445855849</v>
      </c>
      <c r="R647" s="46">
        <f t="shared" si="99"/>
        <v>17943.65769296677</v>
      </c>
    </row>
    <row r="648" spans="1:18" ht="12.75">
      <c r="A648" s="23">
        <f t="shared" si="96"/>
        <v>-5988</v>
      </c>
      <c r="B648" s="36">
        <v>-6</v>
      </c>
      <c r="C648" s="36">
        <v>12</v>
      </c>
      <c r="D648" s="36">
        <v>0.0590730081</v>
      </c>
      <c r="E648" s="37" t="s">
        <v>14</v>
      </c>
      <c r="F648" s="23">
        <f>VLOOKUP(A648,GPW!A:E,5,0)</f>
        <v>442012.3301597909</v>
      </c>
      <c r="G648" s="23">
        <f>VLOOKUP(A648,Grid_Area!A:L,12,0)</f>
        <v>4660.703</v>
      </c>
      <c r="H648" s="23">
        <f t="shared" si="97"/>
        <v>12071.22077</v>
      </c>
      <c r="I648" s="23">
        <f>VLOOKUP(E648,DATA!A:Q,17,0)</f>
        <v>196.40551618477042</v>
      </c>
      <c r="J648" s="23">
        <f>VLOOKUP(E648,DATA!A:I,9,0)</f>
        <v>28.302066407126002</v>
      </c>
      <c r="K648" s="23">
        <v>-5988</v>
      </c>
      <c r="L648" s="23">
        <v>20</v>
      </c>
      <c r="M648" s="23">
        <f t="shared" si="94"/>
        <v>20181.73154220236</v>
      </c>
      <c r="N648" s="23">
        <f t="shared" si="95"/>
        <v>21515.33135354371</v>
      </c>
      <c r="P648" s="23">
        <f t="shared" si="98"/>
        <v>4225729.760379127</v>
      </c>
      <c r="R648" s="46">
        <f t="shared" si="99"/>
        <v>4676342.196551124</v>
      </c>
    </row>
    <row r="649" spans="1:18" ht="12.75">
      <c r="A649" s="23">
        <f t="shared" si="96"/>
        <v>-5988</v>
      </c>
      <c r="B649" s="36">
        <v>-6</v>
      </c>
      <c r="C649" s="36">
        <v>12</v>
      </c>
      <c r="D649" s="36">
        <v>0.010376129</v>
      </c>
      <c r="E649" s="37" t="s">
        <v>14</v>
      </c>
      <c r="F649" s="23">
        <f>VLOOKUP(A649,GPW!A:E,5,0)</f>
        <v>442012.3301597909</v>
      </c>
      <c r="G649" s="23">
        <f>VLOOKUP(A649,Grid_Area!A:L,12,0)</f>
        <v>4660.703</v>
      </c>
      <c r="H649" s="23">
        <f t="shared" si="97"/>
        <v>12071.22077</v>
      </c>
      <c r="I649" s="23">
        <f>VLOOKUP(E649,DATA!A:Q,17,0)</f>
        <v>196.40551618477042</v>
      </c>
      <c r="J649" s="23">
        <f>VLOOKUP(E649,DATA!A:I,9,0)</f>
        <v>28.302066407126002</v>
      </c>
      <c r="K649" s="23">
        <v>-5988</v>
      </c>
      <c r="L649" s="23">
        <v>20</v>
      </c>
      <c r="M649" s="23">
        <f t="shared" si="94"/>
        <v>3544.9058150343394</v>
      </c>
      <c r="N649" s="23">
        <f t="shared" si="95"/>
        <v>3779.1516088735307</v>
      </c>
      <c r="P649" s="23">
        <f t="shared" si="98"/>
        <v>742246.2224813114</v>
      </c>
      <c r="R649" s="46">
        <f t="shared" si="99"/>
        <v>821395.9546027895</v>
      </c>
    </row>
    <row r="650" spans="1:18" ht="12.75">
      <c r="A650" s="23">
        <f t="shared" si="96"/>
        <v>-5988</v>
      </c>
      <c r="B650" s="36">
        <v>-6</v>
      </c>
      <c r="C650" s="36">
        <v>12</v>
      </c>
      <c r="D650" s="36">
        <v>0.1208541897</v>
      </c>
      <c r="E650" s="37" t="s">
        <v>14</v>
      </c>
      <c r="F650" s="23">
        <f>VLOOKUP(A650,GPW!A:E,5,0)</f>
        <v>442012.3301597909</v>
      </c>
      <c r="G650" s="23">
        <f>VLOOKUP(A650,Grid_Area!A:L,12,0)</f>
        <v>4660.703</v>
      </c>
      <c r="H650" s="23">
        <f t="shared" si="97"/>
        <v>12071.22077</v>
      </c>
      <c r="I650" s="23">
        <f>VLOOKUP(E650,DATA!A:Q,17,0)</f>
        <v>196.40551618477042</v>
      </c>
      <c r="J650" s="23">
        <f>VLOOKUP(E650,DATA!A:I,9,0)</f>
        <v>28.302066407126002</v>
      </c>
      <c r="K650" s="23">
        <v>-5988</v>
      </c>
      <c r="L650" s="23">
        <v>20</v>
      </c>
      <c r="M650" s="23">
        <f t="shared" si="94"/>
        <v>41288.68481095341</v>
      </c>
      <c r="N650" s="23">
        <f t="shared" si="95"/>
        <v>44017.02267231469</v>
      </c>
      <c r="P650" s="23">
        <f t="shared" si="98"/>
        <v>8645186.058872709</v>
      </c>
      <c r="R650" s="46">
        <f t="shared" si="99"/>
        <v>9567069.040523505</v>
      </c>
    </row>
    <row r="651" spans="1:18" ht="12.75">
      <c r="A651" s="23">
        <f t="shared" si="96"/>
        <v>-5988</v>
      </c>
      <c r="B651" s="36">
        <v>-6</v>
      </c>
      <c r="C651" s="36">
        <v>12</v>
      </c>
      <c r="D651" s="36">
        <v>0.025471657</v>
      </c>
      <c r="E651" s="37" t="s">
        <v>14</v>
      </c>
      <c r="F651" s="23">
        <f>VLOOKUP(A651,GPW!A:E,5,0)</f>
        <v>442012.3301597909</v>
      </c>
      <c r="G651" s="23">
        <f>VLOOKUP(A651,Grid_Area!A:L,12,0)</f>
        <v>4660.703</v>
      </c>
      <c r="H651" s="23">
        <f t="shared" si="97"/>
        <v>12071.22077</v>
      </c>
      <c r="I651" s="23">
        <f>VLOOKUP(E651,DATA!A:Q,17,0)</f>
        <v>196.40551618477042</v>
      </c>
      <c r="J651" s="23">
        <f>VLOOKUP(E651,DATA!A:I,9,0)</f>
        <v>28.302066407126002</v>
      </c>
      <c r="K651" s="23">
        <v>-5988</v>
      </c>
      <c r="L651" s="23">
        <v>20</v>
      </c>
      <c r="M651" s="23">
        <f t="shared" si="94"/>
        <v>8702.14942565384</v>
      </c>
      <c r="N651" s="23">
        <f t="shared" si="95"/>
        <v>9277.183575129488</v>
      </c>
      <c r="P651" s="23">
        <f t="shared" si="98"/>
        <v>1822090.0288141808</v>
      </c>
      <c r="R651" s="46">
        <f t="shared" si="99"/>
        <v>2016389.3506749799</v>
      </c>
    </row>
    <row r="652" spans="1:18" ht="12.75">
      <c r="A652" s="23">
        <f t="shared" si="96"/>
        <v>-5988</v>
      </c>
      <c r="B652" s="36">
        <v>-6</v>
      </c>
      <c r="C652" s="36">
        <v>12</v>
      </c>
      <c r="D652" s="36">
        <v>0.0280901341</v>
      </c>
      <c r="E652" s="37" t="s">
        <v>15</v>
      </c>
      <c r="F652" s="23">
        <f>VLOOKUP(A652,GPW!A:E,5,0)</f>
        <v>442012.3301597909</v>
      </c>
      <c r="G652" s="23">
        <f>VLOOKUP(A652,Grid_Area!A:L,12,0)</f>
        <v>4660.703</v>
      </c>
      <c r="H652" s="23">
        <f t="shared" si="97"/>
        <v>12071.22077</v>
      </c>
      <c r="I652" s="23">
        <f>VLOOKUP(E652,DATA!A:Q,17,0)</f>
        <v>229.89141224522461</v>
      </c>
      <c r="J652" s="23">
        <f>VLOOKUP(E652,DATA!A:I,9,0)</f>
        <v>45.69682794621903</v>
      </c>
      <c r="K652" s="23">
        <v>-5988</v>
      </c>
      <c r="L652" s="23">
        <v>20</v>
      </c>
      <c r="M652" s="23">
        <f t="shared" si="94"/>
        <v>15494.981418219379</v>
      </c>
      <c r="N652" s="23">
        <f t="shared" si="95"/>
        <v>16518.88287349659</v>
      </c>
      <c r="P652" s="23">
        <f t="shared" si="98"/>
        <v>3797549.312501585</v>
      </c>
      <c r="R652" s="46">
        <f t="shared" si="99"/>
        <v>4202502.549983601</v>
      </c>
    </row>
    <row r="653" spans="1:18" ht="12.75">
      <c r="A653" s="23">
        <f t="shared" si="96"/>
        <v>-5988</v>
      </c>
      <c r="B653" s="36">
        <v>-6</v>
      </c>
      <c r="C653" s="36">
        <v>12</v>
      </c>
      <c r="D653" s="36">
        <v>0.000179195</v>
      </c>
      <c r="E653" s="37" t="s">
        <v>15</v>
      </c>
      <c r="F653" s="23">
        <f>VLOOKUP(A653,GPW!A:E,5,0)</f>
        <v>442012.3301597909</v>
      </c>
      <c r="G653" s="23">
        <f>VLOOKUP(A653,Grid_Area!A:L,12,0)</f>
        <v>4660.703</v>
      </c>
      <c r="H653" s="23">
        <f t="shared" si="97"/>
        <v>12071.22077</v>
      </c>
      <c r="I653" s="23">
        <f>VLOOKUP(E653,DATA!A:Q,17,0)</f>
        <v>229.89141224522461</v>
      </c>
      <c r="J653" s="23">
        <f>VLOOKUP(E653,DATA!A:I,9,0)</f>
        <v>45.69682794621903</v>
      </c>
      <c r="K653" s="23">
        <v>-5988</v>
      </c>
      <c r="L653" s="23">
        <v>20</v>
      </c>
      <c r="M653" s="23">
        <f t="shared" si="94"/>
        <v>98.84691847155764</v>
      </c>
      <c r="N653" s="23">
        <f t="shared" si="95"/>
        <v>105.37867871966554</v>
      </c>
      <c r="P653" s="23">
        <f t="shared" si="98"/>
        <v>24225.65327139971</v>
      </c>
      <c r="R653" s="46">
        <f t="shared" si="99"/>
        <v>26808.965801423903</v>
      </c>
    </row>
    <row r="654" spans="1:20" ht="12.75">
      <c r="A654" s="23">
        <f t="shared" si="96"/>
        <v>-4986</v>
      </c>
      <c r="B654" s="36">
        <v>-5</v>
      </c>
      <c r="C654" s="36">
        <v>14</v>
      </c>
      <c r="D654" s="36">
        <v>0.0040891725</v>
      </c>
      <c r="E654" s="37" t="s">
        <v>26</v>
      </c>
      <c r="F654" s="23">
        <f>VLOOKUP(A654,GPW!A:E,5,0)</f>
        <v>313931.4914155439</v>
      </c>
      <c r="G654" s="23">
        <f>VLOOKUP(A654,Grid_Area!A:L,12,0)</f>
        <v>4621.803</v>
      </c>
      <c r="H654" s="23">
        <f t="shared" si="97"/>
        <v>11970.46977</v>
      </c>
      <c r="I654" s="23">
        <f>VLOOKUP(E654,DATA!A:Q,17,0)</f>
        <v>218.11221688174126</v>
      </c>
      <c r="J654" s="23">
        <f>VLOOKUP(E654,DATA!A:I,9,0)</f>
        <v>38.528605090145504</v>
      </c>
      <c r="K654" s="23">
        <v>-4986</v>
      </c>
      <c r="L654" s="23">
        <v>20</v>
      </c>
      <c r="M654" s="23">
        <f t="shared" si="94"/>
        <v>1885.948857720158</v>
      </c>
      <c r="N654" s="23">
        <f>M654*F654/SUM(M$654:M$673)</f>
        <v>2114.0071345115316</v>
      </c>
      <c r="O654" s="23">
        <f>SUM(N654:N673)</f>
        <v>313931.4914155439</v>
      </c>
      <c r="P654" s="23">
        <f t="shared" si="98"/>
        <v>461090.78261212754</v>
      </c>
      <c r="R654" s="46">
        <f t="shared" si="99"/>
        <v>510259.3884225148</v>
      </c>
      <c r="S654" s="46">
        <f>SUM(R654:R673)</f>
        <v>82624191.09809633</v>
      </c>
      <c r="T654" s="23">
        <f>SUM(D654:D673)</f>
        <v>1.0000000017</v>
      </c>
    </row>
    <row r="655" spans="1:18" ht="12.75">
      <c r="A655" s="23">
        <f t="shared" si="96"/>
        <v>-4986</v>
      </c>
      <c r="B655" s="36">
        <v>-5</v>
      </c>
      <c r="C655" s="36">
        <v>14</v>
      </c>
      <c r="D655" s="36">
        <v>0.0092092705</v>
      </c>
      <c r="E655" s="37" t="s">
        <v>26</v>
      </c>
      <c r="F655" s="23">
        <f>VLOOKUP(A655,GPW!A:E,5,0)</f>
        <v>313931.4914155439</v>
      </c>
      <c r="G655" s="23">
        <f>VLOOKUP(A655,Grid_Area!A:L,12,0)</f>
        <v>4621.803</v>
      </c>
      <c r="H655" s="23">
        <f t="shared" si="97"/>
        <v>11970.46977</v>
      </c>
      <c r="I655" s="23">
        <f>VLOOKUP(E655,DATA!A:Q,17,0)</f>
        <v>218.11221688174126</v>
      </c>
      <c r="J655" s="23">
        <f>VLOOKUP(E655,DATA!A:I,9,0)</f>
        <v>38.528605090145504</v>
      </c>
      <c r="K655" s="23">
        <v>-4986</v>
      </c>
      <c r="L655" s="23">
        <v>20</v>
      </c>
      <c r="M655" s="23">
        <f t="shared" si="94"/>
        <v>4247.366228720101</v>
      </c>
      <c r="N655" s="23">
        <f aca="true" t="shared" si="100" ref="N655:N673">M655*F655/SUM(M$654:M$673)</f>
        <v>4760.978789876578</v>
      </c>
      <c r="P655" s="23">
        <f t="shared" si="98"/>
        <v>1038427.6383869302</v>
      </c>
      <c r="R655" s="46">
        <f t="shared" si="99"/>
        <v>1149160.7979725744</v>
      </c>
    </row>
    <row r="656" spans="1:18" ht="12.75">
      <c r="A656" s="23">
        <f t="shared" si="96"/>
        <v>-4986</v>
      </c>
      <c r="B656" s="36">
        <v>-5</v>
      </c>
      <c r="C656" s="36">
        <v>14</v>
      </c>
      <c r="D656" s="36">
        <v>0.0289806976</v>
      </c>
      <c r="E656" s="37" t="s">
        <v>28</v>
      </c>
      <c r="F656" s="23">
        <f>VLOOKUP(A656,GPW!A:E,5,0)</f>
        <v>313931.4914155439</v>
      </c>
      <c r="G656" s="23">
        <f>VLOOKUP(A656,Grid_Area!A:L,12,0)</f>
        <v>4621.803</v>
      </c>
      <c r="H656" s="23">
        <f t="shared" si="97"/>
        <v>11970.46977</v>
      </c>
      <c r="I656" s="23">
        <f>VLOOKUP(E656,DATA!A:Q,17,0)</f>
        <v>219.52467515519626</v>
      </c>
      <c r="J656" s="23">
        <f>VLOOKUP(E656,DATA!A:I,9,0)</f>
        <v>10.341203862112815</v>
      </c>
      <c r="K656" s="23">
        <v>-4986</v>
      </c>
      <c r="L656" s="23">
        <v>20</v>
      </c>
      <c r="M656" s="23">
        <f t="shared" si="94"/>
        <v>3587.493552177684</v>
      </c>
      <c r="N656" s="23">
        <f t="shared" si="100"/>
        <v>4021.3110410033573</v>
      </c>
      <c r="P656" s="23">
        <f t="shared" si="98"/>
        <v>882776.9999742662</v>
      </c>
      <c r="R656" s="46">
        <f t="shared" si="99"/>
        <v>976912.2895246613</v>
      </c>
    </row>
    <row r="657" spans="1:18" ht="12.75">
      <c r="A657" s="23">
        <f t="shared" si="96"/>
        <v>-4986</v>
      </c>
      <c r="B657" s="36">
        <v>-5</v>
      </c>
      <c r="C657" s="36">
        <v>14</v>
      </c>
      <c r="D657" s="36">
        <v>0.0292592601</v>
      </c>
      <c r="E657" s="37" t="s">
        <v>26</v>
      </c>
      <c r="F657" s="23">
        <f>VLOOKUP(A657,GPW!A:E,5,0)</f>
        <v>313931.4914155439</v>
      </c>
      <c r="G657" s="23">
        <f>VLOOKUP(A657,Grid_Area!A:L,12,0)</f>
        <v>4621.803</v>
      </c>
      <c r="H657" s="23">
        <f t="shared" si="97"/>
        <v>11970.46977</v>
      </c>
      <c r="I657" s="23">
        <f>VLOOKUP(E657,DATA!A:Q,17,0)</f>
        <v>218.11221688174126</v>
      </c>
      <c r="J657" s="23">
        <f>VLOOKUP(E657,DATA!A:I,9,0)</f>
        <v>38.528605090145504</v>
      </c>
      <c r="K657" s="23">
        <v>-4986</v>
      </c>
      <c r="L657" s="23">
        <v>20</v>
      </c>
      <c r="M657" s="23">
        <f t="shared" si="94"/>
        <v>13494.531757545567</v>
      </c>
      <c r="N657" s="23">
        <f t="shared" si="100"/>
        <v>15126.357374732563</v>
      </c>
      <c r="P657" s="23">
        <f t="shared" si="98"/>
        <v>3299243.340348395</v>
      </c>
      <c r="R657" s="46">
        <f t="shared" si="99"/>
        <v>3651059.5149315144</v>
      </c>
    </row>
    <row r="658" spans="1:18" ht="12.75">
      <c r="A658" s="23">
        <f t="shared" si="96"/>
        <v>-4986</v>
      </c>
      <c r="B658" s="36">
        <v>-5</v>
      </c>
      <c r="C658" s="36">
        <v>14</v>
      </c>
      <c r="D658" s="36">
        <v>0.0780064796</v>
      </c>
      <c r="E658" s="37" t="s">
        <v>26</v>
      </c>
      <c r="F658" s="23">
        <f>VLOOKUP(A658,GPW!A:E,5,0)</f>
        <v>313931.4914155439</v>
      </c>
      <c r="G658" s="23">
        <f>VLOOKUP(A658,Grid_Area!A:L,12,0)</f>
        <v>4621.803</v>
      </c>
      <c r="H658" s="23">
        <f t="shared" si="97"/>
        <v>11970.46977</v>
      </c>
      <c r="I658" s="23">
        <f>VLOOKUP(E658,DATA!A:Q,17,0)</f>
        <v>218.11221688174126</v>
      </c>
      <c r="J658" s="23">
        <f>VLOOKUP(E658,DATA!A:I,9,0)</f>
        <v>38.528605090145504</v>
      </c>
      <c r="K658" s="23">
        <v>-4986</v>
      </c>
      <c r="L658" s="23">
        <v>20</v>
      </c>
      <c r="M658" s="23">
        <f t="shared" si="94"/>
        <v>35977.01762309875</v>
      </c>
      <c r="N658" s="23">
        <f t="shared" si="100"/>
        <v>40327.536784649754</v>
      </c>
      <c r="P658" s="23">
        <f t="shared" si="98"/>
        <v>8795928.449479926</v>
      </c>
      <c r="R658" s="46">
        <f t="shared" si="99"/>
        <v>9733885.908136515</v>
      </c>
    </row>
    <row r="659" spans="1:18" ht="12.75">
      <c r="A659" s="23">
        <f t="shared" si="96"/>
        <v>-4986</v>
      </c>
      <c r="B659" s="36">
        <v>-5</v>
      </c>
      <c r="C659" s="36">
        <v>14</v>
      </c>
      <c r="D659" s="36">
        <v>0.0102281365</v>
      </c>
      <c r="E659" s="37" t="s">
        <v>29</v>
      </c>
      <c r="F659" s="23">
        <f>VLOOKUP(A659,GPW!A:E,5,0)</f>
        <v>313931.4914155439</v>
      </c>
      <c r="G659" s="23">
        <f>VLOOKUP(A659,Grid_Area!A:L,12,0)</f>
        <v>4621.803</v>
      </c>
      <c r="H659" s="23">
        <f t="shared" si="97"/>
        <v>11970.46977</v>
      </c>
      <c r="I659" s="23">
        <f>VLOOKUP(E659,DATA!A:Q,17,0)</f>
        <v>202.85881147269154</v>
      </c>
      <c r="J659" s="23">
        <f>VLOOKUP(E659,DATA!A:I,9,0)</f>
        <v>11.382125911585222</v>
      </c>
      <c r="K659" s="23">
        <v>-4986</v>
      </c>
      <c r="L659" s="23">
        <v>20</v>
      </c>
      <c r="M659" s="23">
        <f t="shared" si="94"/>
        <v>1393.5774013365424</v>
      </c>
      <c r="N659" s="23">
        <f t="shared" si="100"/>
        <v>1562.0956829554868</v>
      </c>
      <c r="P659" s="23">
        <f t="shared" si="98"/>
        <v>316884.87365097244</v>
      </c>
      <c r="R659" s="46">
        <f t="shared" si="99"/>
        <v>350676.0228722868</v>
      </c>
    </row>
    <row r="660" spans="1:18" ht="12.75">
      <c r="A660" s="23">
        <f t="shared" si="96"/>
        <v>-4986</v>
      </c>
      <c r="B660" s="36">
        <v>-5</v>
      </c>
      <c r="C660" s="36">
        <v>14</v>
      </c>
      <c r="D660" s="36">
        <v>0.0717910096</v>
      </c>
      <c r="E660" s="37" t="s">
        <v>31</v>
      </c>
      <c r="F660" s="23">
        <f>VLOOKUP(A660,GPW!A:E,5,0)</f>
        <v>313931.4914155439</v>
      </c>
      <c r="G660" s="23">
        <f>VLOOKUP(A660,Grid_Area!A:L,12,0)</f>
        <v>4621.803</v>
      </c>
      <c r="H660" s="23">
        <f t="shared" si="97"/>
        <v>11970.46977</v>
      </c>
      <c r="I660" s="23">
        <f>VLOOKUP(E660,DATA!A:Q,17,0)</f>
        <v>251.76982741102574</v>
      </c>
      <c r="J660" s="23">
        <f>VLOOKUP(E660,DATA!A:I,9,0)</f>
        <v>35.75737323757906</v>
      </c>
      <c r="K660" s="23">
        <v>-4986</v>
      </c>
      <c r="L660" s="23">
        <v>20</v>
      </c>
      <c r="M660" s="23">
        <f t="shared" si="94"/>
        <v>30728.889293478358</v>
      </c>
      <c r="N660" s="23">
        <f t="shared" si="100"/>
        <v>34444.77878395755</v>
      </c>
      <c r="P660" s="23">
        <f t="shared" si="98"/>
        <v>8672156.009647952</v>
      </c>
      <c r="R660" s="46">
        <f t="shared" si="99"/>
        <v>9596914.943125157</v>
      </c>
    </row>
    <row r="661" spans="1:18" ht="12.75">
      <c r="A661" s="23">
        <f t="shared" si="96"/>
        <v>-4986</v>
      </c>
      <c r="B661" s="36">
        <v>-5</v>
      </c>
      <c r="C661" s="36">
        <v>14</v>
      </c>
      <c r="D661" s="36">
        <v>0.0398700066</v>
      </c>
      <c r="E661" s="37" t="s">
        <v>31</v>
      </c>
      <c r="F661" s="23">
        <f>VLOOKUP(A661,GPW!A:E,5,0)</f>
        <v>313931.4914155439</v>
      </c>
      <c r="G661" s="23">
        <f>VLOOKUP(A661,Grid_Area!A:L,12,0)</f>
        <v>4621.803</v>
      </c>
      <c r="H661" s="23">
        <f t="shared" si="97"/>
        <v>11970.46977</v>
      </c>
      <c r="I661" s="23">
        <f>VLOOKUP(E661,DATA!A:Q,17,0)</f>
        <v>251.76982741102574</v>
      </c>
      <c r="J661" s="23">
        <f>VLOOKUP(E661,DATA!A:I,9,0)</f>
        <v>35.75737323757906</v>
      </c>
      <c r="K661" s="23">
        <v>-4986</v>
      </c>
      <c r="L661" s="23">
        <v>20</v>
      </c>
      <c r="M661" s="23">
        <f t="shared" si="94"/>
        <v>17065.660808615397</v>
      </c>
      <c r="N661" s="23">
        <f t="shared" si="100"/>
        <v>19129.32503810237</v>
      </c>
      <c r="P661" s="23">
        <f t="shared" si="98"/>
        <v>4816186.863332448</v>
      </c>
      <c r="R661" s="46">
        <f t="shared" si="99"/>
        <v>5329762.936249873</v>
      </c>
    </row>
    <row r="662" spans="1:18" ht="12.75">
      <c r="A662" s="23">
        <f t="shared" si="96"/>
        <v>-4986</v>
      </c>
      <c r="B662" s="36">
        <v>-5</v>
      </c>
      <c r="C662" s="36">
        <v>14</v>
      </c>
      <c r="D662" s="36">
        <v>0.0764779336</v>
      </c>
      <c r="E662" s="37" t="s">
        <v>31</v>
      </c>
      <c r="F662" s="23">
        <f>VLOOKUP(A662,GPW!A:E,5,0)</f>
        <v>313931.4914155439</v>
      </c>
      <c r="G662" s="23">
        <f>VLOOKUP(A662,Grid_Area!A:L,12,0)</f>
        <v>4621.803</v>
      </c>
      <c r="H662" s="23">
        <f t="shared" si="97"/>
        <v>11970.46977</v>
      </c>
      <c r="I662" s="23">
        <f>VLOOKUP(E662,DATA!A:Q,17,0)</f>
        <v>251.76982741102574</v>
      </c>
      <c r="J662" s="23">
        <f>VLOOKUP(E662,DATA!A:I,9,0)</f>
        <v>35.75737323757906</v>
      </c>
      <c r="K662" s="23">
        <v>-4986</v>
      </c>
      <c r="L662" s="23">
        <v>20</v>
      </c>
      <c r="M662" s="23">
        <f t="shared" si="94"/>
        <v>32735.04535014074</v>
      </c>
      <c r="N662" s="23">
        <f t="shared" si="100"/>
        <v>36693.52916728162</v>
      </c>
      <c r="P662" s="23">
        <f t="shared" si="98"/>
        <v>9238323.505547931</v>
      </c>
      <c r="R662" s="46">
        <f t="shared" si="99"/>
        <v>10223455.94350262</v>
      </c>
    </row>
    <row r="663" spans="1:18" ht="12.75">
      <c r="A663" s="23">
        <f t="shared" si="96"/>
        <v>-4986</v>
      </c>
      <c r="B663" s="36">
        <v>-5</v>
      </c>
      <c r="C663" s="36">
        <v>14</v>
      </c>
      <c r="D663" s="36">
        <v>0.00243082</v>
      </c>
      <c r="E663" s="37" t="s">
        <v>29</v>
      </c>
      <c r="F663" s="23">
        <f>VLOOKUP(A663,GPW!A:E,5,0)</f>
        <v>313931.4914155439</v>
      </c>
      <c r="G663" s="23">
        <f>VLOOKUP(A663,Grid_Area!A:L,12,0)</f>
        <v>4621.803</v>
      </c>
      <c r="H663" s="23">
        <f t="shared" si="97"/>
        <v>11970.46977</v>
      </c>
      <c r="I663" s="23">
        <f>VLOOKUP(E663,DATA!A:Q,17,0)</f>
        <v>202.85881147269154</v>
      </c>
      <c r="J663" s="23">
        <f>VLOOKUP(E663,DATA!A:I,9,0)</f>
        <v>11.382125911585222</v>
      </c>
      <c r="K663" s="23">
        <v>-4986</v>
      </c>
      <c r="L663" s="23">
        <v>20</v>
      </c>
      <c r="M663" s="23">
        <f t="shared" si="94"/>
        <v>331.1977522706012</v>
      </c>
      <c r="N663" s="23">
        <f t="shared" si="100"/>
        <v>371.24782486446645</v>
      </c>
      <c r="P663" s="23">
        <f t="shared" si="98"/>
        <v>75310.89251382761</v>
      </c>
      <c r="R663" s="46">
        <f t="shared" si="99"/>
        <v>83341.70060385998</v>
      </c>
    </row>
    <row r="664" spans="1:18" ht="12.75">
      <c r="A664" s="23">
        <f t="shared" si="96"/>
        <v>-4986</v>
      </c>
      <c r="B664" s="36">
        <v>-5</v>
      </c>
      <c r="C664" s="36">
        <v>14</v>
      </c>
      <c r="D664" s="36">
        <v>0.1099216202</v>
      </c>
      <c r="E664" s="37" t="s">
        <v>28</v>
      </c>
      <c r="F664" s="23">
        <f>VLOOKUP(A664,GPW!A:E,5,0)</f>
        <v>313931.4914155439</v>
      </c>
      <c r="G664" s="23">
        <f>VLOOKUP(A664,Grid_Area!A:L,12,0)</f>
        <v>4621.803</v>
      </c>
      <c r="H664" s="23">
        <f t="shared" si="97"/>
        <v>11970.46977</v>
      </c>
      <c r="I664" s="23">
        <f>VLOOKUP(E664,DATA!A:Q,17,0)</f>
        <v>219.52467515519626</v>
      </c>
      <c r="J664" s="23">
        <f>VLOOKUP(E664,DATA!A:I,9,0)</f>
        <v>10.341203862112815</v>
      </c>
      <c r="K664" s="23">
        <v>-4986</v>
      </c>
      <c r="L664" s="23">
        <v>20</v>
      </c>
      <c r="M664" s="23">
        <f t="shared" si="94"/>
        <v>13607.094941442136</v>
      </c>
      <c r="N664" s="23">
        <f t="shared" si="100"/>
        <v>15252.532256340084</v>
      </c>
      <c r="P664" s="23">
        <f t="shared" si="98"/>
        <v>3348307.1888672095</v>
      </c>
      <c r="R664" s="46">
        <f t="shared" si="99"/>
        <v>3705355.307176672</v>
      </c>
    </row>
    <row r="665" spans="1:18" ht="12.75">
      <c r="A665" s="23">
        <f t="shared" si="96"/>
        <v>-4986</v>
      </c>
      <c r="B665" s="36">
        <v>-5</v>
      </c>
      <c r="C665" s="36">
        <v>14</v>
      </c>
      <c r="D665" s="36">
        <v>0.0703802821</v>
      </c>
      <c r="E665" s="37" t="s">
        <v>31</v>
      </c>
      <c r="F665" s="23">
        <f>VLOOKUP(A665,GPW!A:E,5,0)</f>
        <v>313931.4914155439</v>
      </c>
      <c r="G665" s="23">
        <f>VLOOKUP(A665,Grid_Area!A:L,12,0)</f>
        <v>4621.803</v>
      </c>
      <c r="H665" s="23">
        <f t="shared" si="97"/>
        <v>11970.46977</v>
      </c>
      <c r="I665" s="23">
        <f>VLOOKUP(E665,DATA!A:Q,17,0)</f>
        <v>251.76982741102574</v>
      </c>
      <c r="J665" s="23">
        <f>VLOOKUP(E665,DATA!A:I,9,0)</f>
        <v>35.75737323757906</v>
      </c>
      <c r="K665" s="23">
        <v>-4986</v>
      </c>
      <c r="L665" s="23">
        <v>20</v>
      </c>
      <c r="M665" s="23">
        <f t="shared" si="94"/>
        <v>30125.051996687296</v>
      </c>
      <c r="N665" s="23">
        <f t="shared" si="100"/>
        <v>33767.92249049284</v>
      </c>
      <c r="P665" s="23">
        <f t="shared" si="98"/>
        <v>8501744.017460277</v>
      </c>
      <c r="R665" s="46">
        <f t="shared" si="99"/>
        <v>9408330.997853165</v>
      </c>
    </row>
    <row r="666" spans="1:18" ht="12.75">
      <c r="A666" s="23">
        <f t="shared" si="96"/>
        <v>-4986</v>
      </c>
      <c r="B666" s="36">
        <v>-5</v>
      </c>
      <c r="C666" s="36">
        <v>14</v>
      </c>
      <c r="D666" s="36">
        <v>0.0522593786</v>
      </c>
      <c r="E666" s="37" t="s">
        <v>28</v>
      </c>
      <c r="F666" s="23">
        <f>VLOOKUP(A666,GPW!A:E,5,0)</f>
        <v>313931.4914155439</v>
      </c>
      <c r="G666" s="23">
        <f>VLOOKUP(A666,Grid_Area!A:L,12,0)</f>
        <v>4621.803</v>
      </c>
      <c r="H666" s="23">
        <f t="shared" si="97"/>
        <v>11970.46977</v>
      </c>
      <c r="I666" s="23">
        <f>VLOOKUP(E666,DATA!A:Q,17,0)</f>
        <v>219.52467515519626</v>
      </c>
      <c r="J666" s="23">
        <f>VLOOKUP(E666,DATA!A:I,9,0)</f>
        <v>10.341203862112815</v>
      </c>
      <c r="K666" s="23">
        <v>-4986</v>
      </c>
      <c r="L666" s="23">
        <v>20</v>
      </c>
      <c r="M666" s="23">
        <f t="shared" si="94"/>
        <v>6469.139782484479</v>
      </c>
      <c r="N666" s="23">
        <f t="shared" si="100"/>
        <v>7251.420205984089</v>
      </c>
      <c r="P666" s="23">
        <f t="shared" si="98"/>
        <v>1591865.6651324835</v>
      </c>
      <c r="R666" s="46">
        <f t="shared" si="99"/>
        <v>1761614.9170012418</v>
      </c>
    </row>
    <row r="667" spans="1:18" ht="12.75">
      <c r="A667" s="23">
        <f t="shared" si="96"/>
        <v>-4986</v>
      </c>
      <c r="B667" s="36">
        <v>-5</v>
      </c>
      <c r="C667" s="36">
        <v>14</v>
      </c>
      <c r="D667" s="36">
        <v>0.0186530245</v>
      </c>
      <c r="E667" s="37" t="s">
        <v>31</v>
      </c>
      <c r="F667" s="23">
        <f>VLOOKUP(A667,GPW!A:E,5,0)</f>
        <v>313931.4914155439</v>
      </c>
      <c r="G667" s="23">
        <f>VLOOKUP(A667,Grid_Area!A:L,12,0)</f>
        <v>4621.803</v>
      </c>
      <c r="H667" s="23">
        <f t="shared" si="97"/>
        <v>11970.46977</v>
      </c>
      <c r="I667" s="23">
        <f>VLOOKUP(E667,DATA!A:Q,17,0)</f>
        <v>251.76982741102574</v>
      </c>
      <c r="J667" s="23">
        <f>VLOOKUP(E667,DATA!A:I,9,0)</f>
        <v>35.75737323757906</v>
      </c>
      <c r="K667" s="23">
        <v>-4986</v>
      </c>
      <c r="L667" s="23">
        <v>20</v>
      </c>
      <c r="M667" s="23">
        <f t="shared" si="94"/>
        <v>7984.101742581422</v>
      </c>
      <c r="N667" s="23">
        <f t="shared" si="100"/>
        <v>8949.57886975085</v>
      </c>
      <c r="P667" s="23">
        <f t="shared" si="98"/>
        <v>2253233.9274385343</v>
      </c>
      <c r="R667" s="46">
        <f t="shared" si="99"/>
        <v>2493508.4567821664</v>
      </c>
    </row>
    <row r="668" spans="1:18" ht="12.75">
      <c r="A668" s="23">
        <f t="shared" si="96"/>
        <v>-4986</v>
      </c>
      <c r="B668" s="36">
        <v>-5</v>
      </c>
      <c r="C668" s="36">
        <v>14</v>
      </c>
      <c r="D668" s="36">
        <v>0.1200110497</v>
      </c>
      <c r="E668" s="37" t="s">
        <v>28</v>
      </c>
      <c r="F668" s="23">
        <f>VLOOKUP(A668,GPW!A:E,5,0)</f>
        <v>313931.4914155439</v>
      </c>
      <c r="G668" s="23">
        <f>VLOOKUP(A668,Grid_Area!A:L,12,0)</f>
        <v>4621.803</v>
      </c>
      <c r="H668" s="23">
        <f t="shared" si="97"/>
        <v>11970.46977</v>
      </c>
      <c r="I668" s="23">
        <f>VLOOKUP(E668,DATA!A:Q,17,0)</f>
        <v>219.52467515519626</v>
      </c>
      <c r="J668" s="23">
        <f>VLOOKUP(E668,DATA!A:I,9,0)</f>
        <v>10.341203862112815</v>
      </c>
      <c r="K668" s="23">
        <v>-4986</v>
      </c>
      <c r="L668" s="23">
        <v>20</v>
      </c>
      <c r="M668" s="23">
        <f t="shared" si="94"/>
        <v>14856.05601808652</v>
      </c>
      <c r="N668" s="23">
        <f t="shared" si="100"/>
        <v>16652.52389235146</v>
      </c>
      <c r="P668" s="23">
        <f t="shared" si="98"/>
        <v>3655639.8979825983</v>
      </c>
      <c r="R668" s="46">
        <f t="shared" si="99"/>
        <v>4045460.5665077185</v>
      </c>
    </row>
    <row r="669" spans="1:18" ht="12.75">
      <c r="A669" s="23">
        <f t="shared" si="96"/>
        <v>-4986</v>
      </c>
      <c r="B669" s="36">
        <v>-5</v>
      </c>
      <c r="C669" s="36">
        <v>14</v>
      </c>
      <c r="D669" s="36">
        <v>0.0468226541</v>
      </c>
      <c r="E669" s="37" t="s">
        <v>28</v>
      </c>
      <c r="F669" s="23">
        <f>VLOOKUP(A669,GPW!A:E,5,0)</f>
        <v>313931.4914155439</v>
      </c>
      <c r="G669" s="23">
        <f>VLOOKUP(A669,Grid_Area!A:L,12,0)</f>
        <v>4621.803</v>
      </c>
      <c r="H669" s="23">
        <f t="shared" si="97"/>
        <v>11970.46977</v>
      </c>
      <c r="I669" s="23">
        <f>VLOOKUP(E669,DATA!A:Q,17,0)</f>
        <v>219.52467515519626</v>
      </c>
      <c r="J669" s="23">
        <f>VLOOKUP(E669,DATA!A:I,9,0)</f>
        <v>10.341203862112815</v>
      </c>
      <c r="K669" s="23">
        <v>-4986</v>
      </c>
      <c r="L669" s="23">
        <v>20</v>
      </c>
      <c r="M669" s="23">
        <f t="shared" si="94"/>
        <v>5796.132722477873</v>
      </c>
      <c r="N669" s="23">
        <f t="shared" si="100"/>
        <v>6497.029798944905</v>
      </c>
      <c r="P669" s="23">
        <f t="shared" si="98"/>
        <v>1426258.3560870104</v>
      </c>
      <c r="R669" s="46">
        <f t="shared" si="99"/>
        <v>1578348.004240321</v>
      </c>
    </row>
    <row r="670" spans="1:18" ht="12.75">
      <c r="A670" s="23">
        <f t="shared" si="96"/>
        <v>-4986</v>
      </c>
      <c r="B670" s="36">
        <v>-5</v>
      </c>
      <c r="C670" s="36">
        <v>14</v>
      </c>
      <c r="D670" s="36">
        <v>0.1287077182</v>
      </c>
      <c r="E670" s="37" t="s">
        <v>28</v>
      </c>
      <c r="F670" s="23">
        <f>VLOOKUP(A670,GPW!A:E,5,0)</f>
        <v>313931.4914155439</v>
      </c>
      <c r="G670" s="23">
        <f>VLOOKUP(A670,Grid_Area!A:L,12,0)</f>
        <v>4621.803</v>
      </c>
      <c r="H670" s="23">
        <f t="shared" si="97"/>
        <v>11970.46977</v>
      </c>
      <c r="I670" s="23">
        <f>VLOOKUP(E670,DATA!A:Q,17,0)</f>
        <v>219.52467515519626</v>
      </c>
      <c r="J670" s="23">
        <f>VLOOKUP(E670,DATA!A:I,9,0)</f>
        <v>10.341203862112815</v>
      </c>
      <c r="K670" s="23">
        <v>-4986</v>
      </c>
      <c r="L670" s="23">
        <v>20</v>
      </c>
      <c r="M670" s="23">
        <f t="shared" si="94"/>
        <v>15932.608508292164</v>
      </c>
      <c r="N670" s="23">
        <f t="shared" si="100"/>
        <v>17859.25844172946</v>
      </c>
      <c r="P670" s="23">
        <f t="shared" si="98"/>
        <v>3920547.9079333562</v>
      </c>
      <c r="R670" s="46">
        <f t="shared" si="99"/>
        <v>4338617.151377919</v>
      </c>
    </row>
    <row r="671" spans="1:18" ht="12.75">
      <c r="A671" s="23">
        <f t="shared" si="96"/>
        <v>-4986</v>
      </c>
      <c r="B671" s="36">
        <v>-5</v>
      </c>
      <c r="C671" s="36">
        <v>14</v>
      </c>
      <c r="D671" s="36">
        <v>0.000675025</v>
      </c>
      <c r="E671" s="37" t="s">
        <v>37</v>
      </c>
      <c r="F671" s="23">
        <f>VLOOKUP(A671,GPW!A:E,5,0)</f>
        <v>313931.4914155439</v>
      </c>
      <c r="G671" s="23">
        <f>VLOOKUP(A671,Grid_Area!A:L,12,0)</f>
        <v>4621.803</v>
      </c>
      <c r="H671" s="23">
        <f t="shared" si="97"/>
        <v>11970.46977</v>
      </c>
      <c r="I671" s="23">
        <f>VLOOKUP(E671,DATA!A:Q,17,0)</f>
        <v>194.19906615081845</v>
      </c>
      <c r="J671" s="23">
        <f>VLOOKUP(E671,DATA!A:I,9,0)</f>
        <v>11.32553094189269</v>
      </c>
      <c r="K671" s="23">
        <v>-4986</v>
      </c>
      <c r="L671" s="23">
        <v>20</v>
      </c>
      <c r="M671" s="23">
        <f t="shared" si="94"/>
        <v>91.51443919230432</v>
      </c>
      <c r="N671" s="23">
        <f t="shared" si="100"/>
        <v>102.58081844129173</v>
      </c>
      <c r="P671" s="23">
        <f t="shared" si="98"/>
        <v>19921.09914628551</v>
      </c>
      <c r="R671" s="46">
        <f t="shared" si="99"/>
        <v>22045.393771488</v>
      </c>
    </row>
    <row r="672" spans="1:18" ht="12.75">
      <c r="A672" s="23">
        <f t="shared" si="96"/>
        <v>-4986</v>
      </c>
      <c r="B672" s="36">
        <v>-5</v>
      </c>
      <c r="C672" s="36">
        <v>14</v>
      </c>
      <c r="D672" s="36">
        <v>0.0900988072</v>
      </c>
      <c r="E672" s="37" t="s">
        <v>31</v>
      </c>
      <c r="F672" s="23">
        <f>VLOOKUP(A672,GPW!A:E,5,0)</f>
        <v>313931.4914155439</v>
      </c>
      <c r="G672" s="23">
        <f>VLOOKUP(A672,Grid_Area!A:L,12,0)</f>
        <v>4621.803</v>
      </c>
      <c r="H672" s="23">
        <f t="shared" si="97"/>
        <v>11970.46977</v>
      </c>
      <c r="I672" s="23">
        <f>VLOOKUP(E672,DATA!A:Q,17,0)</f>
        <v>251.76982741102574</v>
      </c>
      <c r="J672" s="23">
        <f>VLOOKUP(E672,DATA!A:I,9,0)</f>
        <v>35.75737323757906</v>
      </c>
      <c r="K672" s="23">
        <v>-4986</v>
      </c>
      <c r="L672" s="23">
        <v>20</v>
      </c>
      <c r="M672" s="23">
        <f t="shared" si="94"/>
        <v>38565.22268386168</v>
      </c>
      <c r="N672" s="23">
        <f t="shared" si="100"/>
        <v>43228.72042048065</v>
      </c>
      <c r="P672" s="23">
        <f t="shared" si="98"/>
        <v>10883687.479463898</v>
      </c>
      <c r="R672" s="46">
        <f t="shared" si="99"/>
        <v>12044273.98351329</v>
      </c>
    </row>
    <row r="673" spans="1:18" ht="12.75">
      <c r="A673" s="23">
        <f t="shared" si="96"/>
        <v>-4986</v>
      </c>
      <c r="B673" s="36">
        <v>-5</v>
      </c>
      <c r="C673" s="36">
        <v>14</v>
      </c>
      <c r="D673" s="36">
        <v>0.0121276555</v>
      </c>
      <c r="E673" s="37" t="s">
        <v>31</v>
      </c>
      <c r="F673" s="23">
        <f>VLOOKUP(A673,GPW!A:E,5,0)</f>
        <v>313931.4914155439</v>
      </c>
      <c r="G673" s="23">
        <f>VLOOKUP(A673,Grid_Area!A:L,12,0)</f>
        <v>4621.803</v>
      </c>
      <c r="H673" s="23">
        <f t="shared" si="97"/>
        <v>11970.46977</v>
      </c>
      <c r="I673" s="23">
        <f>VLOOKUP(E673,DATA!A:Q,17,0)</f>
        <v>251.76982741102574</v>
      </c>
      <c r="J673" s="23">
        <f>VLOOKUP(E673,DATA!A:I,9,0)</f>
        <v>35.75737323757906</v>
      </c>
      <c r="K673" s="23">
        <v>-4986</v>
      </c>
      <c r="L673" s="23">
        <v>20</v>
      </c>
      <c r="M673" s="23">
        <f t="shared" si="94"/>
        <v>5191.031374615799</v>
      </c>
      <c r="N673" s="23">
        <f t="shared" si="100"/>
        <v>5818.756599092962</v>
      </c>
      <c r="P673" s="23">
        <f t="shared" si="98"/>
        <v>1464987.344700402</v>
      </c>
      <c r="R673" s="46">
        <f t="shared" si="99"/>
        <v>1621206.8745307636</v>
      </c>
    </row>
    <row r="674" spans="1:20" ht="12.75">
      <c r="A674" s="23">
        <f t="shared" si="96"/>
        <v>-3986</v>
      </c>
      <c r="B674" s="36">
        <v>-4</v>
      </c>
      <c r="C674" s="36">
        <v>14</v>
      </c>
      <c r="D674" s="36">
        <v>0.0051377955</v>
      </c>
      <c r="E674" s="37" t="s">
        <v>30</v>
      </c>
      <c r="F674" s="23">
        <f>VLOOKUP(A674,GPW!A:E,5,0)</f>
        <v>352417.88891854393</v>
      </c>
      <c r="G674" s="23">
        <f>VLOOKUP(A674,Grid_Area!A:L,12,0)</f>
        <v>4621.803</v>
      </c>
      <c r="H674" s="23">
        <f t="shared" si="97"/>
        <v>11970.46977</v>
      </c>
      <c r="I674" s="23">
        <f>VLOOKUP(E674,DATA!A:Q,17,0)</f>
        <v>190.24951004975017</v>
      </c>
      <c r="J674" s="23">
        <f>VLOOKUP(E674,DATA!A:I,9,0)</f>
        <v>23.157305619040578</v>
      </c>
      <c r="K674" s="23">
        <v>-3986</v>
      </c>
      <c r="L674" s="23">
        <v>20</v>
      </c>
      <c r="M674" s="23">
        <f t="shared" si="94"/>
        <v>1424.2165742619854</v>
      </c>
      <c r="N674" s="23">
        <f>M674*F674/SUM(M$674:M$693)</f>
        <v>2557.398343323477</v>
      </c>
      <c r="O674" s="23">
        <f>SUM(N674:N693)</f>
        <v>352417.888918544</v>
      </c>
      <c r="P674" s="23">
        <f t="shared" si="98"/>
        <v>486543.7818193343</v>
      </c>
      <c r="R674" s="46">
        <f t="shared" si="99"/>
        <v>538426.5786999082</v>
      </c>
      <c r="S674" s="46">
        <f>SUM(R674:R693)</f>
        <v>80717156.86369437</v>
      </c>
      <c r="T674" s="23">
        <f>SUM(D674:D693)</f>
        <v>1.0000000018</v>
      </c>
    </row>
    <row r="675" spans="1:18" ht="12.75">
      <c r="A675" s="23">
        <f t="shared" si="96"/>
        <v>-3986</v>
      </c>
      <c r="B675" s="36">
        <v>-4</v>
      </c>
      <c r="C675" s="36">
        <v>14</v>
      </c>
      <c r="D675" s="36">
        <v>0.0171908825</v>
      </c>
      <c r="E675" s="37" t="s">
        <v>22</v>
      </c>
      <c r="F675" s="23">
        <f>VLOOKUP(A675,GPW!A:E,5,0)</f>
        <v>352417.88891854393</v>
      </c>
      <c r="G675" s="23">
        <f>VLOOKUP(A675,Grid_Area!A:L,12,0)</f>
        <v>4621.803</v>
      </c>
      <c r="H675" s="23">
        <f t="shared" si="97"/>
        <v>11970.46977</v>
      </c>
      <c r="I675" s="23">
        <f>VLOOKUP(E675,DATA!A:Q,17,0)</f>
        <v>190.5929829269391</v>
      </c>
      <c r="J675" s="23">
        <f>VLOOKUP(E675,DATA!A:I,9,0)</f>
        <v>30.77781657245089</v>
      </c>
      <c r="K675" s="23">
        <v>-3986</v>
      </c>
      <c r="L675" s="23">
        <v>20</v>
      </c>
      <c r="M675" s="23">
        <f t="shared" si="94"/>
        <v>6333.5495590803675</v>
      </c>
      <c r="N675" s="23">
        <f aca="true" t="shared" si="101" ref="N675:N693">M675*F675/SUM(M$674:M$693)</f>
        <v>11372.855394652743</v>
      </c>
      <c r="P675" s="23">
        <f t="shared" si="98"/>
        <v>2167586.4340635976</v>
      </c>
      <c r="R675" s="46">
        <f t="shared" si="99"/>
        <v>2398727.9076203774</v>
      </c>
    </row>
    <row r="676" spans="1:18" ht="12.75">
      <c r="A676" s="23">
        <f t="shared" si="96"/>
        <v>-3986</v>
      </c>
      <c r="B676" s="36">
        <v>-4</v>
      </c>
      <c r="C676" s="36">
        <v>14</v>
      </c>
      <c r="D676" s="36">
        <v>0.0210448735</v>
      </c>
      <c r="E676" s="37" t="s">
        <v>22</v>
      </c>
      <c r="F676" s="23">
        <f>VLOOKUP(A676,GPW!A:E,5,0)</f>
        <v>352417.88891854393</v>
      </c>
      <c r="G676" s="23">
        <f>VLOOKUP(A676,Grid_Area!A:L,12,0)</f>
        <v>4621.803</v>
      </c>
      <c r="H676" s="23">
        <f t="shared" si="97"/>
        <v>11970.46977</v>
      </c>
      <c r="I676" s="23">
        <f>VLOOKUP(E676,DATA!A:Q,17,0)</f>
        <v>190.5929829269391</v>
      </c>
      <c r="J676" s="23">
        <f>VLOOKUP(E676,DATA!A:I,9,0)</f>
        <v>30.77781657245089</v>
      </c>
      <c r="K676" s="23">
        <v>-3986</v>
      </c>
      <c r="L676" s="23">
        <v>20</v>
      </c>
      <c r="M676" s="23">
        <f t="shared" si="94"/>
        <v>7753.455895985973</v>
      </c>
      <c r="N676" s="23">
        <f t="shared" si="101"/>
        <v>13922.514048610332</v>
      </c>
      <c r="P676" s="23">
        <f t="shared" si="98"/>
        <v>2653533.482366859</v>
      </c>
      <c r="R676" s="46">
        <f t="shared" si="99"/>
        <v>2936494.119879565</v>
      </c>
    </row>
    <row r="677" spans="1:18" ht="12.75">
      <c r="A677" s="23">
        <f t="shared" si="96"/>
        <v>-3986</v>
      </c>
      <c r="B677" s="36">
        <v>-4</v>
      </c>
      <c r="C677" s="36">
        <v>14</v>
      </c>
      <c r="D677" s="36">
        <v>0.0499245971</v>
      </c>
      <c r="E677" s="37" t="s">
        <v>30</v>
      </c>
      <c r="F677" s="23">
        <f>VLOOKUP(A677,GPW!A:E,5,0)</f>
        <v>352417.88891854393</v>
      </c>
      <c r="G677" s="23">
        <f>VLOOKUP(A677,Grid_Area!A:L,12,0)</f>
        <v>4621.803</v>
      </c>
      <c r="H677" s="23">
        <f t="shared" si="97"/>
        <v>11970.46977</v>
      </c>
      <c r="I677" s="23">
        <f>VLOOKUP(E677,DATA!A:Q,17,0)</f>
        <v>190.24951004975017</v>
      </c>
      <c r="J677" s="23">
        <f>VLOOKUP(E677,DATA!A:I,9,0)</f>
        <v>23.157305619040578</v>
      </c>
      <c r="K677" s="23">
        <v>-3986</v>
      </c>
      <c r="L677" s="23">
        <v>20</v>
      </c>
      <c r="M677" s="23">
        <f t="shared" si="94"/>
        <v>13839.289370931921</v>
      </c>
      <c r="N677" s="23">
        <f t="shared" si="101"/>
        <v>24850.55738684657</v>
      </c>
      <c r="P677" s="23">
        <f t="shared" si="98"/>
        <v>4727806.36731076</v>
      </c>
      <c r="R677" s="46">
        <f t="shared" si="99"/>
        <v>5231957.949576693</v>
      </c>
    </row>
    <row r="678" spans="1:18" ht="12.75">
      <c r="A678" s="23">
        <f t="shared" si="96"/>
        <v>-3986</v>
      </c>
      <c r="B678" s="36">
        <v>-4</v>
      </c>
      <c r="C678" s="36">
        <v>14</v>
      </c>
      <c r="D678" s="36">
        <v>0.0844764482</v>
      </c>
      <c r="E678" s="37" t="s">
        <v>29</v>
      </c>
      <c r="F678" s="23">
        <f>VLOOKUP(A678,GPW!A:E,5,0)</f>
        <v>352417.88891854393</v>
      </c>
      <c r="G678" s="23">
        <f>VLOOKUP(A678,Grid_Area!A:L,12,0)</f>
        <v>4621.803</v>
      </c>
      <c r="H678" s="23">
        <f t="shared" si="97"/>
        <v>11970.46977</v>
      </c>
      <c r="I678" s="23">
        <f>VLOOKUP(E678,DATA!A:Q,17,0)</f>
        <v>202.85881147269154</v>
      </c>
      <c r="J678" s="23">
        <f>VLOOKUP(E678,DATA!A:I,9,0)</f>
        <v>11.382125911585222</v>
      </c>
      <c r="K678" s="23">
        <v>-3986</v>
      </c>
      <c r="L678" s="23">
        <v>20</v>
      </c>
      <c r="M678" s="23">
        <f t="shared" si="94"/>
        <v>11509.864886599531</v>
      </c>
      <c r="N678" s="23">
        <f t="shared" si="101"/>
        <v>20667.720011698206</v>
      </c>
      <c r="P678" s="23">
        <f t="shared" si="98"/>
        <v>4192629.1174234604</v>
      </c>
      <c r="R678" s="46">
        <f t="shared" si="99"/>
        <v>4639711.852879391</v>
      </c>
    </row>
    <row r="679" spans="1:18" ht="12.75">
      <c r="A679" s="23">
        <f t="shared" si="96"/>
        <v>-3986</v>
      </c>
      <c r="B679" s="36">
        <v>-4</v>
      </c>
      <c r="C679" s="36">
        <v>14</v>
      </c>
      <c r="D679" s="36">
        <v>0.0605255771</v>
      </c>
      <c r="E679" s="37" t="s">
        <v>30</v>
      </c>
      <c r="F679" s="23">
        <f>VLOOKUP(A679,GPW!A:E,5,0)</f>
        <v>352417.88891854393</v>
      </c>
      <c r="G679" s="23">
        <f>VLOOKUP(A679,Grid_Area!A:L,12,0)</f>
        <v>4621.803</v>
      </c>
      <c r="H679" s="23">
        <f t="shared" si="97"/>
        <v>11970.46977</v>
      </c>
      <c r="I679" s="23">
        <f>VLOOKUP(E679,DATA!A:Q,17,0)</f>
        <v>190.24951004975017</v>
      </c>
      <c r="J679" s="23">
        <f>VLOOKUP(E679,DATA!A:I,9,0)</f>
        <v>23.157305619040578</v>
      </c>
      <c r="K679" s="23">
        <v>-3986</v>
      </c>
      <c r="L679" s="23">
        <v>20</v>
      </c>
      <c r="M679" s="23">
        <f t="shared" si="94"/>
        <v>16777.92159547644</v>
      </c>
      <c r="N679" s="23">
        <f t="shared" si="101"/>
        <v>30127.320288290448</v>
      </c>
      <c r="P679" s="23">
        <f t="shared" si="98"/>
        <v>5731707.923959156</v>
      </c>
      <c r="R679" s="46">
        <f t="shared" si="99"/>
        <v>6342910.962842042</v>
      </c>
    </row>
    <row r="680" spans="1:18" ht="12.75">
      <c r="A680" s="23">
        <f t="shared" si="96"/>
        <v>-3986</v>
      </c>
      <c r="B680" s="36">
        <v>-4</v>
      </c>
      <c r="C680" s="36">
        <v>14</v>
      </c>
      <c r="D680" s="36">
        <v>0.009786</v>
      </c>
      <c r="E680" s="37" t="s">
        <v>29</v>
      </c>
      <c r="F680" s="23">
        <f>VLOOKUP(A680,GPW!A:E,5,0)</f>
        <v>352417.88891854393</v>
      </c>
      <c r="G680" s="23">
        <f>VLOOKUP(A680,Grid_Area!A:L,12,0)</f>
        <v>4621.803</v>
      </c>
      <c r="H680" s="23">
        <f t="shared" si="97"/>
        <v>11970.46977</v>
      </c>
      <c r="I680" s="23">
        <f>VLOOKUP(E680,DATA!A:Q,17,0)</f>
        <v>202.85881147269154</v>
      </c>
      <c r="J680" s="23">
        <f>VLOOKUP(E680,DATA!A:I,9,0)</f>
        <v>11.382125911585222</v>
      </c>
      <c r="K680" s="23">
        <v>-3986</v>
      </c>
      <c r="L680" s="23">
        <v>20</v>
      </c>
      <c r="M680" s="23">
        <f t="shared" si="94"/>
        <v>1333.3365710830512</v>
      </c>
      <c r="N680" s="23">
        <f t="shared" si="101"/>
        <v>2394.2094198330487</v>
      </c>
      <c r="P680" s="23">
        <f t="shared" si="98"/>
        <v>485686.47732405463</v>
      </c>
      <c r="R680" s="46">
        <f t="shared" si="99"/>
        <v>537477.8551861241</v>
      </c>
    </row>
    <row r="681" spans="1:18" ht="12.75">
      <c r="A681" s="23">
        <f t="shared" si="96"/>
        <v>-3986</v>
      </c>
      <c r="B681" s="36">
        <v>-4</v>
      </c>
      <c r="C681" s="36">
        <v>14</v>
      </c>
      <c r="D681" s="36">
        <v>0.0608043841</v>
      </c>
      <c r="E681" s="37" t="s">
        <v>30</v>
      </c>
      <c r="F681" s="23">
        <f>VLOOKUP(A681,GPW!A:E,5,0)</f>
        <v>352417.88891854393</v>
      </c>
      <c r="G681" s="23">
        <f>VLOOKUP(A681,Grid_Area!A:L,12,0)</f>
        <v>4621.803</v>
      </c>
      <c r="H681" s="23">
        <f t="shared" si="97"/>
        <v>11970.46977</v>
      </c>
      <c r="I681" s="23">
        <f>VLOOKUP(E681,DATA!A:Q,17,0)</f>
        <v>190.24951004975017</v>
      </c>
      <c r="J681" s="23">
        <f>VLOOKUP(E681,DATA!A:I,9,0)</f>
        <v>23.157305619040578</v>
      </c>
      <c r="K681" s="23">
        <v>-3986</v>
      </c>
      <c r="L681" s="23">
        <v>20</v>
      </c>
      <c r="M681" s="23">
        <f t="shared" si="94"/>
        <v>16855.20796283385</v>
      </c>
      <c r="N681" s="23">
        <f t="shared" si="101"/>
        <v>30266.09976285439</v>
      </c>
      <c r="P681" s="23">
        <f t="shared" si="98"/>
        <v>5758110.650999907</v>
      </c>
      <c r="R681" s="46">
        <f t="shared" si="99"/>
        <v>6372129.155572287</v>
      </c>
    </row>
    <row r="682" spans="1:18" ht="12.75">
      <c r="A682" s="23">
        <f t="shared" si="96"/>
        <v>-3986</v>
      </c>
      <c r="B682" s="36">
        <v>-4</v>
      </c>
      <c r="C682" s="36">
        <v>14</v>
      </c>
      <c r="D682" s="36">
        <v>0.002259205</v>
      </c>
      <c r="E682" s="37" t="s">
        <v>31</v>
      </c>
      <c r="F682" s="23">
        <f>VLOOKUP(A682,GPW!A:E,5,0)</f>
        <v>352417.88891854393</v>
      </c>
      <c r="G682" s="23">
        <f>VLOOKUP(A682,Grid_Area!A:L,12,0)</f>
        <v>4621.803</v>
      </c>
      <c r="H682" s="23">
        <f t="shared" si="97"/>
        <v>11970.46977</v>
      </c>
      <c r="I682" s="23">
        <f>VLOOKUP(E682,DATA!A:Q,17,0)</f>
        <v>251.76982741102574</v>
      </c>
      <c r="J682" s="23">
        <f>VLOOKUP(E682,DATA!A:I,9,0)</f>
        <v>35.75737323757906</v>
      </c>
      <c r="K682" s="23">
        <v>-3986</v>
      </c>
      <c r="L682" s="23">
        <v>20</v>
      </c>
      <c r="M682" s="23">
        <f t="shared" si="94"/>
        <v>967.0132893112674</v>
      </c>
      <c r="N682" s="23">
        <f t="shared" si="101"/>
        <v>1736.420028209491</v>
      </c>
      <c r="P682" s="23">
        <f t="shared" si="98"/>
        <v>437178.170815352</v>
      </c>
      <c r="R682" s="46">
        <f t="shared" si="99"/>
        <v>483796.84540249564</v>
      </c>
    </row>
    <row r="683" spans="1:18" ht="12.75">
      <c r="A683" s="23">
        <f t="shared" si="96"/>
        <v>-3986</v>
      </c>
      <c r="B683" s="36">
        <v>-4</v>
      </c>
      <c r="C683" s="36">
        <v>14</v>
      </c>
      <c r="D683" s="36">
        <v>0.0182624145</v>
      </c>
      <c r="E683" s="37" t="s">
        <v>29</v>
      </c>
      <c r="F683" s="23">
        <f>VLOOKUP(A683,GPW!A:E,5,0)</f>
        <v>352417.88891854393</v>
      </c>
      <c r="G683" s="23">
        <f>VLOOKUP(A683,Grid_Area!A:L,12,0)</f>
        <v>4621.803</v>
      </c>
      <c r="H683" s="23">
        <f t="shared" si="97"/>
        <v>11970.46977</v>
      </c>
      <c r="I683" s="23">
        <f>VLOOKUP(E683,DATA!A:Q,17,0)</f>
        <v>202.85881147269154</v>
      </c>
      <c r="J683" s="23">
        <f>VLOOKUP(E683,DATA!A:I,9,0)</f>
        <v>11.382125911585222</v>
      </c>
      <c r="K683" s="23">
        <v>-3986</v>
      </c>
      <c r="L683" s="23">
        <v>20</v>
      </c>
      <c r="M683" s="23">
        <f t="shared" si="94"/>
        <v>2488.2429112126915</v>
      </c>
      <c r="N683" s="23">
        <f t="shared" si="101"/>
        <v>4468.0201128955305</v>
      </c>
      <c r="P683" s="23">
        <f t="shared" si="98"/>
        <v>906377.2497380684</v>
      </c>
      <c r="R683" s="46">
        <f t="shared" si="99"/>
        <v>1003029.1616574671</v>
      </c>
    </row>
    <row r="684" spans="1:18" ht="12.75">
      <c r="A684" s="23">
        <f t="shared" si="96"/>
        <v>-3986</v>
      </c>
      <c r="B684" s="36">
        <v>-4</v>
      </c>
      <c r="C684" s="36">
        <v>14</v>
      </c>
      <c r="D684" s="36">
        <v>0.1204614032</v>
      </c>
      <c r="E684" s="37" t="s">
        <v>29</v>
      </c>
      <c r="F684" s="23">
        <f>VLOOKUP(A684,GPW!A:E,5,0)</f>
        <v>352417.88891854393</v>
      </c>
      <c r="G684" s="23">
        <f>VLOOKUP(A684,Grid_Area!A:L,12,0)</f>
        <v>4621.803</v>
      </c>
      <c r="H684" s="23">
        <f t="shared" si="97"/>
        <v>11970.46977</v>
      </c>
      <c r="I684" s="23">
        <f>VLOOKUP(E684,DATA!A:Q,17,0)</f>
        <v>202.85881147269154</v>
      </c>
      <c r="J684" s="23">
        <f>VLOOKUP(E684,DATA!A:I,9,0)</f>
        <v>11.382125911585222</v>
      </c>
      <c r="K684" s="23">
        <v>-3986</v>
      </c>
      <c r="L684" s="23">
        <v>20</v>
      </c>
      <c r="M684" s="23">
        <f t="shared" si="94"/>
        <v>16412.793203611378</v>
      </c>
      <c r="N684" s="23">
        <f t="shared" si="101"/>
        <v>29471.67650395944</v>
      </c>
      <c r="P684" s="23">
        <f t="shared" si="98"/>
        <v>5978589.267700861</v>
      </c>
      <c r="R684" s="46">
        <f t="shared" si="99"/>
        <v>6616118.60051573</v>
      </c>
    </row>
    <row r="685" spans="1:18" ht="12.75">
      <c r="A685" s="23">
        <f t="shared" si="96"/>
        <v>-3986</v>
      </c>
      <c r="B685" s="36">
        <v>-4</v>
      </c>
      <c r="C685" s="36">
        <v>14</v>
      </c>
      <c r="D685" s="36">
        <v>0.0345847036</v>
      </c>
      <c r="E685" s="37" t="s">
        <v>29</v>
      </c>
      <c r="F685" s="23">
        <f>VLOOKUP(A685,GPW!A:E,5,0)</f>
        <v>352417.88891854393</v>
      </c>
      <c r="G685" s="23">
        <f>VLOOKUP(A685,Grid_Area!A:L,12,0)</f>
        <v>4621.803</v>
      </c>
      <c r="H685" s="23">
        <f t="shared" si="97"/>
        <v>11970.46977</v>
      </c>
      <c r="I685" s="23">
        <f>VLOOKUP(E685,DATA!A:Q,17,0)</f>
        <v>202.85881147269154</v>
      </c>
      <c r="J685" s="23">
        <f>VLOOKUP(E685,DATA!A:I,9,0)</f>
        <v>11.382125911585222</v>
      </c>
      <c r="K685" s="23">
        <v>-3986</v>
      </c>
      <c r="L685" s="23">
        <v>20</v>
      </c>
      <c r="M685" s="23">
        <f t="shared" si="94"/>
        <v>4712.144912114007</v>
      </c>
      <c r="N685" s="23">
        <f t="shared" si="101"/>
        <v>8461.375755288575</v>
      </c>
      <c r="P685" s="23">
        <f t="shared" si="98"/>
        <v>1716464.6291416879</v>
      </c>
      <c r="R685" s="46">
        <f t="shared" si="99"/>
        <v>1899500.5429364226</v>
      </c>
    </row>
    <row r="686" spans="1:18" ht="12.75">
      <c r="A686" s="23">
        <f t="shared" si="96"/>
        <v>-3986</v>
      </c>
      <c r="B686" s="36">
        <v>-4</v>
      </c>
      <c r="C686" s="36">
        <v>14</v>
      </c>
      <c r="D686" s="36">
        <v>0.0417594071</v>
      </c>
      <c r="E686" s="37" t="s">
        <v>30</v>
      </c>
      <c r="F686" s="23">
        <f>VLOOKUP(A686,GPW!A:E,5,0)</f>
        <v>352417.88891854393</v>
      </c>
      <c r="G686" s="23">
        <f>VLOOKUP(A686,Grid_Area!A:L,12,0)</f>
        <v>4621.803</v>
      </c>
      <c r="H686" s="23">
        <f t="shared" si="97"/>
        <v>11970.46977</v>
      </c>
      <c r="I686" s="23">
        <f>VLOOKUP(E686,DATA!A:Q,17,0)</f>
        <v>190.24951004975017</v>
      </c>
      <c r="J686" s="23">
        <f>VLOOKUP(E686,DATA!A:I,9,0)</f>
        <v>23.157305619040578</v>
      </c>
      <c r="K686" s="23">
        <v>-3986</v>
      </c>
      <c r="L686" s="23">
        <v>20</v>
      </c>
      <c r="M686" s="23">
        <f t="shared" si="94"/>
        <v>11575.867455832687</v>
      </c>
      <c r="N686" s="23">
        <f t="shared" si="101"/>
        <v>20786.237703643645</v>
      </c>
      <c r="P686" s="23">
        <f t="shared" si="98"/>
        <v>3954571.5388958473</v>
      </c>
      <c r="R686" s="46">
        <f t="shared" si="99"/>
        <v>4376268.90626333</v>
      </c>
    </row>
    <row r="687" spans="1:18" ht="12.75">
      <c r="A687" s="23">
        <f t="shared" si="96"/>
        <v>-3986</v>
      </c>
      <c r="B687" s="36">
        <v>-4</v>
      </c>
      <c r="C687" s="36">
        <v>14</v>
      </c>
      <c r="D687" s="36">
        <v>0.0383600426</v>
      </c>
      <c r="E687" s="37" t="s">
        <v>31</v>
      </c>
      <c r="F687" s="23">
        <f>VLOOKUP(A687,GPW!A:E,5,0)</f>
        <v>352417.88891854393</v>
      </c>
      <c r="G687" s="23">
        <f>VLOOKUP(A687,Grid_Area!A:L,12,0)</f>
        <v>4621.803</v>
      </c>
      <c r="H687" s="23">
        <f t="shared" si="97"/>
        <v>11970.46977</v>
      </c>
      <c r="I687" s="23">
        <f>VLOOKUP(E687,DATA!A:Q,17,0)</f>
        <v>251.76982741102574</v>
      </c>
      <c r="J687" s="23">
        <f>VLOOKUP(E687,DATA!A:I,9,0)</f>
        <v>35.75737323757906</v>
      </c>
      <c r="K687" s="23">
        <v>-3986</v>
      </c>
      <c r="L687" s="23">
        <v>20</v>
      </c>
      <c r="M687" s="23">
        <f aca="true" t="shared" si="102" ref="M687:M735">D687*H687*J687</f>
        <v>16419.347059140866</v>
      </c>
      <c r="N687" s="23">
        <f t="shared" si="101"/>
        <v>29483.444952365662</v>
      </c>
      <c r="P687" s="23">
        <f t="shared" si="98"/>
        <v>7423041.847139581</v>
      </c>
      <c r="R687" s="46">
        <f t="shared" si="99"/>
        <v>8214600.976620248</v>
      </c>
    </row>
    <row r="688" spans="1:18" ht="12.75">
      <c r="A688" s="23">
        <f t="shared" si="96"/>
        <v>-3986</v>
      </c>
      <c r="B688" s="36">
        <v>-4</v>
      </c>
      <c r="C688" s="36">
        <v>14</v>
      </c>
      <c r="D688" s="36">
        <v>0.1232571252</v>
      </c>
      <c r="E688" s="37" t="s">
        <v>29</v>
      </c>
      <c r="F688" s="23">
        <f>VLOOKUP(A688,GPW!A:E,5,0)</f>
        <v>352417.88891854393</v>
      </c>
      <c r="G688" s="23">
        <f>VLOOKUP(A688,Grid_Area!A:L,12,0)</f>
        <v>4621.803</v>
      </c>
      <c r="H688" s="23">
        <f t="shared" si="97"/>
        <v>11970.46977</v>
      </c>
      <c r="I688" s="23">
        <f>VLOOKUP(E688,DATA!A:Q,17,0)</f>
        <v>202.85881147269154</v>
      </c>
      <c r="J688" s="23">
        <f>VLOOKUP(E688,DATA!A:I,9,0)</f>
        <v>11.382125911585222</v>
      </c>
      <c r="K688" s="23">
        <v>-3986</v>
      </c>
      <c r="L688" s="23">
        <v>20</v>
      </c>
      <c r="M688" s="23">
        <f t="shared" si="102"/>
        <v>16793.708632303533</v>
      </c>
      <c r="N688" s="23">
        <f t="shared" si="101"/>
        <v>30155.668323664573</v>
      </c>
      <c r="P688" s="23">
        <f t="shared" si="98"/>
        <v>6117343.035303288</v>
      </c>
      <c r="R688" s="46">
        <f t="shared" si="99"/>
        <v>6769668.433364355</v>
      </c>
    </row>
    <row r="689" spans="1:18" ht="12.75">
      <c r="A689" s="23">
        <f t="shared" si="96"/>
        <v>-3986</v>
      </c>
      <c r="B689" s="36">
        <v>-4</v>
      </c>
      <c r="C689" s="36">
        <v>14</v>
      </c>
      <c r="D689" s="36">
        <v>0.1292000002</v>
      </c>
      <c r="E689" s="37" t="s">
        <v>29</v>
      </c>
      <c r="F689" s="23">
        <f>VLOOKUP(A689,GPW!A:E,5,0)</f>
        <v>352417.88891854393</v>
      </c>
      <c r="G689" s="23">
        <f>VLOOKUP(A689,Grid_Area!A:L,12,0)</f>
        <v>4621.803</v>
      </c>
      <c r="H689" s="23">
        <f t="shared" si="97"/>
        <v>11970.46977</v>
      </c>
      <c r="I689" s="23">
        <f>VLOOKUP(E689,DATA!A:Q,17,0)</f>
        <v>202.85881147269154</v>
      </c>
      <c r="J689" s="23">
        <f>VLOOKUP(E689,DATA!A:I,9,0)</f>
        <v>11.382125911585222</v>
      </c>
      <c r="K689" s="23">
        <v>-3986</v>
      </c>
      <c r="L689" s="23">
        <v>20</v>
      </c>
      <c r="M689" s="23">
        <f t="shared" si="102"/>
        <v>17603.4217505209</v>
      </c>
      <c r="N689" s="23">
        <f t="shared" si="101"/>
        <v>31609.63187423583</v>
      </c>
      <c r="P689" s="23">
        <f t="shared" si="98"/>
        <v>6412292.353096788</v>
      </c>
      <c r="R689" s="46">
        <f t="shared" si="99"/>
        <v>7096069.793331577</v>
      </c>
    </row>
    <row r="690" spans="1:18" ht="12.75">
      <c r="A690" s="23">
        <f t="shared" si="96"/>
        <v>-3986</v>
      </c>
      <c r="B690" s="36">
        <v>-4</v>
      </c>
      <c r="C690" s="36">
        <v>14</v>
      </c>
      <c r="D690" s="36">
        <v>0.0750919976</v>
      </c>
      <c r="E690" s="37" t="s">
        <v>29</v>
      </c>
      <c r="F690" s="23">
        <f>VLOOKUP(A690,GPW!A:E,5,0)</f>
        <v>352417.88891854393</v>
      </c>
      <c r="G690" s="23">
        <f>VLOOKUP(A690,Grid_Area!A:L,12,0)</f>
        <v>4621.803</v>
      </c>
      <c r="H690" s="23">
        <f t="shared" si="97"/>
        <v>11970.46977</v>
      </c>
      <c r="I690" s="23">
        <f>VLOOKUP(E690,DATA!A:Q,17,0)</f>
        <v>202.85881147269154</v>
      </c>
      <c r="J690" s="23">
        <f>VLOOKUP(E690,DATA!A:I,9,0)</f>
        <v>11.382125911585222</v>
      </c>
      <c r="K690" s="23">
        <v>-3986</v>
      </c>
      <c r="L690" s="23">
        <v>20</v>
      </c>
      <c r="M690" s="23">
        <f t="shared" si="102"/>
        <v>10231.239177984951</v>
      </c>
      <c r="N690" s="23">
        <f t="shared" si="101"/>
        <v>18371.752300020515</v>
      </c>
      <c r="P690" s="23">
        <f t="shared" si="98"/>
        <v>3726871.8362528486</v>
      </c>
      <c r="R690" s="46">
        <f t="shared" si="99"/>
        <v>4124288.3518996104</v>
      </c>
    </row>
    <row r="691" spans="1:18" ht="12.75">
      <c r="A691" s="23">
        <f t="shared" si="96"/>
        <v>-3986</v>
      </c>
      <c r="B691" s="36">
        <v>-4</v>
      </c>
      <c r="C691" s="36">
        <v>14</v>
      </c>
      <c r="D691" s="36">
        <v>0.0408188886</v>
      </c>
      <c r="E691" s="37" t="s">
        <v>31</v>
      </c>
      <c r="F691" s="23">
        <f>VLOOKUP(A691,GPW!A:E,5,0)</f>
        <v>352417.88891854393</v>
      </c>
      <c r="G691" s="23">
        <f>VLOOKUP(A691,Grid_Area!A:L,12,0)</f>
        <v>4621.803</v>
      </c>
      <c r="H691" s="23">
        <f t="shared" si="97"/>
        <v>11970.46977</v>
      </c>
      <c r="I691" s="23">
        <f>VLOOKUP(E691,DATA!A:Q,17,0)</f>
        <v>251.76982741102574</v>
      </c>
      <c r="J691" s="23">
        <f>VLOOKUP(E691,DATA!A:I,9,0)</f>
        <v>35.75737323757906</v>
      </c>
      <c r="K691" s="23">
        <v>-3986</v>
      </c>
      <c r="L691" s="23">
        <v>20</v>
      </c>
      <c r="M691" s="23">
        <f t="shared" si="102"/>
        <v>17471.81319584376</v>
      </c>
      <c r="N691" s="23">
        <f t="shared" si="101"/>
        <v>31373.30861709853</v>
      </c>
      <c r="P691" s="23">
        <f t="shared" si="98"/>
        <v>7898852.495839744</v>
      </c>
      <c r="R691" s="46">
        <f t="shared" si="99"/>
        <v>8741149.89012325</v>
      </c>
    </row>
    <row r="692" spans="1:18" ht="12.75">
      <c r="A692" s="23">
        <f t="shared" si="96"/>
        <v>-3986</v>
      </c>
      <c r="B692" s="36">
        <v>-4</v>
      </c>
      <c r="C692" s="36">
        <v>14</v>
      </c>
      <c r="D692" s="36">
        <v>0.0392222416</v>
      </c>
      <c r="E692" s="37" t="s">
        <v>35</v>
      </c>
      <c r="F692" s="23">
        <f>VLOOKUP(A692,GPW!A:E,5,0)</f>
        <v>352417.88891854393</v>
      </c>
      <c r="G692" s="23">
        <f>VLOOKUP(A692,Grid_Area!A:L,12,0)</f>
        <v>4621.803</v>
      </c>
      <c r="H692" s="23">
        <f t="shared" si="97"/>
        <v>11970.46977</v>
      </c>
      <c r="I692" s="23">
        <f>VLOOKUP(E692,DATA!A:Q,17,0)</f>
        <v>209.25648502391084</v>
      </c>
      <c r="J692" s="23">
        <f>VLOOKUP(E692,DATA!A:I,9,0)</f>
        <v>7.175152361451148</v>
      </c>
      <c r="K692" s="23">
        <v>-3986</v>
      </c>
      <c r="L692" s="23">
        <v>20</v>
      </c>
      <c r="M692" s="23">
        <f t="shared" si="102"/>
        <v>3368.796151753697</v>
      </c>
      <c r="N692" s="23">
        <f t="shared" si="101"/>
        <v>6049.1879207021575</v>
      </c>
      <c r="P692" s="23">
        <f t="shared" si="98"/>
        <v>1265831.8015352334</v>
      </c>
      <c r="R692" s="46">
        <f t="shared" si="99"/>
        <v>1400814.297865667</v>
      </c>
    </row>
    <row r="693" spans="1:18" ht="12.75">
      <c r="A693" s="23">
        <f t="shared" si="96"/>
        <v>-3986</v>
      </c>
      <c r="B693" s="36">
        <v>-4</v>
      </c>
      <c r="C693" s="36">
        <v>14</v>
      </c>
      <c r="D693" s="36">
        <v>0.0278320146</v>
      </c>
      <c r="E693" s="37" t="s">
        <v>35</v>
      </c>
      <c r="F693" s="23">
        <f>VLOOKUP(A693,GPW!A:E,5,0)</f>
        <v>352417.88891854393</v>
      </c>
      <c r="G693" s="23">
        <f>VLOOKUP(A693,Grid_Area!A:L,12,0)</f>
        <v>4621.803</v>
      </c>
      <c r="H693" s="23">
        <f t="shared" si="97"/>
        <v>11970.46977</v>
      </c>
      <c r="I693" s="23">
        <f>VLOOKUP(E693,DATA!A:Q,17,0)</f>
        <v>209.25648502391084</v>
      </c>
      <c r="J693" s="23">
        <f>VLOOKUP(E693,DATA!A:I,9,0)</f>
        <v>7.175152361451148</v>
      </c>
      <c r="K693" s="23">
        <v>-3986</v>
      </c>
      <c r="L693" s="23">
        <v>20</v>
      </c>
      <c r="M693" s="23">
        <f t="shared" si="102"/>
        <v>2390.4901875886844</v>
      </c>
      <c r="N693" s="23">
        <f t="shared" si="101"/>
        <v>4292.490170350847</v>
      </c>
      <c r="P693" s="23">
        <f t="shared" si="98"/>
        <v>898231.4050473064</v>
      </c>
      <c r="R693" s="46">
        <f t="shared" si="99"/>
        <v>994014.6814578284</v>
      </c>
    </row>
    <row r="694" spans="1:20" ht="12.75">
      <c r="A694" s="23">
        <f t="shared" si="96"/>
        <v>-5987</v>
      </c>
      <c r="B694" s="36">
        <v>-6</v>
      </c>
      <c r="C694" s="36">
        <v>13</v>
      </c>
      <c r="D694" s="36">
        <v>3.4909E-06</v>
      </c>
      <c r="E694" s="37" t="s">
        <v>15</v>
      </c>
      <c r="F694" s="23">
        <f>VLOOKUP(A694,GPW!A:E,5,0)</f>
        <v>422292.2647194848</v>
      </c>
      <c r="G694" s="23">
        <f>VLOOKUP(A694,Grid_Area!A:L,12,0)</f>
        <v>4641.958</v>
      </c>
      <c r="H694" s="23">
        <f t="shared" si="97"/>
        <v>12022.671219999998</v>
      </c>
      <c r="I694" s="23">
        <f>VLOOKUP(E694,DATA!A:Q,17,0)</f>
        <v>229.89141224522461</v>
      </c>
      <c r="J694" s="23">
        <f>VLOOKUP(E694,DATA!A:I,9,0)</f>
        <v>45.69682794621903</v>
      </c>
      <c r="K694" s="23">
        <v>-5987</v>
      </c>
      <c r="L694" s="23">
        <v>21</v>
      </c>
      <c r="M694" s="23">
        <f t="shared" si="102"/>
        <v>1.917893262442479</v>
      </c>
      <c r="N694" s="23">
        <f>M694*F694/SUM(M$694:M$714)</f>
        <v>2.090784159730946</v>
      </c>
      <c r="O694" s="23">
        <f>SUM(N694:N714)</f>
        <v>422292.26471948484</v>
      </c>
      <c r="P694" s="23">
        <f t="shared" si="98"/>
        <v>480.65332318049246</v>
      </c>
      <c r="R694" s="46">
        <f t="shared" si="99"/>
        <v>531.9079885742151</v>
      </c>
      <c r="S694" s="46">
        <f>SUM(R694:R714)</f>
        <v>107365444.5662523</v>
      </c>
      <c r="T694" s="23">
        <f>SUM(D694:D714)</f>
        <v>1.000000002</v>
      </c>
    </row>
    <row r="695" spans="1:18" ht="12.75">
      <c r="A695" s="23">
        <f t="shared" si="96"/>
        <v>-5987</v>
      </c>
      <c r="B695" s="36">
        <v>-6</v>
      </c>
      <c r="C695" s="36">
        <v>13</v>
      </c>
      <c r="D695" s="36">
        <v>0.0012369195</v>
      </c>
      <c r="E695" s="37" t="s">
        <v>14</v>
      </c>
      <c r="F695" s="23">
        <f>VLOOKUP(A695,GPW!A:E,5,0)</f>
        <v>422292.2647194848</v>
      </c>
      <c r="G695" s="23">
        <f>VLOOKUP(A695,Grid_Area!A:L,12,0)</f>
        <v>4641.958</v>
      </c>
      <c r="H695" s="23">
        <f t="shared" si="97"/>
        <v>12022.671219999998</v>
      </c>
      <c r="I695" s="23">
        <f>VLOOKUP(E695,DATA!A:Q,17,0)</f>
        <v>196.40551618477042</v>
      </c>
      <c r="J695" s="23">
        <f>VLOOKUP(E695,DATA!A:I,9,0)</f>
        <v>28.302066407126002</v>
      </c>
      <c r="K695" s="23">
        <v>-5987</v>
      </c>
      <c r="L695" s="23">
        <v>21</v>
      </c>
      <c r="M695" s="23">
        <f t="shared" si="102"/>
        <v>420.8821939156195</v>
      </c>
      <c r="N695" s="23">
        <f aca="true" t="shared" si="103" ref="N695:N714">M695*F695/SUM(M$694:M$714)</f>
        <v>458.82314797379274</v>
      </c>
      <c r="P695" s="23">
        <f t="shared" si="98"/>
        <v>90115.39721531406</v>
      </c>
      <c r="R695" s="46">
        <f t="shared" si="99"/>
        <v>99724.88977125939</v>
      </c>
    </row>
    <row r="696" spans="1:18" ht="12.75">
      <c r="A696" s="23">
        <f t="shared" si="96"/>
        <v>-5987</v>
      </c>
      <c r="B696" s="36">
        <v>-6</v>
      </c>
      <c r="C696" s="36">
        <v>13</v>
      </c>
      <c r="D696" s="36">
        <v>0.0255581852</v>
      </c>
      <c r="E696" s="37" t="s">
        <v>15</v>
      </c>
      <c r="F696" s="23">
        <f>VLOOKUP(A696,GPW!A:E,5,0)</f>
        <v>422292.2647194848</v>
      </c>
      <c r="G696" s="23">
        <f>VLOOKUP(A696,Grid_Area!A:L,12,0)</f>
        <v>4641.958</v>
      </c>
      <c r="H696" s="23">
        <f t="shared" si="97"/>
        <v>12022.671219999998</v>
      </c>
      <c r="I696" s="23">
        <f>VLOOKUP(E696,DATA!A:Q,17,0)</f>
        <v>229.89141224522461</v>
      </c>
      <c r="J696" s="23">
        <f>VLOOKUP(E696,DATA!A:I,9,0)</f>
        <v>45.69682794621903</v>
      </c>
      <c r="K696" s="23">
        <v>-5987</v>
      </c>
      <c r="L696" s="23">
        <v>21</v>
      </c>
      <c r="M696" s="23">
        <f t="shared" si="102"/>
        <v>14041.614252868052</v>
      </c>
      <c r="N696" s="23">
        <f t="shared" si="103"/>
        <v>15307.413207949212</v>
      </c>
      <c r="P696" s="23">
        <f t="shared" si="98"/>
        <v>3519042.8401966486</v>
      </c>
      <c r="R696" s="46">
        <f t="shared" si="99"/>
        <v>3894297.425116524</v>
      </c>
    </row>
    <row r="697" spans="1:18" ht="12.75">
      <c r="A697" s="23">
        <f t="shared" si="96"/>
        <v>-5987</v>
      </c>
      <c r="B697" s="36">
        <v>-6</v>
      </c>
      <c r="C697" s="36">
        <v>13</v>
      </c>
      <c r="D697" s="36">
        <v>0.0757764587</v>
      </c>
      <c r="E697" s="37" t="s">
        <v>14</v>
      </c>
      <c r="F697" s="23">
        <f>VLOOKUP(A697,GPW!A:E,5,0)</f>
        <v>422292.2647194848</v>
      </c>
      <c r="G697" s="23">
        <f>VLOOKUP(A697,Grid_Area!A:L,12,0)</f>
        <v>4641.958</v>
      </c>
      <c r="H697" s="23">
        <f t="shared" si="97"/>
        <v>12022.671219999998</v>
      </c>
      <c r="I697" s="23">
        <f>VLOOKUP(E697,DATA!A:Q,17,0)</f>
        <v>196.40551618477042</v>
      </c>
      <c r="J697" s="23">
        <f>VLOOKUP(E697,DATA!A:I,9,0)</f>
        <v>28.302066407126002</v>
      </c>
      <c r="K697" s="23">
        <v>-5987</v>
      </c>
      <c r="L697" s="23">
        <v>21</v>
      </c>
      <c r="M697" s="23">
        <f t="shared" si="102"/>
        <v>25784.185781542237</v>
      </c>
      <c r="N697" s="23">
        <f t="shared" si="103"/>
        <v>28108.5335974088</v>
      </c>
      <c r="P697" s="23">
        <f t="shared" si="98"/>
        <v>5520671.050396037</v>
      </c>
      <c r="R697" s="46">
        <f t="shared" si="99"/>
        <v>6109370.085210792</v>
      </c>
    </row>
    <row r="698" spans="1:18" ht="12.75">
      <c r="A698" s="23">
        <f t="shared" si="96"/>
        <v>-5987</v>
      </c>
      <c r="B698" s="36">
        <v>-6</v>
      </c>
      <c r="C698" s="36">
        <v>13</v>
      </c>
      <c r="D698" s="36">
        <v>0.0913498612</v>
      </c>
      <c r="E698" s="37" t="s">
        <v>14</v>
      </c>
      <c r="F698" s="23">
        <f>VLOOKUP(A698,GPW!A:E,5,0)</f>
        <v>422292.2647194848</v>
      </c>
      <c r="G698" s="23">
        <f>VLOOKUP(A698,Grid_Area!A:L,12,0)</f>
        <v>4641.958</v>
      </c>
      <c r="H698" s="23">
        <f t="shared" si="97"/>
        <v>12022.671219999998</v>
      </c>
      <c r="I698" s="23">
        <f>VLOOKUP(E698,DATA!A:Q,17,0)</f>
        <v>196.40551618477042</v>
      </c>
      <c r="J698" s="23">
        <f>VLOOKUP(E698,DATA!A:I,9,0)</f>
        <v>28.302066407126002</v>
      </c>
      <c r="K698" s="23">
        <v>-5987</v>
      </c>
      <c r="L698" s="23">
        <v>21</v>
      </c>
      <c r="M698" s="23">
        <f t="shared" si="102"/>
        <v>31083.29199737196</v>
      </c>
      <c r="N698" s="23">
        <f t="shared" si="103"/>
        <v>33885.33439949247</v>
      </c>
      <c r="P698" s="23">
        <f t="shared" si="98"/>
        <v>6655266.593825877</v>
      </c>
      <c r="R698" s="46">
        <f t="shared" si="99"/>
        <v>7364953.692451162</v>
      </c>
    </row>
    <row r="699" spans="1:18" ht="12.75">
      <c r="A699" s="23">
        <f t="shared" si="96"/>
        <v>-5987</v>
      </c>
      <c r="B699" s="36">
        <v>-6</v>
      </c>
      <c r="C699" s="36">
        <v>13</v>
      </c>
      <c r="D699" s="36">
        <v>0.0377093051</v>
      </c>
      <c r="E699" s="37" t="s">
        <v>15</v>
      </c>
      <c r="F699" s="23">
        <f>VLOOKUP(A699,GPW!A:E,5,0)</f>
        <v>422292.2647194848</v>
      </c>
      <c r="G699" s="23">
        <f>VLOOKUP(A699,Grid_Area!A:L,12,0)</f>
        <v>4641.958</v>
      </c>
      <c r="H699" s="23">
        <f t="shared" si="97"/>
        <v>12022.671219999998</v>
      </c>
      <c r="I699" s="23">
        <f>VLOOKUP(E699,DATA!A:Q,17,0)</f>
        <v>229.89141224522461</v>
      </c>
      <c r="J699" s="23">
        <f>VLOOKUP(E699,DATA!A:I,9,0)</f>
        <v>45.69682794621903</v>
      </c>
      <c r="K699" s="23">
        <v>-5987</v>
      </c>
      <c r="L699" s="23">
        <v>21</v>
      </c>
      <c r="M699" s="23">
        <f t="shared" si="102"/>
        <v>20717.41447267977</v>
      </c>
      <c r="N699" s="23">
        <f t="shared" si="103"/>
        <v>22585.011824326502</v>
      </c>
      <c r="P699" s="23">
        <f t="shared" si="98"/>
        <v>5192100.263869517</v>
      </c>
      <c r="R699" s="46">
        <f t="shared" si="99"/>
        <v>5745762.017322866</v>
      </c>
    </row>
    <row r="700" spans="1:18" ht="12.75">
      <c r="A700" s="23">
        <f t="shared" si="96"/>
        <v>-5987</v>
      </c>
      <c r="B700" s="36">
        <v>-6</v>
      </c>
      <c r="C700" s="36">
        <v>13</v>
      </c>
      <c r="D700" s="36">
        <v>0.0507407481</v>
      </c>
      <c r="E700" s="37" t="s">
        <v>21</v>
      </c>
      <c r="F700" s="23">
        <f>VLOOKUP(A700,GPW!A:E,5,0)</f>
        <v>422292.2647194848</v>
      </c>
      <c r="G700" s="23">
        <f>VLOOKUP(A700,Grid_Area!A:L,12,0)</f>
        <v>4641.958</v>
      </c>
      <c r="H700" s="23">
        <f t="shared" si="97"/>
        <v>12022.671219999998</v>
      </c>
      <c r="I700" s="23">
        <f>VLOOKUP(E700,DATA!A:Q,17,0)</f>
        <v>254.96787318629734</v>
      </c>
      <c r="J700" s="23">
        <f>VLOOKUP(E700,DATA!A:I,9,0)</f>
        <v>35.15197327376009</v>
      </c>
      <c r="K700" s="23">
        <v>-5987</v>
      </c>
      <c r="L700" s="23">
        <v>21</v>
      </c>
      <c r="M700" s="23">
        <f t="shared" si="102"/>
        <v>21444.086289595543</v>
      </c>
      <c r="N700" s="23">
        <f t="shared" si="103"/>
        <v>23377.190384980873</v>
      </c>
      <c r="P700" s="23">
        <f t="shared" si="98"/>
        <v>5960432.513529733</v>
      </c>
      <c r="R700" s="46">
        <f t="shared" si="99"/>
        <v>6596025.693373642</v>
      </c>
    </row>
    <row r="701" spans="1:18" ht="12.75">
      <c r="A701" s="23">
        <f t="shared" si="96"/>
        <v>-5987</v>
      </c>
      <c r="B701" s="36">
        <v>-6</v>
      </c>
      <c r="C701" s="36">
        <v>13</v>
      </c>
      <c r="D701" s="36">
        <v>0.1807940003</v>
      </c>
      <c r="E701" s="37" t="s">
        <v>21</v>
      </c>
      <c r="F701" s="23">
        <f>VLOOKUP(A701,GPW!A:E,5,0)</f>
        <v>422292.2647194848</v>
      </c>
      <c r="G701" s="23">
        <f>VLOOKUP(A701,Grid_Area!A:L,12,0)</f>
        <v>4641.958</v>
      </c>
      <c r="H701" s="23">
        <f t="shared" si="97"/>
        <v>12022.671219999998</v>
      </c>
      <c r="I701" s="23">
        <f>VLOOKUP(E701,DATA!A:Q,17,0)</f>
        <v>254.96787318629734</v>
      </c>
      <c r="J701" s="23">
        <f>VLOOKUP(E701,DATA!A:I,9,0)</f>
        <v>35.15197327376009</v>
      </c>
      <c r="K701" s="23">
        <v>-5987</v>
      </c>
      <c r="L701" s="23">
        <v>21</v>
      </c>
      <c r="M701" s="23">
        <f t="shared" si="102"/>
        <v>76407.27202984151</v>
      </c>
      <c r="N701" s="23">
        <f t="shared" si="103"/>
        <v>83295.10154532765</v>
      </c>
      <c r="P701" s="23">
        <f t="shared" si="98"/>
        <v>21237574.887848858</v>
      </c>
      <c r="R701" s="46">
        <f t="shared" si="99"/>
        <v>23502252.44681803</v>
      </c>
    </row>
    <row r="702" spans="1:18" ht="12.75">
      <c r="A702" s="23">
        <f t="shared" si="96"/>
        <v>-5987</v>
      </c>
      <c r="B702" s="36">
        <v>-6</v>
      </c>
      <c r="C702" s="36">
        <v>13</v>
      </c>
      <c r="D702" s="36">
        <v>0.0431381606</v>
      </c>
      <c r="E702" s="37" t="s">
        <v>15</v>
      </c>
      <c r="F702" s="23">
        <f>VLOOKUP(A702,GPW!A:E,5,0)</f>
        <v>422292.2647194848</v>
      </c>
      <c r="G702" s="23">
        <f>VLOOKUP(A702,Grid_Area!A:L,12,0)</f>
        <v>4641.958</v>
      </c>
      <c r="H702" s="23">
        <f t="shared" si="97"/>
        <v>12022.671219999998</v>
      </c>
      <c r="I702" s="23">
        <f>VLOOKUP(E702,DATA!A:Q,17,0)</f>
        <v>229.89141224522461</v>
      </c>
      <c r="J702" s="23">
        <f>VLOOKUP(E702,DATA!A:I,9,0)</f>
        <v>45.69682794621903</v>
      </c>
      <c r="K702" s="23">
        <v>-5987</v>
      </c>
      <c r="L702" s="23">
        <v>21</v>
      </c>
      <c r="M702" s="23">
        <f t="shared" si="102"/>
        <v>23700.016491134553</v>
      </c>
      <c r="N702" s="23">
        <f t="shared" si="103"/>
        <v>25836.48424830548</v>
      </c>
      <c r="P702" s="23">
        <f t="shared" si="98"/>
        <v>5939585.851294448</v>
      </c>
      <c r="R702" s="46">
        <f t="shared" si="99"/>
        <v>6572956.038711351</v>
      </c>
    </row>
    <row r="703" spans="1:18" ht="12.75">
      <c r="A703" s="23">
        <f t="shared" si="96"/>
        <v>-5987</v>
      </c>
      <c r="B703" s="36">
        <v>-6</v>
      </c>
      <c r="C703" s="36">
        <v>13</v>
      </c>
      <c r="D703" s="36">
        <v>0.023218937</v>
      </c>
      <c r="E703" s="37" t="s">
        <v>21</v>
      </c>
      <c r="F703" s="23">
        <f>VLOOKUP(A703,GPW!A:E,5,0)</f>
        <v>422292.2647194848</v>
      </c>
      <c r="G703" s="23">
        <f>VLOOKUP(A703,Grid_Area!A:L,12,0)</f>
        <v>4641.958</v>
      </c>
      <c r="H703" s="23">
        <f t="shared" si="97"/>
        <v>12022.671219999998</v>
      </c>
      <c r="I703" s="23">
        <f>VLOOKUP(E703,DATA!A:Q,17,0)</f>
        <v>254.96787318629734</v>
      </c>
      <c r="J703" s="23">
        <f>VLOOKUP(E703,DATA!A:I,9,0)</f>
        <v>35.15197327376009</v>
      </c>
      <c r="K703" s="23">
        <v>-5987</v>
      </c>
      <c r="L703" s="23">
        <v>21</v>
      </c>
      <c r="M703" s="23">
        <f t="shared" si="102"/>
        <v>9812.801490419544</v>
      </c>
      <c r="N703" s="23">
        <f t="shared" si="103"/>
        <v>10697.388807041982</v>
      </c>
      <c r="P703" s="23">
        <f t="shared" si="98"/>
        <v>2727490.4727783967</v>
      </c>
      <c r="R703" s="46">
        <f t="shared" si="99"/>
        <v>3018337.5444719535</v>
      </c>
    </row>
    <row r="704" spans="1:18" ht="12.75">
      <c r="A704" s="23">
        <f t="shared" si="96"/>
        <v>-5987</v>
      </c>
      <c r="B704" s="36">
        <v>-6</v>
      </c>
      <c r="C704" s="36">
        <v>13</v>
      </c>
      <c r="D704" s="36">
        <v>0.1221258277</v>
      </c>
      <c r="E704" s="37" t="s">
        <v>21</v>
      </c>
      <c r="F704" s="23">
        <f>VLOOKUP(A704,GPW!A:E,5,0)</f>
        <v>422292.2647194848</v>
      </c>
      <c r="G704" s="23">
        <f>VLOOKUP(A704,Grid_Area!A:L,12,0)</f>
        <v>4641.958</v>
      </c>
      <c r="H704" s="23">
        <f t="shared" si="97"/>
        <v>12022.671219999998</v>
      </c>
      <c r="I704" s="23">
        <f>VLOOKUP(E704,DATA!A:Q,17,0)</f>
        <v>254.96787318629734</v>
      </c>
      <c r="J704" s="23">
        <f>VLOOKUP(E704,DATA!A:I,9,0)</f>
        <v>35.15197327376009</v>
      </c>
      <c r="K704" s="23">
        <v>-5987</v>
      </c>
      <c r="L704" s="23">
        <v>21</v>
      </c>
      <c r="M704" s="23">
        <f t="shared" si="102"/>
        <v>51612.89270362724</v>
      </c>
      <c r="N704" s="23">
        <f t="shared" si="103"/>
        <v>56265.60174949946</v>
      </c>
      <c r="P704" s="23">
        <f t="shared" si="98"/>
        <v>14345920.811617088</v>
      </c>
      <c r="R704" s="46">
        <f t="shared" si="99"/>
        <v>15875703.995261407</v>
      </c>
    </row>
    <row r="705" spans="1:18" ht="12.75">
      <c r="A705" s="23">
        <f t="shared" si="96"/>
        <v>-5987</v>
      </c>
      <c r="B705" s="36">
        <v>-6</v>
      </c>
      <c r="C705" s="36">
        <v>13</v>
      </c>
      <c r="D705" s="36">
        <v>0.0948337012</v>
      </c>
      <c r="E705" s="37" t="s">
        <v>24</v>
      </c>
      <c r="F705" s="23">
        <f>VLOOKUP(A705,GPW!A:E,5,0)</f>
        <v>422292.2647194848</v>
      </c>
      <c r="G705" s="23">
        <f>VLOOKUP(A705,Grid_Area!A:L,12,0)</f>
        <v>4641.958</v>
      </c>
      <c r="H705" s="23">
        <f t="shared" si="97"/>
        <v>12022.671219999998</v>
      </c>
      <c r="I705" s="23">
        <f>VLOOKUP(E705,DATA!A:Q,17,0)</f>
        <v>199.5088992994996</v>
      </c>
      <c r="J705" s="23">
        <f>VLOOKUP(E705,DATA!A:I,9,0)</f>
        <v>29.737910048953275</v>
      </c>
      <c r="K705" s="23">
        <v>-5987</v>
      </c>
      <c r="L705" s="23">
        <v>21</v>
      </c>
      <c r="M705" s="23">
        <f t="shared" si="102"/>
        <v>33905.80928956989</v>
      </c>
      <c r="N705" s="23">
        <f t="shared" si="103"/>
        <v>36962.29105847709</v>
      </c>
      <c r="P705" s="23">
        <f t="shared" si="98"/>
        <v>7374306.004664499</v>
      </c>
      <c r="R705" s="46">
        <f t="shared" si="99"/>
        <v>8160668.167478603</v>
      </c>
    </row>
    <row r="706" spans="1:18" ht="12.75">
      <c r="A706" s="23">
        <f aca="true" t="shared" si="104" ref="A706:A735">1000*B706+C706</f>
        <v>-5987</v>
      </c>
      <c r="B706" s="36">
        <v>-6</v>
      </c>
      <c r="C706" s="36">
        <v>13</v>
      </c>
      <c r="D706" s="36">
        <v>0.0449776246</v>
      </c>
      <c r="E706" s="37" t="s">
        <v>21</v>
      </c>
      <c r="F706" s="23">
        <f>VLOOKUP(A706,GPW!A:E,5,0)</f>
        <v>422292.2647194848</v>
      </c>
      <c r="G706" s="23">
        <f>VLOOKUP(A706,Grid_Area!A:L,12,0)</f>
        <v>4641.958</v>
      </c>
      <c r="H706" s="23">
        <f aca="true" t="shared" si="105" ref="H706:H735">G706*2.59</f>
        <v>12022.671219999998</v>
      </c>
      <c r="I706" s="23">
        <f>VLOOKUP(E706,DATA!A:Q,17,0)</f>
        <v>254.96787318629734</v>
      </c>
      <c r="J706" s="23">
        <f>VLOOKUP(E706,DATA!A:I,9,0)</f>
        <v>35.15197327376009</v>
      </c>
      <c r="K706" s="23">
        <v>-5987</v>
      </c>
      <c r="L706" s="23">
        <v>21</v>
      </c>
      <c r="M706" s="23">
        <f t="shared" si="102"/>
        <v>19008.47147784633</v>
      </c>
      <c r="N706" s="23">
        <f t="shared" si="103"/>
        <v>20722.014016549343</v>
      </c>
      <c r="P706" s="23">
        <f t="shared" si="98"/>
        <v>5283447.841936229</v>
      </c>
      <c r="R706" s="46">
        <f t="shared" si="99"/>
        <v>5846850.482058905</v>
      </c>
    </row>
    <row r="707" spans="1:18" ht="12.75">
      <c r="A707" s="23">
        <f t="shared" si="104"/>
        <v>-5987</v>
      </c>
      <c r="B707" s="36">
        <v>-6</v>
      </c>
      <c r="C707" s="36">
        <v>13</v>
      </c>
      <c r="D707" s="36">
        <v>0.0517249866</v>
      </c>
      <c r="E707" s="37" t="s">
        <v>24</v>
      </c>
      <c r="F707" s="23">
        <f>VLOOKUP(A707,GPW!A:E,5,0)</f>
        <v>422292.2647194848</v>
      </c>
      <c r="G707" s="23">
        <f>VLOOKUP(A707,Grid_Area!A:L,12,0)</f>
        <v>4641.958</v>
      </c>
      <c r="H707" s="23">
        <f t="shared" si="105"/>
        <v>12022.671219999998</v>
      </c>
      <c r="I707" s="23">
        <f>VLOOKUP(E707,DATA!A:Q,17,0)</f>
        <v>199.5088992994996</v>
      </c>
      <c r="J707" s="23">
        <f>VLOOKUP(E707,DATA!A:I,9,0)</f>
        <v>29.737910048953275</v>
      </c>
      <c r="K707" s="23">
        <v>-5987</v>
      </c>
      <c r="L707" s="23">
        <v>21</v>
      </c>
      <c r="M707" s="23">
        <f t="shared" si="102"/>
        <v>18493.18869740748</v>
      </c>
      <c r="N707" s="23">
        <f t="shared" si="103"/>
        <v>20160.280422599677</v>
      </c>
      <c r="P707" s="23">
        <f aca="true" t="shared" si="106" ref="P707:P735">N707*I707</f>
        <v>4022155.3566821124</v>
      </c>
      <c r="R707" s="46">
        <f aca="true" t="shared" si="107" ref="R707:R736">P707*$P$740</f>
        <v>4451059.552338525</v>
      </c>
    </row>
    <row r="708" spans="1:18" ht="12.75">
      <c r="A708" s="23">
        <f t="shared" si="104"/>
        <v>-5987</v>
      </c>
      <c r="B708" s="36">
        <v>-6</v>
      </c>
      <c r="C708" s="36">
        <v>13</v>
      </c>
      <c r="D708" s="36">
        <v>0.0079171365</v>
      </c>
      <c r="E708" s="37" t="s">
        <v>27</v>
      </c>
      <c r="F708" s="23">
        <f>VLOOKUP(A708,GPW!A:E,5,0)</f>
        <v>422292.2647194848</v>
      </c>
      <c r="G708" s="23">
        <f>VLOOKUP(A708,Grid_Area!A:L,12,0)</f>
        <v>4641.958</v>
      </c>
      <c r="H708" s="23">
        <f t="shared" si="105"/>
        <v>12022.671219999998</v>
      </c>
      <c r="I708" s="23">
        <f>VLOOKUP(E708,DATA!A:Q,17,0)</f>
        <v>234.29202082536213</v>
      </c>
      <c r="J708" s="23">
        <f>VLOOKUP(E708,DATA!A:I,9,0)</f>
        <v>9.222394538178559</v>
      </c>
      <c r="K708" s="23">
        <v>-5987</v>
      </c>
      <c r="L708" s="23">
        <v>21</v>
      </c>
      <c r="M708" s="23">
        <f t="shared" si="102"/>
        <v>877.8348151275579</v>
      </c>
      <c r="N708" s="23">
        <f t="shared" si="103"/>
        <v>956.9683372220968</v>
      </c>
      <c r="P708" s="23">
        <f t="shared" si="106"/>
        <v>224210.04559365168</v>
      </c>
      <c r="R708" s="46">
        <f t="shared" si="107"/>
        <v>248118.7762953815</v>
      </c>
    </row>
    <row r="709" spans="1:18" ht="12.75">
      <c r="A709" s="23">
        <f t="shared" si="104"/>
        <v>-5987</v>
      </c>
      <c r="B709" s="36">
        <v>-6</v>
      </c>
      <c r="C709" s="36">
        <v>13</v>
      </c>
      <c r="D709" s="36">
        <v>0.0438223803</v>
      </c>
      <c r="E709" s="37" t="s">
        <v>27</v>
      </c>
      <c r="F709" s="23">
        <f>VLOOKUP(A709,GPW!A:E,5,0)</f>
        <v>422292.2647194848</v>
      </c>
      <c r="G709" s="23">
        <f>VLOOKUP(A709,Grid_Area!A:L,12,0)</f>
        <v>4641.958</v>
      </c>
      <c r="H709" s="23">
        <f t="shared" si="105"/>
        <v>12022.671219999998</v>
      </c>
      <c r="I709" s="23">
        <f>VLOOKUP(E709,DATA!A:Q,17,0)</f>
        <v>234.29202082536213</v>
      </c>
      <c r="J709" s="23">
        <f>VLOOKUP(E709,DATA!A:I,9,0)</f>
        <v>9.222394538178559</v>
      </c>
      <c r="K709" s="23">
        <v>-5987</v>
      </c>
      <c r="L709" s="23">
        <v>21</v>
      </c>
      <c r="M709" s="23">
        <f t="shared" si="102"/>
        <v>4858.929880658245</v>
      </c>
      <c r="N709" s="23">
        <f t="shared" si="103"/>
        <v>5296.944218254336</v>
      </c>
      <c r="P709" s="23">
        <f t="shared" si="106"/>
        <v>1241031.7650940265</v>
      </c>
      <c r="R709" s="46">
        <f t="shared" si="107"/>
        <v>1373369.699308182</v>
      </c>
    </row>
    <row r="710" spans="1:18" ht="12.75">
      <c r="A710" s="23">
        <f t="shared" si="104"/>
        <v>-5987</v>
      </c>
      <c r="B710" s="36">
        <v>-6</v>
      </c>
      <c r="C710" s="36">
        <v>13</v>
      </c>
      <c r="D710" s="36">
        <v>0.0016866175</v>
      </c>
      <c r="E710" s="37" t="s">
        <v>27</v>
      </c>
      <c r="F710" s="23">
        <f>VLOOKUP(A710,GPW!A:E,5,0)</f>
        <v>422292.2647194848</v>
      </c>
      <c r="G710" s="23">
        <f>VLOOKUP(A710,Grid_Area!A:L,12,0)</f>
        <v>4641.958</v>
      </c>
      <c r="H710" s="23">
        <f t="shared" si="105"/>
        <v>12022.671219999998</v>
      </c>
      <c r="I710" s="23">
        <f>VLOOKUP(E710,DATA!A:Q,17,0)</f>
        <v>234.29202082536213</v>
      </c>
      <c r="J710" s="23">
        <f>VLOOKUP(E710,DATA!A:I,9,0)</f>
        <v>9.222394538178559</v>
      </c>
      <c r="K710" s="23">
        <v>-5987</v>
      </c>
      <c r="L710" s="23">
        <v>21</v>
      </c>
      <c r="M710" s="23">
        <f t="shared" si="102"/>
        <v>187.00846717792527</v>
      </c>
      <c r="N710" s="23">
        <f t="shared" si="103"/>
        <v>203.86658036080217</v>
      </c>
      <c r="P710" s="23">
        <f t="shared" si="106"/>
        <v>47764.313091488424</v>
      </c>
      <c r="R710" s="46">
        <f t="shared" si="107"/>
        <v>52857.68032146164</v>
      </c>
    </row>
    <row r="711" spans="1:18" ht="12.75">
      <c r="A711" s="23">
        <f t="shared" si="104"/>
        <v>-5987</v>
      </c>
      <c r="B711" s="36">
        <v>-6</v>
      </c>
      <c r="C711" s="36">
        <v>13</v>
      </c>
      <c r="D711" s="36">
        <v>0.0037588033</v>
      </c>
      <c r="E711" s="37" t="s">
        <v>24</v>
      </c>
      <c r="F711" s="23">
        <f>VLOOKUP(A711,GPW!A:E,5,0)</f>
        <v>422292.2647194848</v>
      </c>
      <c r="G711" s="23">
        <f>VLOOKUP(A711,Grid_Area!A:L,12,0)</f>
        <v>4641.958</v>
      </c>
      <c r="H711" s="23">
        <f t="shared" si="105"/>
        <v>12022.671219999998</v>
      </c>
      <c r="I711" s="23">
        <f>VLOOKUP(E711,DATA!A:Q,17,0)</f>
        <v>199.5088992994996</v>
      </c>
      <c r="J711" s="23">
        <f>VLOOKUP(E711,DATA!A:I,9,0)</f>
        <v>29.737910048953275</v>
      </c>
      <c r="K711" s="23">
        <v>-5987</v>
      </c>
      <c r="L711" s="23">
        <v>21</v>
      </c>
      <c r="M711" s="23">
        <f t="shared" si="102"/>
        <v>1343.8816183924914</v>
      </c>
      <c r="N711" s="23">
        <f t="shared" si="103"/>
        <v>1465.027514988144</v>
      </c>
      <c r="P711" s="23">
        <f t="shared" si="106"/>
        <v>292286.02695876575</v>
      </c>
      <c r="R711" s="46">
        <f t="shared" si="107"/>
        <v>323454.06801568053</v>
      </c>
    </row>
    <row r="712" spans="1:18" ht="12.75">
      <c r="A712" s="23">
        <f t="shared" si="104"/>
        <v>-5987</v>
      </c>
      <c r="B712" s="36">
        <v>-6</v>
      </c>
      <c r="C712" s="36">
        <v>13</v>
      </c>
      <c r="D712" s="36">
        <v>0.0315668226</v>
      </c>
      <c r="E712" s="37" t="s">
        <v>24</v>
      </c>
      <c r="F712" s="23">
        <f>VLOOKUP(A712,GPW!A:E,5,0)</f>
        <v>422292.2647194848</v>
      </c>
      <c r="G712" s="23">
        <f>VLOOKUP(A712,Grid_Area!A:L,12,0)</f>
        <v>4641.958</v>
      </c>
      <c r="H712" s="23">
        <f t="shared" si="105"/>
        <v>12022.671219999998</v>
      </c>
      <c r="I712" s="23">
        <f>VLOOKUP(E712,DATA!A:Q,17,0)</f>
        <v>199.5088992994996</v>
      </c>
      <c r="J712" s="23">
        <f>VLOOKUP(E712,DATA!A:I,9,0)</f>
        <v>29.737910048953275</v>
      </c>
      <c r="K712" s="23">
        <v>-5987</v>
      </c>
      <c r="L712" s="23">
        <v>21</v>
      </c>
      <c r="M712" s="23">
        <f t="shared" si="102"/>
        <v>11286.058156647005</v>
      </c>
      <c r="N712" s="23">
        <f t="shared" si="103"/>
        <v>12303.454046065563</v>
      </c>
      <c r="P712" s="23">
        <f t="shared" si="106"/>
        <v>2454648.574312515</v>
      </c>
      <c r="R712" s="46">
        <f t="shared" si="107"/>
        <v>2716401.0376119767</v>
      </c>
    </row>
    <row r="713" spans="1:18" ht="12.75">
      <c r="A713" s="23">
        <f t="shared" si="104"/>
        <v>-5987</v>
      </c>
      <c r="B713" s="36">
        <v>-6</v>
      </c>
      <c r="C713" s="36">
        <v>13</v>
      </c>
      <c r="D713" s="36">
        <v>0.0597029091</v>
      </c>
      <c r="E713" s="37" t="s">
        <v>24</v>
      </c>
      <c r="F713" s="23">
        <f>VLOOKUP(A713,GPW!A:E,5,0)</f>
        <v>422292.2647194848</v>
      </c>
      <c r="G713" s="23">
        <f>VLOOKUP(A713,Grid_Area!A:L,12,0)</f>
        <v>4641.958</v>
      </c>
      <c r="H713" s="23">
        <f t="shared" si="105"/>
        <v>12022.671219999998</v>
      </c>
      <c r="I713" s="23">
        <f>VLOOKUP(E713,DATA!A:Q,17,0)</f>
        <v>199.5088992994996</v>
      </c>
      <c r="J713" s="23">
        <f>VLOOKUP(E713,DATA!A:I,9,0)</f>
        <v>29.737910048953275</v>
      </c>
      <c r="K713" s="23">
        <v>-5987</v>
      </c>
      <c r="L713" s="23">
        <v>21</v>
      </c>
      <c r="M713" s="23">
        <f t="shared" si="102"/>
        <v>21345.528270672694</v>
      </c>
      <c r="N713" s="23">
        <f t="shared" si="103"/>
        <v>23269.747729639395</v>
      </c>
      <c r="P713" s="23">
        <f t="shared" si="106"/>
        <v>4642521.756517386</v>
      </c>
      <c r="R713" s="46">
        <f t="shared" si="107"/>
        <v>5137578.979130246</v>
      </c>
    </row>
    <row r="714" spans="1:18" ht="12.75">
      <c r="A714" s="23">
        <f t="shared" si="104"/>
        <v>-5987</v>
      </c>
      <c r="B714" s="36">
        <v>-6</v>
      </c>
      <c r="C714" s="36">
        <v>13</v>
      </c>
      <c r="D714" s="36">
        <v>0.008357126</v>
      </c>
      <c r="E714" s="37" t="s">
        <v>28</v>
      </c>
      <c r="F714" s="23">
        <f>VLOOKUP(A714,GPW!A:E,5,0)</f>
        <v>422292.2647194848</v>
      </c>
      <c r="G714" s="23">
        <f>VLOOKUP(A714,Grid_Area!A:L,12,0)</f>
        <v>4641.958</v>
      </c>
      <c r="H714" s="23">
        <f t="shared" si="105"/>
        <v>12022.671219999998</v>
      </c>
      <c r="I714" s="23">
        <f>VLOOKUP(E714,DATA!A:Q,17,0)</f>
        <v>219.52467515519626</v>
      </c>
      <c r="J714" s="23">
        <f>VLOOKUP(E714,DATA!A:I,9,0)</f>
        <v>10.341203862112815</v>
      </c>
      <c r="K714" s="23">
        <v>-5987</v>
      </c>
      <c r="L714" s="23">
        <v>21</v>
      </c>
      <c r="M714" s="23">
        <f t="shared" si="102"/>
        <v>1039.0322330430472</v>
      </c>
      <c r="N714" s="23">
        <f t="shared" si="103"/>
        <v>1132.697098862367</v>
      </c>
      <c r="P714" s="23">
        <f t="shared" si="106"/>
        <v>248654.96267699436</v>
      </c>
      <c r="R714" s="46">
        <f t="shared" si="107"/>
        <v>275170.38719578437</v>
      </c>
    </row>
    <row r="715" spans="1:20" ht="12.75">
      <c r="A715" s="23">
        <f t="shared" si="104"/>
        <v>-4987</v>
      </c>
      <c r="B715" s="36">
        <v>-5</v>
      </c>
      <c r="C715" s="36">
        <v>13</v>
      </c>
      <c r="D715" s="36">
        <v>0.002782132</v>
      </c>
      <c r="E715" s="37" t="s">
        <v>15</v>
      </c>
      <c r="F715" s="23">
        <f>VLOOKUP(A715,GPW!A:E,5,0)</f>
        <v>313994.69061526516</v>
      </c>
      <c r="G715" s="23">
        <f>VLOOKUP(A715,Grid_Area!A:L,12,0)</f>
        <v>4641.958</v>
      </c>
      <c r="H715" s="23">
        <f t="shared" si="105"/>
        <v>12022.671219999998</v>
      </c>
      <c r="I715" s="23">
        <f>VLOOKUP(E715,DATA!A:Q,17,0)</f>
        <v>229.89141224522461</v>
      </c>
      <c r="J715" s="23">
        <f>VLOOKUP(E715,DATA!A:I,9,0)</f>
        <v>45.69682794621903</v>
      </c>
      <c r="K715" s="23">
        <v>-4987</v>
      </c>
      <c r="L715" s="23">
        <v>21</v>
      </c>
      <c r="M715" s="23">
        <f t="shared" si="102"/>
        <v>1528.4975845843821</v>
      </c>
      <c r="N715" s="23">
        <f>M715*F715/SUM(M$715:M$735)</f>
        <v>1311.8508830557594</v>
      </c>
      <c r="O715" s="23">
        <f>SUM(N715:N735)</f>
        <v>313994.6906152653</v>
      </c>
      <c r="P715" s="23">
        <f t="shared" si="106"/>
        <v>301583.2521608335</v>
      </c>
      <c r="R715" s="46">
        <f t="shared" si="107"/>
        <v>333742.7066624092</v>
      </c>
      <c r="S715" s="46">
        <f>SUM(R715:R735)</f>
        <v>74059791.74814934</v>
      </c>
      <c r="T715" s="23">
        <f>SUM(D715:D735)</f>
        <v>0.9030477911000002</v>
      </c>
    </row>
    <row r="716" spans="1:18" ht="12.75">
      <c r="A716" s="23">
        <f t="shared" si="104"/>
        <v>-4987</v>
      </c>
      <c r="B716" s="36">
        <v>-5</v>
      </c>
      <c r="C716" s="36">
        <v>13</v>
      </c>
      <c r="D716" s="36">
        <v>0.021147638</v>
      </c>
      <c r="E716" s="37" t="s">
        <v>15</v>
      </c>
      <c r="F716" s="23">
        <f>VLOOKUP(A716,GPW!A:E,5,0)</f>
        <v>313994.69061526516</v>
      </c>
      <c r="G716" s="23">
        <f>VLOOKUP(A716,Grid_Area!A:L,12,0)</f>
        <v>4641.958</v>
      </c>
      <c r="H716" s="23">
        <f t="shared" si="105"/>
        <v>12022.671219999998</v>
      </c>
      <c r="I716" s="23">
        <f>VLOOKUP(E716,DATA!A:Q,17,0)</f>
        <v>229.89141224522461</v>
      </c>
      <c r="J716" s="23">
        <f>VLOOKUP(E716,DATA!A:I,9,0)</f>
        <v>45.69682794621903</v>
      </c>
      <c r="K716" s="23">
        <v>-4987</v>
      </c>
      <c r="L716" s="23">
        <v>21</v>
      </c>
      <c r="M716" s="23">
        <f t="shared" si="102"/>
        <v>11618.468714879413</v>
      </c>
      <c r="N716" s="23">
        <f aca="true" t="shared" si="108" ref="N716:N735">M716*F716/SUM(M$715:M$735)</f>
        <v>9971.686312814607</v>
      </c>
      <c r="P716" s="23">
        <f t="shared" si="106"/>
        <v>2292405.0489193266</v>
      </c>
      <c r="R716" s="46">
        <f t="shared" si="107"/>
        <v>2536856.606960711</v>
      </c>
    </row>
    <row r="717" spans="1:18" ht="12.75">
      <c r="A717" s="23">
        <f t="shared" si="104"/>
        <v>-4987</v>
      </c>
      <c r="B717" s="36">
        <v>-5</v>
      </c>
      <c r="C717" s="36">
        <v>13</v>
      </c>
      <c r="D717" s="36">
        <v>0.0470338803</v>
      </c>
      <c r="E717" s="37" t="s">
        <v>16</v>
      </c>
      <c r="F717" s="23">
        <f>VLOOKUP(A717,GPW!A:E,5,0)</f>
        <v>313994.69061526516</v>
      </c>
      <c r="G717" s="23">
        <f>VLOOKUP(A717,Grid_Area!A:L,12,0)</f>
        <v>4641.958</v>
      </c>
      <c r="H717" s="23">
        <f t="shared" si="105"/>
        <v>12022.671219999998</v>
      </c>
      <c r="I717" s="23">
        <f>VLOOKUP(E717,DATA!A:Q,17,0)</f>
        <v>194.00553866987852</v>
      </c>
      <c r="J717" s="23">
        <f>VLOOKUP(E717,DATA!A:I,9,0)</f>
        <v>25.458636303064118</v>
      </c>
      <c r="K717" s="23">
        <v>-4987</v>
      </c>
      <c r="L717" s="23">
        <v>21</v>
      </c>
      <c r="M717" s="23">
        <f t="shared" si="102"/>
        <v>14396.168366922848</v>
      </c>
      <c r="N717" s="23">
        <f t="shared" si="108"/>
        <v>12355.679443158799</v>
      </c>
      <c r="P717" s="23">
        <f t="shared" si="106"/>
        <v>2397070.246002367</v>
      </c>
      <c r="R717" s="46">
        <f t="shared" si="107"/>
        <v>2652682.8205105923</v>
      </c>
    </row>
    <row r="718" spans="1:18" ht="12.75">
      <c r="A718" s="23">
        <f t="shared" si="104"/>
        <v>-4987</v>
      </c>
      <c r="B718" s="36">
        <v>-5</v>
      </c>
      <c r="C718" s="36">
        <v>13</v>
      </c>
      <c r="D718" s="36">
        <v>0.0814814277</v>
      </c>
      <c r="E718" s="37" t="s">
        <v>16</v>
      </c>
      <c r="F718" s="23">
        <f>VLOOKUP(A718,GPW!A:E,5,0)</f>
        <v>313994.69061526516</v>
      </c>
      <c r="G718" s="23">
        <f>VLOOKUP(A718,Grid_Area!A:L,12,0)</f>
        <v>4641.958</v>
      </c>
      <c r="H718" s="23">
        <f t="shared" si="105"/>
        <v>12022.671219999998</v>
      </c>
      <c r="I718" s="23">
        <f>VLOOKUP(E718,DATA!A:Q,17,0)</f>
        <v>194.00553866987852</v>
      </c>
      <c r="J718" s="23">
        <f>VLOOKUP(E718,DATA!A:I,9,0)</f>
        <v>25.458636303064118</v>
      </c>
      <c r="K718" s="23">
        <v>-4987</v>
      </c>
      <c r="L718" s="23">
        <v>21</v>
      </c>
      <c r="M718" s="23">
        <f t="shared" si="102"/>
        <v>24939.90171477413</v>
      </c>
      <c r="N718" s="23">
        <f t="shared" si="108"/>
        <v>21404.961589616494</v>
      </c>
      <c r="P718" s="23">
        <f t="shared" si="106"/>
        <v>4152681.103401607</v>
      </c>
      <c r="R718" s="46">
        <f t="shared" si="107"/>
        <v>4595503.96590319</v>
      </c>
    </row>
    <row r="719" spans="1:18" ht="12.75">
      <c r="A719" s="23">
        <f t="shared" si="104"/>
        <v>-4987</v>
      </c>
      <c r="B719" s="36">
        <v>-5</v>
      </c>
      <c r="C719" s="36">
        <v>13</v>
      </c>
      <c r="D719" s="36">
        <v>0.0653026966</v>
      </c>
      <c r="E719" s="37" t="s">
        <v>15</v>
      </c>
      <c r="F719" s="23">
        <f>VLOOKUP(A719,GPW!A:E,5,0)</f>
        <v>313994.69061526516</v>
      </c>
      <c r="G719" s="23">
        <f>VLOOKUP(A719,Grid_Area!A:L,12,0)</f>
        <v>4641.958</v>
      </c>
      <c r="H719" s="23">
        <f t="shared" si="105"/>
        <v>12022.671219999998</v>
      </c>
      <c r="I719" s="23">
        <f>VLOOKUP(E719,DATA!A:Q,17,0)</f>
        <v>229.89141224522461</v>
      </c>
      <c r="J719" s="23">
        <f>VLOOKUP(E719,DATA!A:I,9,0)</f>
        <v>45.69682794621903</v>
      </c>
      <c r="K719" s="23">
        <v>-4987</v>
      </c>
      <c r="L719" s="23">
        <v>21</v>
      </c>
      <c r="M719" s="23">
        <f t="shared" si="102"/>
        <v>35877.166870567875</v>
      </c>
      <c r="N719" s="23">
        <f t="shared" si="108"/>
        <v>30791.997001088494</v>
      </c>
      <c r="P719" s="23">
        <f t="shared" si="106"/>
        <v>7078815.676430955</v>
      </c>
      <c r="R719" s="46">
        <f t="shared" si="107"/>
        <v>7833668.106199888</v>
      </c>
    </row>
    <row r="720" spans="1:18" ht="12.75">
      <c r="A720" s="23">
        <f t="shared" si="104"/>
        <v>-4987</v>
      </c>
      <c r="B720" s="36">
        <v>-5</v>
      </c>
      <c r="C720" s="36">
        <v>13</v>
      </c>
      <c r="D720" s="36">
        <v>0.055986836</v>
      </c>
      <c r="E720" s="37" t="s">
        <v>16</v>
      </c>
      <c r="F720" s="23">
        <f>VLOOKUP(A720,GPW!A:E,5,0)</f>
        <v>313994.69061526516</v>
      </c>
      <c r="G720" s="23">
        <f>VLOOKUP(A720,Grid_Area!A:L,12,0)</f>
        <v>4641.958</v>
      </c>
      <c r="H720" s="23">
        <f t="shared" si="105"/>
        <v>12022.671219999998</v>
      </c>
      <c r="I720" s="23">
        <f>VLOOKUP(E720,DATA!A:Q,17,0)</f>
        <v>194.00553866987852</v>
      </c>
      <c r="J720" s="23">
        <f>VLOOKUP(E720,DATA!A:I,9,0)</f>
        <v>25.458636303064118</v>
      </c>
      <c r="K720" s="23">
        <v>-4987</v>
      </c>
      <c r="L720" s="23">
        <v>21</v>
      </c>
      <c r="M720" s="23">
        <f t="shared" si="102"/>
        <v>17136.496335117332</v>
      </c>
      <c r="N720" s="23">
        <f t="shared" si="108"/>
        <v>14707.597889870525</v>
      </c>
      <c r="P720" s="23">
        <f t="shared" si="106"/>
        <v>2853355.4511643</v>
      </c>
      <c r="R720" s="46">
        <f t="shared" si="107"/>
        <v>3157624.1867491417</v>
      </c>
    </row>
    <row r="721" spans="1:18" ht="12.75">
      <c r="A721" s="23">
        <f t="shared" si="104"/>
        <v>-4987</v>
      </c>
      <c r="B721" s="36">
        <v>-5</v>
      </c>
      <c r="C721" s="36">
        <v>13</v>
      </c>
      <c r="D721" s="36">
        <v>1.7912E-05</v>
      </c>
      <c r="E721" s="37" t="s">
        <v>24</v>
      </c>
      <c r="F721" s="23">
        <f>VLOOKUP(A721,GPW!A:E,5,0)</f>
        <v>313994.69061526516</v>
      </c>
      <c r="G721" s="23">
        <f>VLOOKUP(A721,Grid_Area!A:L,12,0)</f>
        <v>4641.958</v>
      </c>
      <c r="H721" s="23">
        <f t="shared" si="105"/>
        <v>12022.671219999998</v>
      </c>
      <c r="I721" s="23">
        <f>VLOOKUP(E721,DATA!A:Q,17,0)</f>
        <v>199.5088992994996</v>
      </c>
      <c r="J721" s="23">
        <f>VLOOKUP(E721,DATA!A:I,9,0)</f>
        <v>29.737910048953275</v>
      </c>
      <c r="K721" s="23">
        <v>-4987</v>
      </c>
      <c r="L721" s="23">
        <v>21</v>
      </c>
      <c r="M721" s="23">
        <f t="shared" si="102"/>
        <v>6.4040615130475995</v>
      </c>
      <c r="N721" s="23">
        <f t="shared" si="108"/>
        <v>5.496360501818707</v>
      </c>
      <c r="P721" s="23">
        <f t="shared" si="106"/>
        <v>1096.5728338710956</v>
      </c>
      <c r="R721" s="46">
        <f t="shared" si="107"/>
        <v>1213.5063303629186</v>
      </c>
    </row>
    <row r="722" spans="1:18" ht="12.75">
      <c r="A722" s="23">
        <f t="shared" si="104"/>
        <v>-4987</v>
      </c>
      <c r="B722" s="36">
        <v>-5</v>
      </c>
      <c r="C722" s="36">
        <v>13</v>
      </c>
      <c r="D722" s="36">
        <v>0.0664479726</v>
      </c>
      <c r="E722" s="37" t="s">
        <v>15</v>
      </c>
      <c r="F722" s="23">
        <f>VLOOKUP(A722,GPW!A:E,5,0)</f>
        <v>313994.69061526516</v>
      </c>
      <c r="G722" s="23">
        <f>VLOOKUP(A722,Grid_Area!A:L,12,0)</f>
        <v>4641.958</v>
      </c>
      <c r="H722" s="23">
        <f t="shared" si="105"/>
        <v>12022.671219999998</v>
      </c>
      <c r="I722" s="23">
        <f>VLOOKUP(E722,DATA!A:Q,17,0)</f>
        <v>229.89141224522461</v>
      </c>
      <c r="J722" s="23">
        <f>VLOOKUP(E722,DATA!A:I,9,0)</f>
        <v>45.69682794621903</v>
      </c>
      <c r="K722" s="23">
        <v>-4987</v>
      </c>
      <c r="L722" s="23">
        <v>21</v>
      </c>
      <c r="M722" s="23">
        <f t="shared" si="102"/>
        <v>36506.37914363128</v>
      </c>
      <c r="N722" s="23">
        <f t="shared" si="108"/>
        <v>31332.025774684626</v>
      </c>
      <c r="P722" s="23">
        <f t="shared" si="106"/>
        <v>7202963.653846026</v>
      </c>
      <c r="R722" s="46">
        <f t="shared" si="107"/>
        <v>7971054.654399431</v>
      </c>
    </row>
    <row r="723" spans="1:18" ht="12.75">
      <c r="A723" s="23">
        <f t="shared" si="104"/>
        <v>-4987</v>
      </c>
      <c r="B723" s="36">
        <v>-5</v>
      </c>
      <c r="C723" s="36">
        <v>13</v>
      </c>
      <c r="D723" s="36">
        <v>0.0635027731</v>
      </c>
      <c r="E723" s="37" t="s">
        <v>15</v>
      </c>
      <c r="F723" s="23">
        <f>VLOOKUP(A723,GPW!A:E,5,0)</f>
        <v>313994.69061526516</v>
      </c>
      <c r="G723" s="23">
        <f>VLOOKUP(A723,Grid_Area!A:L,12,0)</f>
        <v>4641.958</v>
      </c>
      <c r="H723" s="23">
        <f t="shared" si="105"/>
        <v>12022.671219999998</v>
      </c>
      <c r="I723" s="23">
        <f>VLOOKUP(E723,DATA!A:Q,17,0)</f>
        <v>229.89141224522461</v>
      </c>
      <c r="J723" s="23">
        <f>VLOOKUP(E723,DATA!A:I,9,0)</f>
        <v>45.69682794621903</v>
      </c>
      <c r="K723" s="23">
        <v>-4987</v>
      </c>
      <c r="L723" s="23">
        <v>21</v>
      </c>
      <c r="M723" s="23">
        <f t="shared" si="102"/>
        <v>34888.29261076041</v>
      </c>
      <c r="N723" s="23">
        <f t="shared" si="108"/>
        <v>29943.284131638797</v>
      </c>
      <c r="P723" s="23">
        <f t="shared" si="106"/>
        <v>6883703.8762824675</v>
      </c>
      <c r="R723" s="46">
        <f t="shared" si="107"/>
        <v>7617750.478756158</v>
      </c>
    </row>
    <row r="724" spans="1:18" ht="12.75">
      <c r="A724" s="23">
        <f t="shared" si="104"/>
        <v>-4987</v>
      </c>
      <c r="B724" s="36">
        <v>-5</v>
      </c>
      <c r="C724" s="36">
        <v>13</v>
      </c>
      <c r="D724" s="36">
        <v>0.0941699992</v>
      </c>
      <c r="E724" s="37" t="s">
        <v>16</v>
      </c>
      <c r="F724" s="23">
        <f>VLOOKUP(A724,GPW!A:E,5,0)</f>
        <v>313994.69061526516</v>
      </c>
      <c r="G724" s="23">
        <f>VLOOKUP(A724,Grid_Area!A:L,12,0)</f>
        <v>4641.958</v>
      </c>
      <c r="H724" s="23">
        <f t="shared" si="105"/>
        <v>12022.671219999998</v>
      </c>
      <c r="I724" s="23">
        <f>VLOOKUP(E724,DATA!A:Q,17,0)</f>
        <v>194.00553866987852</v>
      </c>
      <c r="J724" s="23">
        <f>VLOOKUP(E724,DATA!A:I,9,0)</f>
        <v>25.458636303064118</v>
      </c>
      <c r="K724" s="23">
        <v>-4987</v>
      </c>
      <c r="L724" s="23">
        <v>21</v>
      </c>
      <c r="M724" s="23">
        <f t="shared" si="102"/>
        <v>28823.630007754004</v>
      </c>
      <c r="N724" s="23">
        <f t="shared" si="108"/>
        <v>24738.21670370923</v>
      </c>
      <c r="P724" s="23">
        <f t="shared" si="106"/>
        <v>4799351.057335296</v>
      </c>
      <c r="R724" s="46">
        <f t="shared" si="107"/>
        <v>5311131.837135203</v>
      </c>
    </row>
    <row r="725" spans="1:18" ht="12.75">
      <c r="A725" s="23">
        <f t="shared" si="104"/>
        <v>-4987</v>
      </c>
      <c r="B725" s="36">
        <v>-5</v>
      </c>
      <c r="C725" s="36">
        <v>13</v>
      </c>
      <c r="D725" s="36">
        <v>0.0041626445</v>
      </c>
      <c r="E725" s="37" t="s">
        <v>22</v>
      </c>
      <c r="F725" s="23">
        <f>VLOOKUP(A725,GPW!A:E,5,0)</f>
        <v>313994.69061526516</v>
      </c>
      <c r="G725" s="23">
        <f>VLOOKUP(A725,Grid_Area!A:L,12,0)</f>
        <v>4641.958</v>
      </c>
      <c r="H725" s="23">
        <f t="shared" si="105"/>
        <v>12022.671219999998</v>
      </c>
      <c r="I725" s="23">
        <f>VLOOKUP(E725,DATA!A:Q,17,0)</f>
        <v>190.5929829269391</v>
      </c>
      <c r="J725" s="23">
        <f>VLOOKUP(E725,DATA!A:I,9,0)</f>
        <v>30.77781657245089</v>
      </c>
      <c r="K725" s="23">
        <v>-4987</v>
      </c>
      <c r="L725" s="23">
        <v>21</v>
      </c>
      <c r="M725" s="23">
        <f t="shared" si="102"/>
        <v>1540.3098776889801</v>
      </c>
      <c r="N725" s="23">
        <f t="shared" si="108"/>
        <v>1321.9889214121588</v>
      </c>
      <c r="P725" s="23">
        <f t="shared" si="106"/>
        <v>251961.81192831023</v>
      </c>
      <c r="R725" s="46">
        <f t="shared" si="107"/>
        <v>278829.8636811369</v>
      </c>
    </row>
    <row r="726" spans="1:18" ht="12.75">
      <c r="A726" s="23">
        <f t="shared" si="104"/>
        <v>-4987</v>
      </c>
      <c r="B726" s="36">
        <v>-5</v>
      </c>
      <c r="C726" s="36">
        <v>13</v>
      </c>
      <c r="D726" s="36">
        <v>0.0470510331</v>
      </c>
      <c r="E726" s="37" t="s">
        <v>26</v>
      </c>
      <c r="F726" s="23">
        <f>VLOOKUP(A726,GPW!A:E,5,0)</f>
        <v>313994.69061526516</v>
      </c>
      <c r="G726" s="23">
        <f>VLOOKUP(A726,Grid_Area!A:L,12,0)</f>
        <v>4641.958</v>
      </c>
      <c r="H726" s="23">
        <f t="shared" si="105"/>
        <v>12022.671219999998</v>
      </c>
      <c r="I726" s="23">
        <f>VLOOKUP(E726,DATA!A:Q,17,0)</f>
        <v>218.11221688174126</v>
      </c>
      <c r="J726" s="23">
        <f>VLOOKUP(E726,DATA!A:I,9,0)</f>
        <v>38.528605090145504</v>
      </c>
      <c r="K726" s="23">
        <v>-4987</v>
      </c>
      <c r="L726" s="23">
        <v>21</v>
      </c>
      <c r="M726" s="23">
        <f t="shared" si="102"/>
        <v>21794.82671031402</v>
      </c>
      <c r="N726" s="23">
        <f t="shared" si="108"/>
        <v>18705.664277347947</v>
      </c>
      <c r="P726" s="23">
        <f t="shared" si="106"/>
        <v>4079933.9037779556</v>
      </c>
      <c r="R726" s="46">
        <f t="shared" si="107"/>
        <v>4514999.33863841</v>
      </c>
    </row>
    <row r="727" spans="1:18" ht="12.75">
      <c r="A727" s="23">
        <f t="shared" si="104"/>
        <v>-4987</v>
      </c>
      <c r="B727" s="36">
        <v>-5</v>
      </c>
      <c r="C727" s="36">
        <v>13</v>
      </c>
      <c r="D727" s="36">
        <v>0.1106434236</v>
      </c>
      <c r="E727" s="37" t="s">
        <v>16</v>
      </c>
      <c r="F727" s="23">
        <f>VLOOKUP(A727,GPW!A:E,5,0)</f>
        <v>313994.69061526516</v>
      </c>
      <c r="G727" s="23">
        <f>VLOOKUP(A727,Grid_Area!A:L,12,0)</f>
        <v>4641.958</v>
      </c>
      <c r="H727" s="23">
        <f t="shared" si="105"/>
        <v>12022.671219999998</v>
      </c>
      <c r="I727" s="23">
        <f>VLOOKUP(E727,DATA!A:Q,17,0)</f>
        <v>194.00553866987852</v>
      </c>
      <c r="J727" s="23">
        <f>VLOOKUP(E727,DATA!A:I,9,0)</f>
        <v>25.458636303064118</v>
      </c>
      <c r="K727" s="23">
        <v>-4987</v>
      </c>
      <c r="L727" s="23">
        <v>21</v>
      </c>
      <c r="M727" s="23">
        <f t="shared" si="102"/>
        <v>33865.829157165346</v>
      </c>
      <c r="N727" s="23">
        <f t="shared" si="108"/>
        <v>29065.742944777423</v>
      </c>
      <c r="P727" s="23">
        <f t="shared" si="106"/>
        <v>5638915.116841765</v>
      </c>
      <c r="R727" s="46">
        <f t="shared" si="107"/>
        <v>6240223.156459328</v>
      </c>
    </row>
    <row r="728" spans="1:18" ht="12.75">
      <c r="A728" s="23">
        <f t="shared" si="104"/>
        <v>-4987</v>
      </c>
      <c r="B728" s="36">
        <v>-5</v>
      </c>
      <c r="C728" s="36">
        <v>13</v>
      </c>
      <c r="D728" s="36">
        <v>0.0457985371</v>
      </c>
      <c r="E728" s="37" t="s">
        <v>24</v>
      </c>
      <c r="F728" s="23">
        <f>VLOOKUP(A728,GPW!A:E,5,0)</f>
        <v>313994.69061526516</v>
      </c>
      <c r="G728" s="23">
        <f>VLOOKUP(A728,Grid_Area!A:L,12,0)</f>
        <v>4641.958</v>
      </c>
      <c r="H728" s="23">
        <f t="shared" si="105"/>
        <v>12022.671219999998</v>
      </c>
      <c r="I728" s="23">
        <f>VLOOKUP(E728,DATA!A:Q,17,0)</f>
        <v>199.5088992994996</v>
      </c>
      <c r="J728" s="23">
        <f>VLOOKUP(E728,DATA!A:I,9,0)</f>
        <v>29.737910048953275</v>
      </c>
      <c r="K728" s="23">
        <v>-4987</v>
      </c>
      <c r="L728" s="23">
        <v>21</v>
      </c>
      <c r="M728" s="23">
        <f t="shared" si="102"/>
        <v>16374.310450870513</v>
      </c>
      <c r="N728" s="23">
        <f t="shared" si="108"/>
        <v>14053.44296323798</v>
      </c>
      <c r="P728" s="23">
        <f t="shared" si="106"/>
        <v>2803786.9369639074</v>
      </c>
      <c r="R728" s="46">
        <f t="shared" si="107"/>
        <v>3102769.913589269</v>
      </c>
    </row>
    <row r="729" spans="1:18" ht="12.75">
      <c r="A729" s="23">
        <f t="shared" si="104"/>
        <v>-4987</v>
      </c>
      <c r="B729" s="36">
        <v>-5</v>
      </c>
      <c r="C729" s="36">
        <v>13</v>
      </c>
      <c r="D729" s="36">
        <v>0.0772975436</v>
      </c>
      <c r="E729" s="37" t="s">
        <v>26</v>
      </c>
      <c r="F729" s="23">
        <f>VLOOKUP(A729,GPW!A:E,5,0)</f>
        <v>313994.69061526516</v>
      </c>
      <c r="G729" s="23">
        <f>VLOOKUP(A729,Grid_Area!A:L,12,0)</f>
        <v>4641.958</v>
      </c>
      <c r="H729" s="23">
        <f t="shared" si="105"/>
        <v>12022.671219999998</v>
      </c>
      <c r="I729" s="23">
        <f>VLOOKUP(E729,DATA!A:Q,17,0)</f>
        <v>218.11221688174126</v>
      </c>
      <c r="J729" s="23">
        <f>VLOOKUP(E729,DATA!A:I,9,0)</f>
        <v>38.528605090145504</v>
      </c>
      <c r="K729" s="23">
        <v>-4987</v>
      </c>
      <c r="L729" s="23">
        <v>21</v>
      </c>
      <c r="M729" s="23">
        <f t="shared" si="102"/>
        <v>35805.51705027158</v>
      </c>
      <c r="N729" s="23">
        <f t="shared" si="108"/>
        <v>30730.50270696958</v>
      </c>
      <c r="P729" s="23">
        <f t="shared" si="106"/>
        <v>6702698.071307486</v>
      </c>
      <c r="R729" s="46">
        <f t="shared" si="107"/>
        <v>7417443.045100186</v>
      </c>
    </row>
    <row r="730" spans="1:18" ht="12.75">
      <c r="A730" s="23">
        <f t="shared" si="104"/>
        <v>-4987</v>
      </c>
      <c r="B730" s="36">
        <v>-5</v>
      </c>
      <c r="C730" s="36">
        <v>13</v>
      </c>
      <c r="D730" s="36">
        <v>0.005176248</v>
      </c>
      <c r="E730" s="37" t="s">
        <v>28</v>
      </c>
      <c r="F730" s="23">
        <f>VLOOKUP(A730,GPW!A:E,5,0)</f>
        <v>313994.69061526516</v>
      </c>
      <c r="G730" s="23">
        <f>VLOOKUP(A730,Grid_Area!A:L,12,0)</f>
        <v>4641.958</v>
      </c>
      <c r="H730" s="23">
        <f t="shared" si="105"/>
        <v>12022.671219999998</v>
      </c>
      <c r="I730" s="23">
        <f>VLOOKUP(E730,DATA!A:Q,17,0)</f>
        <v>219.52467515519626</v>
      </c>
      <c r="J730" s="23">
        <f>VLOOKUP(E730,DATA!A:I,9,0)</f>
        <v>10.341203862112815</v>
      </c>
      <c r="K730" s="23">
        <v>-4987</v>
      </c>
      <c r="L730" s="23">
        <v>21</v>
      </c>
      <c r="M730" s="23">
        <f t="shared" si="102"/>
        <v>643.5571891849671</v>
      </c>
      <c r="N730" s="23">
        <f t="shared" si="108"/>
        <v>552.3404652018106</v>
      </c>
      <c r="P730" s="23">
        <f t="shared" si="106"/>
        <v>121252.36119849746</v>
      </c>
      <c r="R730" s="46">
        <f t="shared" si="107"/>
        <v>134182.15675323256</v>
      </c>
    </row>
    <row r="731" spans="1:18" ht="12.75">
      <c r="A731" s="23">
        <f t="shared" si="104"/>
        <v>-4987</v>
      </c>
      <c r="B731" s="36">
        <v>-5</v>
      </c>
      <c r="C731" s="36">
        <v>13</v>
      </c>
      <c r="D731" s="36">
        <v>0.005616033</v>
      </c>
      <c r="E731" s="37" t="s">
        <v>26</v>
      </c>
      <c r="F731" s="23">
        <f>VLOOKUP(A731,GPW!A:E,5,0)</f>
        <v>313994.69061526516</v>
      </c>
      <c r="G731" s="23">
        <f>VLOOKUP(A731,Grid_Area!A:L,12,0)</f>
        <v>4641.958</v>
      </c>
      <c r="H731" s="23">
        <f t="shared" si="105"/>
        <v>12022.671219999998</v>
      </c>
      <c r="I731" s="23">
        <f>VLOOKUP(E731,DATA!A:Q,17,0)</f>
        <v>218.11221688174126</v>
      </c>
      <c r="J731" s="23">
        <f>VLOOKUP(E731,DATA!A:I,9,0)</f>
        <v>38.528605090145504</v>
      </c>
      <c r="K731" s="23">
        <v>-4987</v>
      </c>
      <c r="L731" s="23">
        <v>21</v>
      </c>
      <c r="M731" s="23">
        <f t="shared" si="102"/>
        <v>2601.4405629364383</v>
      </c>
      <c r="N731" s="23">
        <f t="shared" si="108"/>
        <v>2232.716710921853</v>
      </c>
      <c r="P731" s="23">
        <f t="shared" si="106"/>
        <v>486982.7914880752</v>
      </c>
      <c r="R731" s="46">
        <f t="shared" si="107"/>
        <v>538912.4023457732</v>
      </c>
    </row>
    <row r="732" spans="1:18" ht="12.75">
      <c r="A732" s="23">
        <f t="shared" si="104"/>
        <v>-4987</v>
      </c>
      <c r="B732" s="36">
        <v>-5</v>
      </c>
      <c r="C732" s="36">
        <v>13</v>
      </c>
      <c r="D732" s="36">
        <v>0.0435737581</v>
      </c>
      <c r="E732" s="37" t="s">
        <v>26</v>
      </c>
      <c r="F732" s="23">
        <f>VLOOKUP(A732,GPW!A:E,5,0)</f>
        <v>313994.69061526516</v>
      </c>
      <c r="G732" s="23">
        <f>VLOOKUP(A732,Grid_Area!A:L,12,0)</f>
        <v>4641.958</v>
      </c>
      <c r="H732" s="23">
        <f t="shared" si="105"/>
        <v>12022.671219999998</v>
      </c>
      <c r="I732" s="23">
        <f>VLOOKUP(E732,DATA!A:Q,17,0)</f>
        <v>218.11221688174126</v>
      </c>
      <c r="J732" s="23">
        <f>VLOOKUP(E732,DATA!A:I,9,0)</f>
        <v>38.528605090145504</v>
      </c>
      <c r="K732" s="23">
        <v>-4987</v>
      </c>
      <c r="L732" s="23">
        <v>21</v>
      </c>
      <c r="M732" s="23">
        <f t="shared" si="102"/>
        <v>20184.09468051918</v>
      </c>
      <c r="N732" s="23">
        <f t="shared" si="108"/>
        <v>17323.234722363</v>
      </c>
      <c r="P732" s="23">
        <f t="shared" si="106"/>
        <v>3778409.128857349</v>
      </c>
      <c r="R732" s="46">
        <f t="shared" si="107"/>
        <v>4181321.3449608623</v>
      </c>
    </row>
    <row r="733" spans="1:18" ht="12.75">
      <c r="A733" s="23">
        <f t="shared" si="104"/>
        <v>-4987</v>
      </c>
      <c r="B733" s="36">
        <v>-5</v>
      </c>
      <c r="C733" s="36">
        <v>13</v>
      </c>
      <c r="D733" s="36">
        <v>0.016019268</v>
      </c>
      <c r="E733" s="37" t="s">
        <v>26</v>
      </c>
      <c r="F733" s="23">
        <f>VLOOKUP(A733,GPW!A:E,5,0)</f>
        <v>313994.69061526516</v>
      </c>
      <c r="G733" s="23">
        <f>VLOOKUP(A733,Grid_Area!A:L,12,0)</f>
        <v>4641.958</v>
      </c>
      <c r="H733" s="23">
        <f t="shared" si="105"/>
        <v>12022.671219999998</v>
      </c>
      <c r="I733" s="23">
        <f>VLOOKUP(E733,DATA!A:Q,17,0)</f>
        <v>218.11221688174126</v>
      </c>
      <c r="J733" s="23">
        <f>VLOOKUP(E733,DATA!A:I,9,0)</f>
        <v>38.528605090145504</v>
      </c>
      <c r="K733" s="23">
        <v>-4987</v>
      </c>
      <c r="L733" s="23">
        <v>21</v>
      </c>
      <c r="M733" s="23">
        <f t="shared" si="102"/>
        <v>7420.39328539374</v>
      </c>
      <c r="N733" s="23">
        <f t="shared" si="108"/>
        <v>6368.639101717472</v>
      </c>
      <c r="P733" s="23">
        <f t="shared" si="106"/>
        <v>1389077.992995339</v>
      </c>
      <c r="R733" s="46">
        <f t="shared" si="107"/>
        <v>1537202.8977929377</v>
      </c>
    </row>
    <row r="734" spans="1:18" ht="12.75">
      <c r="A734" s="23">
        <f t="shared" si="104"/>
        <v>-4987</v>
      </c>
      <c r="B734" s="36">
        <v>-5</v>
      </c>
      <c r="C734" s="36">
        <v>13</v>
      </c>
      <c r="D734" s="36">
        <v>0.0400712426</v>
      </c>
      <c r="E734" s="37" t="s">
        <v>26</v>
      </c>
      <c r="F734" s="23">
        <f>VLOOKUP(A734,GPW!A:E,5,0)</f>
        <v>313994.69061526516</v>
      </c>
      <c r="G734" s="23">
        <f>VLOOKUP(A734,Grid_Area!A:L,12,0)</f>
        <v>4641.958</v>
      </c>
      <c r="H734" s="23">
        <f t="shared" si="105"/>
        <v>12022.671219999998</v>
      </c>
      <c r="I734" s="23">
        <f>VLOOKUP(E734,DATA!A:Q,17,0)</f>
        <v>218.11221688174126</v>
      </c>
      <c r="J734" s="23">
        <f>VLOOKUP(E734,DATA!A:I,9,0)</f>
        <v>38.528605090145504</v>
      </c>
      <c r="K734" s="23">
        <v>-4987</v>
      </c>
      <c r="L734" s="23">
        <v>21</v>
      </c>
      <c r="M734" s="23">
        <f t="shared" si="102"/>
        <v>18561.670828306487</v>
      </c>
      <c r="N734" s="23">
        <f t="shared" si="108"/>
        <v>15930.77052439393</v>
      </c>
      <c r="P734" s="23">
        <f t="shared" si="106"/>
        <v>3474695.67570986</v>
      </c>
      <c r="R734" s="46">
        <f t="shared" si="107"/>
        <v>3845221.2824508473</v>
      </c>
    </row>
    <row r="735" spans="1:18" ht="12.75">
      <c r="A735" s="23">
        <f t="shared" si="104"/>
        <v>-4987</v>
      </c>
      <c r="B735" s="36">
        <v>-5</v>
      </c>
      <c r="C735" s="36">
        <v>13</v>
      </c>
      <c r="D735" s="36">
        <v>0.009764792</v>
      </c>
      <c r="E735" s="37" t="s">
        <v>29</v>
      </c>
      <c r="F735" s="23">
        <f>VLOOKUP(A735,GPW!A:E,5,0)</f>
        <v>313994.69061526516</v>
      </c>
      <c r="G735" s="23">
        <f>VLOOKUP(A735,Grid_Area!A:L,12,0)</f>
        <v>4641.958</v>
      </c>
      <c r="H735" s="23">
        <f t="shared" si="105"/>
        <v>12022.671219999998</v>
      </c>
      <c r="I735" s="23">
        <f>VLOOKUP(E735,DATA!A:Q,17,0)</f>
        <v>202.85881147269154</v>
      </c>
      <c r="J735" s="23">
        <f>VLOOKUP(E735,DATA!A:I,9,0)</f>
        <v>11.382125911585222</v>
      </c>
      <c r="K735" s="23">
        <v>-4987</v>
      </c>
      <c r="L735" s="23">
        <v>21</v>
      </c>
      <c r="M735" s="23">
        <f t="shared" si="102"/>
        <v>1336.2488766957204</v>
      </c>
      <c r="N735" s="23">
        <f t="shared" si="108"/>
        <v>1146.8511867829998</v>
      </c>
      <c r="P735" s="23">
        <f t="shared" si="106"/>
        <v>232648.86868684512</v>
      </c>
      <c r="R735" s="46">
        <f t="shared" si="107"/>
        <v>257457.47677025286</v>
      </c>
    </row>
    <row r="736" spans="14:20" ht="12.75">
      <c r="N736" s="5">
        <f>SUM(N2:N735)</f>
        <v>8460000</v>
      </c>
      <c r="O736" s="5">
        <f>SUM(O2:O735)</f>
        <v>8460000</v>
      </c>
      <c r="P736" s="5">
        <f>SUM(P2:P735)</f>
        <v>1930084629.3606145</v>
      </c>
      <c r="Q736" s="23" t="s">
        <v>429</v>
      </c>
      <c r="R736" s="45">
        <f t="shared" si="107"/>
        <v>2135900000</v>
      </c>
      <c r="S736" s="5">
        <f>SUM(S2:S735)</f>
        <v>2135900000.0000024</v>
      </c>
      <c r="T736" s="5"/>
    </row>
    <row r="738" spans="16:17" ht="12.75">
      <c r="P738" s="40">
        <f>'National accounts'!A2</f>
        <v>2135900000</v>
      </c>
      <c r="Q738" s="23" t="s">
        <v>430</v>
      </c>
    </row>
    <row r="740" spans="16:17" ht="12.75">
      <c r="P740" s="46">
        <f>P738/P736</f>
        <v>1.1066354125143034</v>
      </c>
      <c r="Q740" s="23" t="s">
        <v>431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3"/>
  <sheetViews>
    <sheetView workbookViewId="0" topLeftCell="A1">
      <selection activeCell="G35" sqref="G35"/>
    </sheetView>
  </sheetViews>
  <sheetFormatPr defaultColWidth="9.140625" defaultRowHeight="12.75"/>
  <sheetData>
    <row r="1" spans="1:13" ht="12.75">
      <c r="A1" t="s">
        <v>102</v>
      </c>
      <c r="B1" s="1" t="s">
        <v>0</v>
      </c>
      <c r="C1" s="1" t="s">
        <v>1</v>
      </c>
      <c r="D1" s="2" t="s">
        <v>48</v>
      </c>
      <c r="E1" s="1" t="s">
        <v>49</v>
      </c>
      <c r="F1" s="1" t="s">
        <v>0</v>
      </c>
      <c r="G1" s="1" t="s">
        <v>1</v>
      </c>
      <c r="H1" s="1" t="s">
        <v>50</v>
      </c>
      <c r="I1" s="1" t="s">
        <v>51</v>
      </c>
      <c r="J1" s="1" t="s">
        <v>0</v>
      </c>
      <c r="K1" s="1" t="s">
        <v>1</v>
      </c>
      <c r="L1" s="2" t="s">
        <v>52</v>
      </c>
      <c r="M1" s="1" t="s">
        <v>106</v>
      </c>
    </row>
    <row r="2" spans="1:13" ht="12.75">
      <c r="A2">
        <f>1000*B2+C2</f>
        <v>-12986</v>
      </c>
      <c r="B2" s="1">
        <v>-13</v>
      </c>
      <c r="C2" s="1">
        <v>14</v>
      </c>
      <c r="D2" s="2">
        <v>0.089</v>
      </c>
      <c r="E2" s="1" t="s">
        <v>25</v>
      </c>
      <c r="F2" s="1">
        <v>-13</v>
      </c>
      <c r="G2" s="1">
        <v>14</v>
      </c>
      <c r="H2" s="1">
        <v>15611</v>
      </c>
      <c r="I2" s="1">
        <v>1014</v>
      </c>
      <c r="J2" s="1">
        <v>-13</v>
      </c>
      <c r="K2" s="1">
        <v>14</v>
      </c>
      <c r="L2" s="2">
        <v>4621.803</v>
      </c>
      <c r="M2">
        <f>IF(AND(B2=F2,F2=J2,C2=G2,G2=K2),0,1)</f>
        <v>0</v>
      </c>
    </row>
    <row r="3" spans="1:13" ht="12.75">
      <c r="A3">
        <f aca="true" t="shared" si="0" ref="A3:A66">1000*B3+C3</f>
        <v>-12987</v>
      </c>
      <c r="B3" s="1">
        <v>-13</v>
      </c>
      <c r="C3" s="1">
        <v>13</v>
      </c>
      <c r="D3" s="2">
        <v>0.008</v>
      </c>
      <c r="E3" s="1" t="s">
        <v>25</v>
      </c>
      <c r="F3" s="1">
        <v>-13</v>
      </c>
      <c r="G3" s="1">
        <v>13</v>
      </c>
      <c r="H3" s="1">
        <v>312</v>
      </c>
      <c r="I3" s="1">
        <v>99</v>
      </c>
      <c r="J3" s="1">
        <v>-13</v>
      </c>
      <c r="K3" s="1">
        <v>13</v>
      </c>
      <c r="L3" s="2">
        <v>4641.958</v>
      </c>
      <c r="M3">
        <f aca="true" t="shared" si="1" ref="M3:M66">IF(AND(B3=F3,F3=J3,C3=G3,G3=K3),0,1)</f>
        <v>0</v>
      </c>
    </row>
    <row r="4" spans="1:13" ht="12.75">
      <c r="A4">
        <f t="shared" si="0"/>
        <v>-11985</v>
      </c>
      <c r="B4" s="1">
        <v>-12</v>
      </c>
      <c r="C4" s="1">
        <v>15</v>
      </c>
      <c r="D4" s="2">
        <v>0.39</v>
      </c>
      <c r="E4" s="1" t="s">
        <v>25</v>
      </c>
      <c r="F4" s="1">
        <v>-12</v>
      </c>
      <c r="G4" s="1">
        <v>15</v>
      </c>
      <c r="H4" s="1">
        <v>33069</v>
      </c>
      <c r="I4" s="1">
        <v>4609</v>
      </c>
      <c r="J4" s="1">
        <v>-12</v>
      </c>
      <c r="K4" s="1">
        <v>15</v>
      </c>
      <c r="L4" s="2">
        <v>4600.239</v>
      </c>
      <c r="M4">
        <f t="shared" si="1"/>
        <v>0</v>
      </c>
    </row>
    <row r="5" spans="1:13" ht="12.75">
      <c r="A5">
        <f t="shared" si="0"/>
        <v>-11986</v>
      </c>
      <c r="B5" s="1">
        <v>-12</v>
      </c>
      <c r="C5" s="1">
        <v>14</v>
      </c>
      <c r="D5" s="2">
        <v>0.965</v>
      </c>
      <c r="E5" s="1" t="s">
        <v>25</v>
      </c>
      <c r="F5" s="1">
        <v>-12</v>
      </c>
      <c r="G5" s="1">
        <v>14</v>
      </c>
      <c r="H5" s="1">
        <v>191031</v>
      </c>
      <c r="I5" s="1">
        <v>11673</v>
      </c>
      <c r="J5" s="1">
        <v>-12</v>
      </c>
      <c r="K5" s="1">
        <v>14</v>
      </c>
      <c r="L5" s="2">
        <v>4621.803</v>
      </c>
      <c r="M5">
        <f t="shared" si="1"/>
        <v>0</v>
      </c>
    </row>
    <row r="6" spans="1:13" ht="12.75">
      <c r="A6">
        <f t="shared" si="0"/>
        <v>-11987</v>
      </c>
      <c r="B6" s="1">
        <v>-12</v>
      </c>
      <c r="C6" s="1">
        <v>13</v>
      </c>
      <c r="D6" s="2">
        <v>0.799</v>
      </c>
      <c r="E6" s="1" t="s">
        <v>25</v>
      </c>
      <c r="F6" s="1">
        <v>-12</v>
      </c>
      <c r="G6" s="1">
        <v>13</v>
      </c>
      <c r="H6" s="1">
        <v>60105</v>
      </c>
      <c r="I6" s="1">
        <v>9653</v>
      </c>
      <c r="J6" s="1">
        <v>-12</v>
      </c>
      <c r="K6" s="1">
        <v>13</v>
      </c>
      <c r="L6" s="2">
        <v>4641.958</v>
      </c>
      <c r="M6">
        <f t="shared" si="1"/>
        <v>0</v>
      </c>
    </row>
    <row r="7" spans="1:13" ht="12.75">
      <c r="A7">
        <f t="shared" si="0"/>
        <v>-11988</v>
      </c>
      <c r="B7" s="1">
        <v>-12</v>
      </c>
      <c r="C7" s="1">
        <v>12</v>
      </c>
      <c r="D7" s="2">
        <v>0.379</v>
      </c>
      <c r="E7" s="1" t="s">
        <v>25</v>
      </c>
      <c r="F7" s="1">
        <v>-12</v>
      </c>
      <c r="G7" s="1">
        <v>12</v>
      </c>
      <c r="H7" s="1">
        <v>49849</v>
      </c>
      <c r="I7" s="1">
        <v>4677</v>
      </c>
      <c r="J7" s="1">
        <v>-12</v>
      </c>
      <c r="K7" s="1">
        <v>12</v>
      </c>
      <c r="L7" s="2">
        <v>4660.703</v>
      </c>
      <c r="M7">
        <f t="shared" si="1"/>
        <v>0</v>
      </c>
    </row>
    <row r="8" spans="1:13" ht="12.75">
      <c r="A8">
        <f t="shared" si="0"/>
        <v>-10985</v>
      </c>
      <c r="B8" s="1">
        <v>-11</v>
      </c>
      <c r="C8" s="1">
        <v>15</v>
      </c>
      <c r="D8" s="2">
        <v>0.362</v>
      </c>
      <c r="E8" s="1" t="s">
        <v>25</v>
      </c>
      <c r="F8" s="1">
        <v>-11</v>
      </c>
      <c r="G8" s="1">
        <v>15</v>
      </c>
      <c r="H8" s="1">
        <v>79091</v>
      </c>
      <c r="I8" s="1">
        <v>4340</v>
      </c>
      <c r="J8" s="1">
        <v>-11</v>
      </c>
      <c r="K8" s="1">
        <v>15</v>
      </c>
      <c r="L8" s="2">
        <v>4600.239</v>
      </c>
      <c r="M8">
        <f t="shared" si="1"/>
        <v>0</v>
      </c>
    </row>
    <row r="9" spans="1:13" ht="12.75">
      <c r="A9">
        <f t="shared" si="0"/>
        <v>-10986</v>
      </c>
      <c r="B9" s="1">
        <v>-11</v>
      </c>
      <c r="C9" s="1">
        <v>14</v>
      </c>
      <c r="D9" s="2">
        <v>1</v>
      </c>
      <c r="E9" s="1" t="s">
        <v>25</v>
      </c>
      <c r="F9" s="1">
        <v>-11</v>
      </c>
      <c r="G9" s="1">
        <v>14</v>
      </c>
      <c r="H9" s="1">
        <v>136859</v>
      </c>
      <c r="I9" s="1">
        <v>12096</v>
      </c>
      <c r="J9" s="1">
        <v>-11</v>
      </c>
      <c r="K9" s="1">
        <v>14</v>
      </c>
      <c r="L9" s="2">
        <v>4621.803</v>
      </c>
      <c r="M9">
        <f t="shared" si="1"/>
        <v>0</v>
      </c>
    </row>
    <row r="10" spans="1:13" ht="12.75">
      <c r="A10">
        <f t="shared" si="0"/>
        <v>-10987</v>
      </c>
      <c r="B10" s="1">
        <v>-11</v>
      </c>
      <c r="C10" s="1">
        <v>13</v>
      </c>
      <c r="D10" s="2">
        <v>1</v>
      </c>
      <c r="E10" s="1" t="s">
        <v>25</v>
      </c>
      <c r="F10" s="1">
        <v>-11</v>
      </c>
      <c r="G10" s="1">
        <v>13</v>
      </c>
      <c r="H10" s="1">
        <v>75400</v>
      </c>
      <c r="I10" s="1">
        <v>12096</v>
      </c>
      <c r="J10" s="1">
        <v>-11</v>
      </c>
      <c r="K10" s="1">
        <v>13</v>
      </c>
      <c r="L10" s="2">
        <v>4641.958</v>
      </c>
      <c r="M10">
        <f t="shared" si="1"/>
        <v>0</v>
      </c>
    </row>
    <row r="11" spans="1:13" ht="12.75">
      <c r="A11">
        <f t="shared" si="0"/>
        <v>-10988</v>
      </c>
      <c r="B11" s="1">
        <v>-11</v>
      </c>
      <c r="C11" s="1">
        <v>12</v>
      </c>
      <c r="D11" s="2">
        <v>0.874</v>
      </c>
      <c r="E11" s="1" t="s">
        <v>25</v>
      </c>
      <c r="F11" s="1">
        <v>-11</v>
      </c>
      <c r="G11" s="1">
        <v>12</v>
      </c>
      <c r="H11" s="1">
        <v>59033</v>
      </c>
      <c r="I11" s="1">
        <v>10556</v>
      </c>
      <c r="J11" s="1">
        <v>-11</v>
      </c>
      <c r="K11" s="1">
        <v>12</v>
      </c>
      <c r="L11" s="2">
        <v>4660.703</v>
      </c>
      <c r="M11">
        <f t="shared" si="1"/>
        <v>0</v>
      </c>
    </row>
    <row r="12" spans="1:13" ht="12.75">
      <c r="A12">
        <f t="shared" si="0"/>
        <v>-10989</v>
      </c>
      <c r="B12" s="1">
        <v>-11</v>
      </c>
      <c r="C12" s="1">
        <v>11</v>
      </c>
      <c r="D12" s="2">
        <v>0.014</v>
      </c>
      <c r="E12" s="1" t="s">
        <v>25</v>
      </c>
      <c r="F12" s="1">
        <v>-11</v>
      </c>
      <c r="G12" s="1">
        <v>11</v>
      </c>
      <c r="H12" s="1">
        <v>481</v>
      </c>
      <c r="I12" s="1">
        <v>148</v>
      </c>
      <c r="J12" s="1">
        <v>-11</v>
      </c>
      <c r="K12" s="1">
        <v>11</v>
      </c>
      <c r="L12" s="2">
        <v>4678.023</v>
      </c>
      <c r="M12">
        <f t="shared" si="1"/>
        <v>0</v>
      </c>
    </row>
    <row r="13" spans="1:13" ht="12.75">
      <c r="A13">
        <f t="shared" si="0"/>
        <v>-9985</v>
      </c>
      <c r="B13" s="1">
        <v>-10</v>
      </c>
      <c r="C13" s="1">
        <v>15</v>
      </c>
      <c r="D13" s="2">
        <v>0.44</v>
      </c>
      <c r="E13" s="1" t="s">
        <v>25</v>
      </c>
      <c r="F13" s="1">
        <v>-10</v>
      </c>
      <c r="G13" s="1">
        <v>15</v>
      </c>
      <c r="H13" s="1">
        <v>121139</v>
      </c>
      <c r="I13" s="1">
        <v>5527</v>
      </c>
      <c r="J13" s="1">
        <v>-10</v>
      </c>
      <c r="K13" s="1">
        <v>15</v>
      </c>
      <c r="L13" s="2">
        <v>4600.239</v>
      </c>
      <c r="M13">
        <f t="shared" si="1"/>
        <v>0</v>
      </c>
    </row>
    <row r="14" spans="1:13" ht="12.75">
      <c r="A14">
        <f t="shared" si="0"/>
        <v>-9985</v>
      </c>
      <c r="B14" s="1">
        <v>-10</v>
      </c>
      <c r="C14" s="1">
        <v>15</v>
      </c>
      <c r="D14" s="2">
        <v>0.024</v>
      </c>
      <c r="E14" s="1" t="s">
        <v>53</v>
      </c>
      <c r="F14" s="1">
        <v>-10</v>
      </c>
      <c r="G14" s="1">
        <v>15</v>
      </c>
      <c r="H14" s="1">
        <v>121139</v>
      </c>
      <c r="I14" s="1">
        <v>5527</v>
      </c>
      <c r="J14" s="1">
        <v>-10</v>
      </c>
      <c r="K14" s="1">
        <v>15</v>
      </c>
      <c r="L14" s="2">
        <v>4600.239</v>
      </c>
      <c r="M14">
        <f t="shared" si="1"/>
        <v>0</v>
      </c>
    </row>
    <row r="15" spans="1:13" ht="12.75">
      <c r="A15">
        <f t="shared" si="0"/>
        <v>-9986</v>
      </c>
      <c r="B15" s="1">
        <v>-10</v>
      </c>
      <c r="C15" s="1">
        <v>14</v>
      </c>
      <c r="D15" s="2">
        <v>1</v>
      </c>
      <c r="E15" s="1" t="s">
        <v>25</v>
      </c>
      <c r="F15" s="1">
        <v>-10</v>
      </c>
      <c r="G15" s="1">
        <v>14</v>
      </c>
      <c r="H15" s="1">
        <v>128570</v>
      </c>
      <c r="I15" s="1">
        <v>12096</v>
      </c>
      <c r="J15" s="1">
        <v>-10</v>
      </c>
      <c r="K15" s="1">
        <v>14</v>
      </c>
      <c r="L15" s="2">
        <v>4621.803</v>
      </c>
      <c r="M15">
        <f t="shared" si="1"/>
        <v>0</v>
      </c>
    </row>
    <row r="16" spans="1:13" ht="12.75">
      <c r="A16">
        <f t="shared" si="0"/>
        <v>-9987</v>
      </c>
      <c r="B16" s="1">
        <v>-10</v>
      </c>
      <c r="C16" s="1">
        <v>13</v>
      </c>
      <c r="D16" s="2">
        <v>1</v>
      </c>
      <c r="E16" s="1" t="s">
        <v>25</v>
      </c>
      <c r="F16" s="1">
        <v>-10</v>
      </c>
      <c r="G16" s="1">
        <v>13</v>
      </c>
      <c r="H16" s="1">
        <v>109210</v>
      </c>
      <c r="I16" s="1">
        <v>12096</v>
      </c>
      <c r="J16" s="1">
        <v>-10</v>
      </c>
      <c r="K16" s="1">
        <v>13</v>
      </c>
      <c r="L16" s="2">
        <v>4641.958</v>
      </c>
      <c r="M16">
        <f t="shared" si="1"/>
        <v>0</v>
      </c>
    </row>
    <row r="17" spans="1:13" ht="12.75">
      <c r="A17">
        <f t="shared" si="0"/>
        <v>-9988</v>
      </c>
      <c r="B17" s="1">
        <v>-10</v>
      </c>
      <c r="C17" s="1">
        <v>12</v>
      </c>
      <c r="D17" s="2">
        <v>0.746</v>
      </c>
      <c r="E17" s="1" t="s">
        <v>25</v>
      </c>
      <c r="F17" s="1">
        <v>-10</v>
      </c>
      <c r="G17" s="1">
        <v>12</v>
      </c>
      <c r="H17" s="1">
        <v>84845</v>
      </c>
      <c r="I17" s="1">
        <v>9055</v>
      </c>
      <c r="J17" s="1">
        <v>-10</v>
      </c>
      <c r="K17" s="1">
        <v>12</v>
      </c>
      <c r="L17" s="2">
        <v>4660.703</v>
      </c>
      <c r="M17">
        <f t="shared" si="1"/>
        <v>0</v>
      </c>
    </row>
    <row r="18" spans="1:13" ht="12.75">
      <c r="A18">
        <f t="shared" si="0"/>
        <v>-9988</v>
      </c>
      <c r="B18" s="1">
        <v>-10</v>
      </c>
      <c r="C18" s="1">
        <v>12</v>
      </c>
      <c r="D18" s="2">
        <v>0.004</v>
      </c>
      <c r="E18" s="1" t="s">
        <v>53</v>
      </c>
      <c r="F18" s="1">
        <v>-10</v>
      </c>
      <c r="G18" s="1">
        <v>12</v>
      </c>
      <c r="H18" s="1">
        <v>84845</v>
      </c>
      <c r="I18" s="1">
        <v>9055</v>
      </c>
      <c r="J18" s="1">
        <v>-10</v>
      </c>
      <c r="K18" s="1">
        <v>12</v>
      </c>
      <c r="L18" s="2">
        <v>4660.703</v>
      </c>
      <c r="M18">
        <f t="shared" si="1"/>
        <v>0</v>
      </c>
    </row>
    <row r="19" spans="1:13" ht="12.75">
      <c r="A19">
        <f t="shared" si="0"/>
        <v>-8985</v>
      </c>
      <c r="B19" s="1">
        <v>-9</v>
      </c>
      <c r="C19" s="1">
        <v>15</v>
      </c>
      <c r="D19" s="2">
        <v>0.047</v>
      </c>
      <c r="E19" s="1" t="s">
        <v>25</v>
      </c>
      <c r="F19" s="1">
        <v>-9</v>
      </c>
      <c r="G19" s="1">
        <v>15</v>
      </c>
      <c r="H19" s="1">
        <v>50501</v>
      </c>
      <c r="I19" s="1">
        <v>6012</v>
      </c>
      <c r="J19" s="1">
        <v>-9</v>
      </c>
      <c r="K19" s="1">
        <v>15</v>
      </c>
      <c r="L19" s="2">
        <v>4600.239</v>
      </c>
      <c r="M19">
        <f t="shared" si="1"/>
        <v>0</v>
      </c>
    </row>
    <row r="20" spans="1:13" ht="12.75">
      <c r="A20">
        <f t="shared" si="0"/>
        <v>-8985</v>
      </c>
      <c r="B20" s="1">
        <v>-9</v>
      </c>
      <c r="C20" s="1">
        <v>15</v>
      </c>
      <c r="D20" s="2">
        <v>0.453</v>
      </c>
      <c r="E20" s="1" t="s">
        <v>53</v>
      </c>
      <c r="F20" s="1">
        <v>-9</v>
      </c>
      <c r="G20" s="1">
        <v>15</v>
      </c>
      <c r="H20" s="1">
        <v>50501</v>
      </c>
      <c r="I20" s="1">
        <v>6012</v>
      </c>
      <c r="J20" s="1">
        <v>-9</v>
      </c>
      <c r="K20" s="1">
        <v>15</v>
      </c>
      <c r="L20" s="2">
        <v>4600.239</v>
      </c>
      <c r="M20">
        <f t="shared" si="1"/>
        <v>0</v>
      </c>
    </row>
    <row r="21" spans="1:13" ht="12.75">
      <c r="A21">
        <f t="shared" si="0"/>
        <v>-8986</v>
      </c>
      <c r="B21" s="1">
        <v>-9</v>
      </c>
      <c r="C21" s="1">
        <v>14</v>
      </c>
      <c r="D21" s="2">
        <v>0.49</v>
      </c>
      <c r="E21" s="1" t="s">
        <v>25</v>
      </c>
      <c r="F21" s="1">
        <v>-9</v>
      </c>
      <c r="G21" s="1">
        <v>14</v>
      </c>
      <c r="H21" s="1">
        <v>72630</v>
      </c>
      <c r="I21" s="1">
        <v>12096</v>
      </c>
      <c r="J21" s="1">
        <v>-9</v>
      </c>
      <c r="K21" s="1">
        <v>14</v>
      </c>
      <c r="L21" s="2">
        <v>4621.803</v>
      </c>
      <c r="M21">
        <f t="shared" si="1"/>
        <v>0</v>
      </c>
    </row>
    <row r="22" spans="1:13" ht="12.75">
      <c r="A22">
        <f t="shared" si="0"/>
        <v>-8986</v>
      </c>
      <c r="B22" s="1">
        <v>-9</v>
      </c>
      <c r="C22" s="1">
        <v>14</v>
      </c>
      <c r="D22" s="2">
        <v>0.51</v>
      </c>
      <c r="E22" s="1" t="s">
        <v>53</v>
      </c>
      <c r="F22" s="1">
        <v>-9</v>
      </c>
      <c r="G22" s="1">
        <v>14</v>
      </c>
      <c r="H22" s="1">
        <v>72630</v>
      </c>
      <c r="I22" s="1">
        <v>12096</v>
      </c>
      <c r="J22" s="1">
        <v>-9</v>
      </c>
      <c r="K22" s="1">
        <v>14</v>
      </c>
      <c r="L22" s="2">
        <v>4621.803</v>
      </c>
      <c r="M22">
        <f t="shared" si="1"/>
        <v>0</v>
      </c>
    </row>
    <row r="23" spans="1:13" ht="12.75">
      <c r="A23">
        <f t="shared" si="0"/>
        <v>-8987</v>
      </c>
      <c r="B23" s="1">
        <v>-9</v>
      </c>
      <c r="C23" s="1">
        <v>13</v>
      </c>
      <c r="D23" s="2">
        <v>0.449</v>
      </c>
      <c r="E23" s="1" t="s">
        <v>25</v>
      </c>
      <c r="F23" s="1">
        <v>-9</v>
      </c>
      <c r="G23" s="1">
        <v>13</v>
      </c>
      <c r="H23" s="1">
        <v>185215</v>
      </c>
      <c r="I23" s="1">
        <v>12096</v>
      </c>
      <c r="J23" s="1">
        <v>-9</v>
      </c>
      <c r="K23" s="1">
        <v>13</v>
      </c>
      <c r="L23" s="2">
        <v>4641.958</v>
      </c>
      <c r="M23">
        <f t="shared" si="1"/>
        <v>0</v>
      </c>
    </row>
    <row r="24" spans="1:13" ht="12.75">
      <c r="A24">
        <f t="shared" si="0"/>
        <v>-8987</v>
      </c>
      <c r="B24" s="1">
        <v>-9</v>
      </c>
      <c r="C24" s="1">
        <v>13</v>
      </c>
      <c r="D24" s="2">
        <v>0.551</v>
      </c>
      <c r="E24" s="1" t="s">
        <v>53</v>
      </c>
      <c r="F24" s="1">
        <v>-9</v>
      </c>
      <c r="G24" s="1">
        <v>13</v>
      </c>
      <c r="H24" s="1">
        <v>185215</v>
      </c>
      <c r="I24" s="1">
        <v>12096</v>
      </c>
      <c r="J24" s="1">
        <v>-9</v>
      </c>
      <c r="K24" s="1">
        <v>13</v>
      </c>
      <c r="L24" s="2">
        <v>4641.958</v>
      </c>
      <c r="M24">
        <f t="shared" si="1"/>
        <v>0</v>
      </c>
    </row>
    <row r="25" spans="1:13" ht="12.75">
      <c r="A25">
        <f t="shared" si="0"/>
        <v>-8988</v>
      </c>
      <c r="B25" s="1">
        <v>-9</v>
      </c>
      <c r="C25" s="1">
        <v>12</v>
      </c>
      <c r="D25" s="2">
        <v>0.14</v>
      </c>
      <c r="E25" s="1" t="s">
        <v>25</v>
      </c>
      <c r="F25" s="1">
        <v>-9</v>
      </c>
      <c r="G25" s="1">
        <v>12</v>
      </c>
      <c r="H25" s="1">
        <v>804295</v>
      </c>
      <c r="I25" s="1">
        <v>11798</v>
      </c>
      <c r="J25" s="1">
        <v>-9</v>
      </c>
      <c r="K25" s="1">
        <v>12</v>
      </c>
      <c r="L25" s="2">
        <v>4660.703</v>
      </c>
      <c r="M25">
        <f t="shared" si="1"/>
        <v>0</v>
      </c>
    </row>
    <row r="26" spans="1:13" ht="12.75">
      <c r="A26">
        <f t="shared" si="0"/>
        <v>-8988</v>
      </c>
      <c r="B26" s="1">
        <v>-9</v>
      </c>
      <c r="C26" s="1">
        <v>12</v>
      </c>
      <c r="D26" s="2">
        <v>0.827</v>
      </c>
      <c r="E26" s="1" t="s">
        <v>53</v>
      </c>
      <c r="F26" s="1">
        <v>-9</v>
      </c>
      <c r="G26" s="1">
        <v>12</v>
      </c>
      <c r="H26" s="1">
        <v>804295</v>
      </c>
      <c r="I26" s="1">
        <v>11798</v>
      </c>
      <c r="J26" s="1">
        <v>-9</v>
      </c>
      <c r="K26" s="1">
        <v>12</v>
      </c>
      <c r="L26" s="2">
        <v>4660.703</v>
      </c>
      <c r="M26">
        <f t="shared" si="1"/>
        <v>0</v>
      </c>
    </row>
    <row r="27" spans="1:13" ht="12.75">
      <c r="A27">
        <f t="shared" si="0"/>
        <v>-8989</v>
      </c>
      <c r="B27" s="1">
        <v>-9</v>
      </c>
      <c r="C27" s="1">
        <v>11</v>
      </c>
      <c r="D27" s="2">
        <v>0.289</v>
      </c>
      <c r="E27" s="1" t="s">
        <v>53</v>
      </c>
      <c r="F27" s="1">
        <v>-9</v>
      </c>
      <c r="G27" s="1">
        <v>11</v>
      </c>
      <c r="H27" s="1">
        <v>152704</v>
      </c>
      <c r="I27" s="1">
        <v>7670</v>
      </c>
      <c r="J27" s="1">
        <v>-9</v>
      </c>
      <c r="K27" s="1">
        <v>11</v>
      </c>
      <c r="L27" s="2">
        <v>4678.023</v>
      </c>
      <c r="M27">
        <f t="shared" si="1"/>
        <v>0</v>
      </c>
    </row>
    <row r="28" spans="1:13" ht="12.75">
      <c r="A28">
        <f t="shared" si="0"/>
        <v>-8989</v>
      </c>
      <c r="B28" s="1">
        <v>-9</v>
      </c>
      <c r="C28" s="1">
        <v>11</v>
      </c>
      <c r="D28" s="2">
        <v>0.35</v>
      </c>
      <c r="E28" s="1" t="s">
        <v>6</v>
      </c>
      <c r="F28" s="1">
        <v>-9</v>
      </c>
      <c r="G28" s="1">
        <v>11</v>
      </c>
      <c r="H28" s="1">
        <v>152704</v>
      </c>
      <c r="I28" s="1">
        <v>7670</v>
      </c>
      <c r="J28" s="1">
        <v>-9</v>
      </c>
      <c r="K28" s="1">
        <v>11</v>
      </c>
      <c r="L28" s="2">
        <v>4678.023</v>
      </c>
      <c r="M28">
        <f t="shared" si="1"/>
        <v>0</v>
      </c>
    </row>
    <row r="29" spans="1:13" ht="12.75">
      <c r="A29">
        <f t="shared" si="0"/>
        <v>-8990</v>
      </c>
      <c r="B29" s="1">
        <v>-9</v>
      </c>
      <c r="C29" s="1">
        <v>10</v>
      </c>
      <c r="D29" s="2">
        <v>0.176</v>
      </c>
      <c r="E29" s="1" t="s">
        <v>6</v>
      </c>
      <c r="F29" s="1">
        <v>-9</v>
      </c>
      <c r="G29" s="1">
        <v>10</v>
      </c>
      <c r="H29" s="1">
        <v>27176</v>
      </c>
      <c r="I29" s="1">
        <v>2188</v>
      </c>
      <c r="J29" s="1">
        <v>-9</v>
      </c>
      <c r="K29" s="1">
        <v>10</v>
      </c>
      <c r="L29" s="2">
        <v>4693.923</v>
      </c>
      <c r="M29">
        <f t="shared" si="1"/>
        <v>0</v>
      </c>
    </row>
    <row r="30" spans="1:13" ht="12.75">
      <c r="A30">
        <f t="shared" si="0"/>
        <v>-7985</v>
      </c>
      <c r="B30" s="1">
        <v>-8</v>
      </c>
      <c r="C30" s="1">
        <v>15</v>
      </c>
      <c r="D30" s="2">
        <v>0.505</v>
      </c>
      <c r="E30" s="1" t="s">
        <v>53</v>
      </c>
      <c r="F30" s="1">
        <v>-8</v>
      </c>
      <c r="G30" s="1">
        <v>15</v>
      </c>
      <c r="H30" s="1">
        <v>34872</v>
      </c>
      <c r="I30" s="1">
        <v>6019</v>
      </c>
      <c r="J30" s="1">
        <v>-8</v>
      </c>
      <c r="K30" s="1">
        <v>15</v>
      </c>
      <c r="L30" s="2">
        <v>4600.239</v>
      </c>
      <c r="M30">
        <f t="shared" si="1"/>
        <v>0</v>
      </c>
    </row>
    <row r="31" spans="1:13" ht="12.75">
      <c r="A31">
        <f t="shared" si="0"/>
        <v>-7986</v>
      </c>
      <c r="B31" s="1">
        <v>-8</v>
      </c>
      <c r="C31" s="1">
        <v>14</v>
      </c>
      <c r="D31" s="2">
        <v>1</v>
      </c>
      <c r="E31" s="1" t="s">
        <v>53</v>
      </c>
      <c r="F31" s="1">
        <v>-8</v>
      </c>
      <c r="G31" s="1">
        <v>14</v>
      </c>
      <c r="H31" s="1">
        <v>70489</v>
      </c>
      <c r="I31" s="1">
        <v>12096</v>
      </c>
      <c r="J31" s="1">
        <v>-8</v>
      </c>
      <c r="K31" s="1">
        <v>14</v>
      </c>
      <c r="L31" s="2">
        <v>4621.803</v>
      </c>
      <c r="M31">
        <f t="shared" si="1"/>
        <v>0</v>
      </c>
    </row>
    <row r="32" spans="1:13" ht="12.75">
      <c r="A32">
        <f t="shared" si="0"/>
        <v>-7987</v>
      </c>
      <c r="B32" s="1">
        <v>-8</v>
      </c>
      <c r="C32" s="1">
        <v>13</v>
      </c>
      <c r="D32" s="2">
        <v>0.026</v>
      </c>
      <c r="E32" s="1" t="s">
        <v>21</v>
      </c>
      <c r="F32" s="1">
        <v>-8</v>
      </c>
      <c r="G32" s="1">
        <v>13</v>
      </c>
      <c r="H32" s="1">
        <v>265077</v>
      </c>
      <c r="I32" s="1">
        <v>12096</v>
      </c>
      <c r="J32" s="1">
        <v>-8</v>
      </c>
      <c r="K32" s="1">
        <v>13</v>
      </c>
      <c r="L32" s="2">
        <v>4641.958</v>
      </c>
      <c r="M32">
        <f t="shared" si="1"/>
        <v>0</v>
      </c>
    </row>
    <row r="33" spans="1:13" ht="12.75">
      <c r="A33">
        <f t="shared" si="0"/>
        <v>-7987</v>
      </c>
      <c r="B33" s="1">
        <v>-8</v>
      </c>
      <c r="C33" s="1">
        <v>13</v>
      </c>
      <c r="D33" s="2">
        <v>0.974</v>
      </c>
      <c r="E33" s="1" t="s">
        <v>53</v>
      </c>
      <c r="F33" s="1">
        <v>-8</v>
      </c>
      <c r="G33" s="1">
        <v>13</v>
      </c>
      <c r="H33" s="1">
        <v>265077</v>
      </c>
      <c r="I33" s="1">
        <v>12096</v>
      </c>
      <c r="J33" s="1">
        <v>-8</v>
      </c>
      <c r="K33" s="1">
        <v>13</v>
      </c>
      <c r="L33" s="2">
        <v>4641.958</v>
      </c>
      <c r="M33">
        <f t="shared" si="1"/>
        <v>0</v>
      </c>
    </row>
    <row r="34" spans="1:13" ht="12.75">
      <c r="A34">
        <f t="shared" si="0"/>
        <v>-7988</v>
      </c>
      <c r="B34" s="1">
        <v>-8</v>
      </c>
      <c r="C34" s="1">
        <v>12</v>
      </c>
      <c r="D34" s="2">
        <v>0.003</v>
      </c>
      <c r="E34" s="1" t="s">
        <v>21</v>
      </c>
      <c r="F34" s="1">
        <v>-8</v>
      </c>
      <c r="G34" s="1">
        <v>12</v>
      </c>
      <c r="H34" s="1">
        <v>449898</v>
      </c>
      <c r="I34" s="1">
        <v>12096</v>
      </c>
      <c r="J34" s="1">
        <v>-8</v>
      </c>
      <c r="K34" s="1">
        <v>12</v>
      </c>
      <c r="L34" s="2">
        <v>4660.703</v>
      </c>
      <c r="M34">
        <f t="shared" si="1"/>
        <v>0</v>
      </c>
    </row>
    <row r="35" spans="1:13" ht="12.75">
      <c r="A35">
        <f t="shared" si="0"/>
        <v>-7988</v>
      </c>
      <c r="B35" s="1">
        <v>-8</v>
      </c>
      <c r="C35" s="1">
        <v>12</v>
      </c>
      <c r="D35" s="2">
        <v>0.881</v>
      </c>
      <c r="E35" s="1" t="s">
        <v>53</v>
      </c>
      <c r="F35" s="1">
        <v>-8</v>
      </c>
      <c r="G35" s="1">
        <v>12</v>
      </c>
      <c r="H35" s="1">
        <v>449898</v>
      </c>
      <c r="I35" s="1">
        <v>12096</v>
      </c>
      <c r="J35" s="1">
        <v>-8</v>
      </c>
      <c r="K35" s="1">
        <v>12</v>
      </c>
      <c r="L35" s="2">
        <v>4660.703</v>
      </c>
      <c r="M35">
        <f t="shared" si="1"/>
        <v>0</v>
      </c>
    </row>
    <row r="36" spans="1:13" ht="12.75">
      <c r="A36">
        <f t="shared" si="0"/>
        <v>-7988</v>
      </c>
      <c r="B36" s="1">
        <v>-8</v>
      </c>
      <c r="C36" s="1">
        <v>12</v>
      </c>
      <c r="D36" s="2">
        <v>0.116</v>
      </c>
      <c r="E36" s="1" t="s">
        <v>6</v>
      </c>
      <c r="F36" s="1">
        <v>-8</v>
      </c>
      <c r="G36" s="1">
        <v>12</v>
      </c>
      <c r="H36" s="1">
        <v>449898</v>
      </c>
      <c r="I36" s="1">
        <v>12096</v>
      </c>
      <c r="J36" s="1">
        <v>-8</v>
      </c>
      <c r="K36" s="1">
        <v>12</v>
      </c>
      <c r="L36" s="2">
        <v>4660.703</v>
      </c>
      <c r="M36">
        <f t="shared" si="1"/>
        <v>0</v>
      </c>
    </row>
    <row r="37" spans="1:13" ht="12.75">
      <c r="A37">
        <f t="shared" si="0"/>
        <v>-7989</v>
      </c>
      <c r="B37" s="1">
        <v>-8</v>
      </c>
      <c r="C37" s="1">
        <v>11</v>
      </c>
      <c r="D37" s="2">
        <v>0.049</v>
      </c>
      <c r="E37" s="1" t="s">
        <v>53</v>
      </c>
      <c r="F37" s="1">
        <v>-8</v>
      </c>
      <c r="G37" s="1">
        <v>11</v>
      </c>
      <c r="H37" s="1">
        <v>180865</v>
      </c>
      <c r="I37" s="1">
        <v>12096</v>
      </c>
      <c r="J37" s="1">
        <v>-8</v>
      </c>
      <c r="K37" s="1">
        <v>11</v>
      </c>
      <c r="L37" s="2">
        <v>4678.023</v>
      </c>
      <c r="M37">
        <f t="shared" si="1"/>
        <v>0</v>
      </c>
    </row>
    <row r="38" spans="1:13" ht="12.75">
      <c r="A38">
        <f t="shared" si="0"/>
        <v>-7989</v>
      </c>
      <c r="B38" s="1">
        <v>-8</v>
      </c>
      <c r="C38" s="1">
        <v>11</v>
      </c>
      <c r="D38" s="2">
        <v>0.949</v>
      </c>
      <c r="E38" s="1" t="s">
        <v>6</v>
      </c>
      <c r="F38" s="1">
        <v>-8</v>
      </c>
      <c r="G38" s="1">
        <v>11</v>
      </c>
      <c r="H38" s="1">
        <v>180865</v>
      </c>
      <c r="I38" s="1">
        <v>12096</v>
      </c>
      <c r="J38" s="1">
        <v>-8</v>
      </c>
      <c r="K38" s="1">
        <v>11</v>
      </c>
      <c r="L38" s="2">
        <v>4678.023</v>
      </c>
      <c r="M38">
        <f t="shared" si="1"/>
        <v>0</v>
      </c>
    </row>
    <row r="39" spans="1:13" ht="12.75">
      <c r="A39">
        <f t="shared" si="0"/>
        <v>-7990</v>
      </c>
      <c r="B39" s="1">
        <v>-8</v>
      </c>
      <c r="C39" s="1">
        <v>10</v>
      </c>
      <c r="D39" s="2">
        <v>0.701</v>
      </c>
      <c r="E39" s="1" t="s">
        <v>6</v>
      </c>
      <c r="F39" s="1">
        <v>-8</v>
      </c>
      <c r="G39" s="1">
        <v>10</v>
      </c>
      <c r="H39" s="1">
        <v>62081</v>
      </c>
      <c r="I39" s="1">
        <v>8281</v>
      </c>
      <c r="J39" s="1">
        <v>-8</v>
      </c>
      <c r="K39" s="1">
        <v>10</v>
      </c>
      <c r="L39" s="2">
        <v>4693.923</v>
      </c>
      <c r="M39">
        <f t="shared" si="1"/>
        <v>0</v>
      </c>
    </row>
    <row r="40" spans="1:13" ht="12.75">
      <c r="A40">
        <f t="shared" si="0"/>
        <v>-6976</v>
      </c>
      <c r="B40" s="1">
        <v>-7</v>
      </c>
      <c r="C40" s="1">
        <v>24</v>
      </c>
      <c r="D40" s="2">
        <v>0.517</v>
      </c>
      <c r="E40" s="1" t="s">
        <v>42</v>
      </c>
      <c r="F40" s="1">
        <v>-7</v>
      </c>
      <c r="G40" s="1">
        <v>24</v>
      </c>
      <c r="H40" s="1">
        <v>0</v>
      </c>
      <c r="I40" s="1">
        <v>5627</v>
      </c>
      <c r="J40" s="1">
        <v>-7</v>
      </c>
      <c r="K40" s="1">
        <v>24</v>
      </c>
      <c r="L40" s="2">
        <v>4344.027</v>
      </c>
      <c r="M40">
        <f t="shared" si="1"/>
        <v>0</v>
      </c>
    </row>
    <row r="41" spans="1:13" ht="12.75">
      <c r="A41">
        <f t="shared" si="0"/>
        <v>-6977</v>
      </c>
      <c r="B41" s="1">
        <v>-7</v>
      </c>
      <c r="C41" s="1">
        <v>23</v>
      </c>
      <c r="D41" s="2">
        <v>0.396</v>
      </c>
      <c r="E41" s="1" t="s">
        <v>42</v>
      </c>
      <c r="F41" s="1">
        <v>-7</v>
      </c>
      <c r="G41" s="1">
        <v>23</v>
      </c>
      <c r="H41" s="1">
        <v>221</v>
      </c>
      <c r="I41" s="1">
        <v>4560</v>
      </c>
      <c r="J41" s="1">
        <v>-7</v>
      </c>
      <c r="K41" s="1">
        <v>23</v>
      </c>
      <c r="L41" s="2">
        <v>4377.919</v>
      </c>
      <c r="M41">
        <f t="shared" si="1"/>
        <v>0</v>
      </c>
    </row>
    <row r="42" spans="1:13" ht="12.75">
      <c r="A42">
        <f t="shared" si="0"/>
        <v>-6978</v>
      </c>
      <c r="B42" s="1">
        <v>-7</v>
      </c>
      <c r="C42" s="1">
        <v>22</v>
      </c>
      <c r="D42" s="2">
        <v>0.279</v>
      </c>
      <c r="E42" s="1" t="s">
        <v>42</v>
      </c>
      <c r="F42" s="1">
        <v>-7</v>
      </c>
      <c r="G42" s="1">
        <v>22</v>
      </c>
      <c r="H42" s="1">
        <v>1150</v>
      </c>
      <c r="I42" s="1">
        <v>3219</v>
      </c>
      <c r="J42" s="1">
        <v>-7</v>
      </c>
      <c r="K42" s="1">
        <v>22</v>
      </c>
      <c r="L42" s="2">
        <v>4410.471</v>
      </c>
      <c r="M42">
        <f t="shared" si="1"/>
        <v>0</v>
      </c>
    </row>
    <row r="43" spans="1:13" ht="12.75">
      <c r="A43">
        <f t="shared" si="0"/>
        <v>-6979</v>
      </c>
      <c r="B43" s="1">
        <v>-7</v>
      </c>
      <c r="C43" s="1">
        <v>21</v>
      </c>
      <c r="D43" s="2">
        <v>0.164</v>
      </c>
      <c r="E43" s="1" t="s">
        <v>42</v>
      </c>
      <c r="F43" s="1">
        <v>-7</v>
      </c>
      <c r="G43" s="1">
        <v>21</v>
      </c>
      <c r="H43" s="1">
        <v>568</v>
      </c>
      <c r="I43" s="1">
        <v>1890</v>
      </c>
      <c r="J43" s="1">
        <v>-7</v>
      </c>
      <c r="K43" s="1">
        <v>21</v>
      </c>
      <c r="L43" s="2">
        <v>4441.683</v>
      </c>
      <c r="M43">
        <f t="shared" si="1"/>
        <v>0</v>
      </c>
    </row>
    <row r="44" spans="1:13" ht="12.75">
      <c r="A44">
        <f t="shared" si="0"/>
        <v>-6980</v>
      </c>
      <c r="B44" s="1">
        <v>-7</v>
      </c>
      <c r="C44" s="1">
        <v>20</v>
      </c>
      <c r="D44" s="2">
        <v>0.047</v>
      </c>
      <c r="E44" s="1" t="s">
        <v>42</v>
      </c>
      <c r="F44" s="1">
        <v>-7</v>
      </c>
      <c r="G44" s="1">
        <v>20</v>
      </c>
      <c r="H44" s="1">
        <v>166</v>
      </c>
      <c r="I44" s="1">
        <v>552</v>
      </c>
      <c r="J44" s="1">
        <v>-7</v>
      </c>
      <c r="K44" s="1">
        <v>20</v>
      </c>
      <c r="L44" s="2">
        <v>4471.544</v>
      </c>
      <c r="M44">
        <f t="shared" si="1"/>
        <v>0</v>
      </c>
    </row>
    <row r="45" spans="1:13" ht="12.75">
      <c r="A45">
        <f t="shared" si="0"/>
        <v>-6985</v>
      </c>
      <c r="B45" s="1">
        <v>-7</v>
      </c>
      <c r="C45" s="1">
        <v>15</v>
      </c>
      <c r="D45" s="2">
        <v>0.197</v>
      </c>
      <c r="E45" s="1" t="s">
        <v>21</v>
      </c>
      <c r="F45" s="1">
        <v>-7</v>
      </c>
      <c r="G45" s="1">
        <v>15</v>
      </c>
      <c r="H45" s="1">
        <v>33686</v>
      </c>
      <c r="I45" s="1">
        <v>5999</v>
      </c>
      <c r="J45" s="1">
        <v>-7</v>
      </c>
      <c r="K45" s="1">
        <v>15</v>
      </c>
      <c r="L45" s="2">
        <v>4600.239</v>
      </c>
      <c r="M45">
        <f t="shared" si="1"/>
        <v>0</v>
      </c>
    </row>
    <row r="46" spans="1:13" ht="12.75">
      <c r="A46">
        <f t="shared" si="0"/>
        <v>-6985</v>
      </c>
      <c r="B46" s="1">
        <v>-7</v>
      </c>
      <c r="C46" s="1">
        <v>15</v>
      </c>
      <c r="D46" s="2">
        <v>0.308</v>
      </c>
      <c r="E46" s="1" t="s">
        <v>53</v>
      </c>
      <c r="F46" s="1">
        <v>-7</v>
      </c>
      <c r="G46" s="1">
        <v>15</v>
      </c>
      <c r="H46" s="1">
        <v>33686</v>
      </c>
      <c r="I46" s="1">
        <v>5999</v>
      </c>
      <c r="J46" s="1">
        <v>-7</v>
      </c>
      <c r="K46" s="1">
        <v>15</v>
      </c>
      <c r="L46" s="2">
        <v>4600.239</v>
      </c>
      <c r="M46">
        <f t="shared" si="1"/>
        <v>0</v>
      </c>
    </row>
    <row r="47" spans="1:13" ht="12.75">
      <c r="A47">
        <f t="shared" si="0"/>
        <v>-6986</v>
      </c>
      <c r="B47" s="1">
        <v>-7</v>
      </c>
      <c r="C47" s="1">
        <v>14</v>
      </c>
      <c r="D47" s="2">
        <v>0.612</v>
      </c>
      <c r="E47" s="1" t="s">
        <v>21</v>
      </c>
      <c r="F47" s="1">
        <v>-7</v>
      </c>
      <c r="G47" s="1">
        <v>14</v>
      </c>
      <c r="H47" s="1">
        <v>84399</v>
      </c>
      <c r="I47" s="1">
        <v>12096</v>
      </c>
      <c r="J47" s="1">
        <v>-7</v>
      </c>
      <c r="K47" s="1">
        <v>14</v>
      </c>
      <c r="L47" s="2">
        <v>4621.803</v>
      </c>
      <c r="M47">
        <f t="shared" si="1"/>
        <v>0</v>
      </c>
    </row>
    <row r="48" spans="1:13" ht="12.75">
      <c r="A48">
        <f t="shared" si="0"/>
        <v>-6986</v>
      </c>
      <c r="B48" s="1">
        <v>-7</v>
      </c>
      <c r="C48" s="1">
        <v>14</v>
      </c>
      <c r="D48" s="2">
        <v>0.388</v>
      </c>
      <c r="E48" s="1" t="s">
        <v>53</v>
      </c>
      <c r="F48" s="1">
        <v>-7</v>
      </c>
      <c r="G48" s="1">
        <v>14</v>
      </c>
      <c r="H48" s="1">
        <v>84399</v>
      </c>
      <c r="I48" s="1">
        <v>12096</v>
      </c>
      <c r="J48" s="1">
        <v>-7</v>
      </c>
      <c r="K48" s="1">
        <v>14</v>
      </c>
      <c r="L48" s="2">
        <v>4621.803</v>
      </c>
      <c r="M48">
        <f t="shared" si="1"/>
        <v>0</v>
      </c>
    </row>
    <row r="49" spans="1:13" ht="12.75">
      <c r="A49">
        <f t="shared" si="0"/>
        <v>-6987</v>
      </c>
      <c r="B49" s="1">
        <v>-7</v>
      </c>
      <c r="C49" s="1">
        <v>13</v>
      </c>
      <c r="D49" s="2">
        <v>0.904</v>
      </c>
      <c r="E49" s="1" t="s">
        <v>21</v>
      </c>
      <c r="F49" s="1">
        <v>-7</v>
      </c>
      <c r="G49" s="1">
        <v>13</v>
      </c>
      <c r="H49" s="1">
        <v>416690</v>
      </c>
      <c r="I49" s="1">
        <v>12096</v>
      </c>
      <c r="J49" s="1">
        <v>-7</v>
      </c>
      <c r="K49" s="1">
        <v>13</v>
      </c>
      <c r="L49" s="2">
        <v>4641.958</v>
      </c>
      <c r="M49">
        <f t="shared" si="1"/>
        <v>0</v>
      </c>
    </row>
    <row r="50" spans="1:13" ht="12.75">
      <c r="A50">
        <f t="shared" si="0"/>
        <v>-6987</v>
      </c>
      <c r="B50" s="1">
        <v>-7</v>
      </c>
      <c r="C50" s="1">
        <v>13</v>
      </c>
      <c r="D50" s="2">
        <v>0.078</v>
      </c>
      <c r="E50" s="1" t="s">
        <v>53</v>
      </c>
      <c r="F50" s="1">
        <v>-7</v>
      </c>
      <c r="G50" s="1">
        <v>13</v>
      </c>
      <c r="H50" s="1">
        <v>416690</v>
      </c>
      <c r="I50" s="1">
        <v>12096</v>
      </c>
      <c r="J50" s="1">
        <v>-7</v>
      </c>
      <c r="K50" s="1">
        <v>13</v>
      </c>
      <c r="L50" s="2">
        <v>4641.958</v>
      </c>
      <c r="M50">
        <f t="shared" si="1"/>
        <v>0</v>
      </c>
    </row>
    <row r="51" spans="1:13" ht="12.75">
      <c r="A51">
        <f t="shared" si="0"/>
        <v>-6987</v>
      </c>
      <c r="B51" s="1">
        <v>-7</v>
      </c>
      <c r="C51" s="1">
        <v>13</v>
      </c>
      <c r="D51" s="2">
        <v>0.019</v>
      </c>
      <c r="E51" s="1" t="s">
        <v>6</v>
      </c>
      <c r="F51" s="1">
        <v>-7</v>
      </c>
      <c r="G51" s="1">
        <v>13</v>
      </c>
      <c r="H51" s="1">
        <v>416690</v>
      </c>
      <c r="I51" s="1">
        <v>12096</v>
      </c>
      <c r="J51" s="1">
        <v>-7</v>
      </c>
      <c r="K51" s="1">
        <v>13</v>
      </c>
      <c r="L51" s="2">
        <v>4641.958</v>
      </c>
      <c r="M51">
        <f t="shared" si="1"/>
        <v>0</v>
      </c>
    </row>
    <row r="52" spans="1:13" ht="12.75">
      <c r="A52">
        <f t="shared" si="0"/>
        <v>-6988</v>
      </c>
      <c r="B52" s="1">
        <v>-7</v>
      </c>
      <c r="C52" s="1">
        <v>12</v>
      </c>
      <c r="D52" s="2">
        <v>0.152</v>
      </c>
      <c r="E52" s="1" t="s">
        <v>21</v>
      </c>
      <c r="F52" s="1">
        <v>-7</v>
      </c>
      <c r="G52" s="1">
        <v>12</v>
      </c>
      <c r="H52" s="1">
        <v>259459</v>
      </c>
      <c r="I52" s="1">
        <v>12096</v>
      </c>
      <c r="J52" s="1">
        <v>-7</v>
      </c>
      <c r="K52" s="1">
        <v>12</v>
      </c>
      <c r="L52" s="2">
        <v>4660.703</v>
      </c>
      <c r="M52">
        <f t="shared" si="1"/>
        <v>0</v>
      </c>
    </row>
    <row r="53" spans="1:13" ht="12.75">
      <c r="A53">
        <f t="shared" si="0"/>
        <v>-6988</v>
      </c>
      <c r="B53" s="1">
        <v>-7</v>
      </c>
      <c r="C53" s="1">
        <v>12</v>
      </c>
      <c r="D53" s="2">
        <v>0.594</v>
      </c>
      <c r="E53" s="1" t="s">
        <v>53</v>
      </c>
      <c r="F53" s="1">
        <v>-7</v>
      </c>
      <c r="G53" s="1">
        <v>12</v>
      </c>
      <c r="H53" s="1">
        <v>259459</v>
      </c>
      <c r="I53" s="1">
        <v>12096</v>
      </c>
      <c r="J53" s="1">
        <v>-7</v>
      </c>
      <c r="K53" s="1">
        <v>12</v>
      </c>
      <c r="L53" s="2">
        <v>4660.703</v>
      </c>
      <c r="M53">
        <f t="shared" si="1"/>
        <v>0</v>
      </c>
    </row>
    <row r="54" spans="1:13" ht="12.75">
      <c r="A54">
        <f t="shared" si="0"/>
        <v>-6988</v>
      </c>
      <c r="B54" s="1">
        <v>-7</v>
      </c>
      <c r="C54" s="1">
        <v>12</v>
      </c>
      <c r="D54" s="2">
        <v>0.254</v>
      </c>
      <c r="E54" s="1" t="s">
        <v>6</v>
      </c>
      <c r="F54" s="1">
        <v>-7</v>
      </c>
      <c r="G54" s="1">
        <v>12</v>
      </c>
      <c r="H54" s="1">
        <v>259459</v>
      </c>
      <c r="I54" s="1">
        <v>12096</v>
      </c>
      <c r="J54" s="1">
        <v>-7</v>
      </c>
      <c r="K54" s="1">
        <v>12</v>
      </c>
      <c r="L54" s="2">
        <v>4660.703</v>
      </c>
      <c r="M54">
        <f t="shared" si="1"/>
        <v>0</v>
      </c>
    </row>
    <row r="55" spans="1:13" ht="12.75">
      <c r="A55">
        <f t="shared" si="0"/>
        <v>-6989</v>
      </c>
      <c r="B55" s="1">
        <v>-7</v>
      </c>
      <c r="C55" s="1">
        <v>11</v>
      </c>
      <c r="D55" s="2">
        <v>0.126</v>
      </c>
      <c r="E55" s="1" t="s">
        <v>53</v>
      </c>
      <c r="F55" s="1">
        <v>-7</v>
      </c>
      <c r="G55" s="1">
        <v>11</v>
      </c>
      <c r="H55" s="1">
        <v>268180</v>
      </c>
      <c r="I55" s="1">
        <v>12096</v>
      </c>
      <c r="J55" s="1">
        <v>-7</v>
      </c>
      <c r="K55" s="1">
        <v>11</v>
      </c>
      <c r="L55" s="2">
        <v>4678.023</v>
      </c>
      <c r="M55">
        <f t="shared" si="1"/>
        <v>0</v>
      </c>
    </row>
    <row r="56" spans="1:13" ht="12.75">
      <c r="A56">
        <f t="shared" si="0"/>
        <v>-6989</v>
      </c>
      <c r="B56" s="1">
        <v>-7</v>
      </c>
      <c r="C56" s="1">
        <v>11</v>
      </c>
      <c r="D56" s="2">
        <v>0.874</v>
      </c>
      <c r="E56" s="1" t="s">
        <v>6</v>
      </c>
      <c r="F56" s="1">
        <v>-7</v>
      </c>
      <c r="G56" s="1">
        <v>11</v>
      </c>
      <c r="H56" s="1">
        <v>268180</v>
      </c>
      <c r="I56" s="1">
        <v>12096</v>
      </c>
      <c r="J56" s="1">
        <v>-7</v>
      </c>
      <c r="K56" s="1">
        <v>11</v>
      </c>
      <c r="L56" s="2">
        <v>4678.023</v>
      </c>
      <c r="M56">
        <f t="shared" si="1"/>
        <v>0</v>
      </c>
    </row>
    <row r="57" spans="1:13" ht="12.75">
      <c r="A57">
        <f t="shared" si="0"/>
        <v>-6990</v>
      </c>
      <c r="B57" s="1">
        <v>-7</v>
      </c>
      <c r="C57" s="1">
        <v>10</v>
      </c>
      <c r="D57" s="2">
        <v>0.544</v>
      </c>
      <c r="E57" s="1" t="s">
        <v>6</v>
      </c>
      <c r="F57" s="1">
        <v>-7</v>
      </c>
      <c r="G57" s="1">
        <v>10</v>
      </c>
      <c r="H57" s="1">
        <v>82753</v>
      </c>
      <c r="I57" s="1">
        <v>6482</v>
      </c>
      <c r="J57" s="1">
        <v>-7</v>
      </c>
      <c r="K57" s="1">
        <v>10</v>
      </c>
      <c r="L57" s="2">
        <v>4693.923</v>
      </c>
      <c r="M57">
        <f t="shared" si="1"/>
        <v>0</v>
      </c>
    </row>
    <row r="58" spans="1:13" ht="12.75">
      <c r="A58">
        <f t="shared" si="0"/>
        <v>-5976</v>
      </c>
      <c r="B58" s="1">
        <v>-6</v>
      </c>
      <c r="C58" s="1">
        <v>24</v>
      </c>
      <c r="D58" s="2">
        <v>1</v>
      </c>
      <c r="E58" s="1" t="s">
        <v>42</v>
      </c>
      <c r="F58" s="1">
        <v>-6</v>
      </c>
      <c r="G58" s="1">
        <v>24</v>
      </c>
      <c r="H58" s="1">
        <v>0</v>
      </c>
      <c r="I58" s="1">
        <v>11188</v>
      </c>
      <c r="J58" s="1">
        <v>-6</v>
      </c>
      <c r="K58" s="1">
        <v>24</v>
      </c>
      <c r="L58" s="2">
        <v>4344.027</v>
      </c>
      <c r="M58">
        <f t="shared" si="1"/>
        <v>0</v>
      </c>
    </row>
    <row r="59" spans="1:13" ht="12.75">
      <c r="A59">
        <f t="shared" si="0"/>
        <v>-5977</v>
      </c>
      <c r="B59" s="1">
        <v>-6</v>
      </c>
      <c r="C59" s="1">
        <v>23</v>
      </c>
      <c r="D59" s="2">
        <v>1</v>
      </c>
      <c r="E59" s="1" t="s">
        <v>42</v>
      </c>
      <c r="F59" s="1">
        <v>-6</v>
      </c>
      <c r="G59" s="1">
        <v>23</v>
      </c>
      <c r="H59" s="1">
        <v>0</v>
      </c>
      <c r="I59" s="1">
        <v>11520</v>
      </c>
      <c r="J59" s="1">
        <v>-6</v>
      </c>
      <c r="K59" s="1">
        <v>23</v>
      </c>
      <c r="L59" s="2">
        <v>4377.919</v>
      </c>
      <c r="M59">
        <f t="shared" si="1"/>
        <v>0</v>
      </c>
    </row>
    <row r="60" spans="1:13" ht="12.75">
      <c r="A60">
        <f t="shared" si="0"/>
        <v>-5978</v>
      </c>
      <c r="B60" s="1">
        <v>-6</v>
      </c>
      <c r="C60" s="1">
        <v>22</v>
      </c>
      <c r="D60" s="2">
        <v>1</v>
      </c>
      <c r="E60" s="1" t="s">
        <v>42</v>
      </c>
      <c r="F60" s="1">
        <v>-6</v>
      </c>
      <c r="G60" s="1">
        <v>22</v>
      </c>
      <c r="H60" s="1">
        <v>1583</v>
      </c>
      <c r="I60" s="1">
        <v>11520</v>
      </c>
      <c r="J60" s="1">
        <v>-6</v>
      </c>
      <c r="K60" s="1">
        <v>22</v>
      </c>
      <c r="L60" s="2">
        <v>4410.471</v>
      </c>
      <c r="M60">
        <f t="shared" si="1"/>
        <v>0</v>
      </c>
    </row>
    <row r="61" spans="1:13" ht="12.75">
      <c r="A61">
        <f t="shared" si="0"/>
        <v>-5979</v>
      </c>
      <c r="B61" s="1">
        <v>-6</v>
      </c>
      <c r="C61" s="1">
        <v>21</v>
      </c>
      <c r="D61" s="2">
        <v>1</v>
      </c>
      <c r="E61" s="1" t="s">
        <v>42</v>
      </c>
      <c r="F61" s="1">
        <v>-6</v>
      </c>
      <c r="G61" s="1">
        <v>21</v>
      </c>
      <c r="H61" s="1">
        <v>5847</v>
      </c>
      <c r="I61" s="1">
        <v>11520</v>
      </c>
      <c r="J61" s="1">
        <v>-6</v>
      </c>
      <c r="K61" s="1">
        <v>21</v>
      </c>
      <c r="L61" s="2">
        <v>4441.683</v>
      </c>
      <c r="M61">
        <f t="shared" si="1"/>
        <v>0</v>
      </c>
    </row>
    <row r="62" spans="1:13" ht="12.75">
      <c r="A62">
        <f t="shared" si="0"/>
        <v>-5980</v>
      </c>
      <c r="B62" s="1">
        <v>-6</v>
      </c>
      <c r="C62" s="1">
        <v>20</v>
      </c>
      <c r="D62" s="2">
        <v>1</v>
      </c>
      <c r="E62" s="1" t="s">
        <v>42</v>
      </c>
      <c r="F62" s="1">
        <v>-6</v>
      </c>
      <c r="G62" s="1">
        <v>20</v>
      </c>
      <c r="H62" s="1">
        <v>4913</v>
      </c>
      <c r="I62" s="1">
        <v>11517</v>
      </c>
      <c r="J62" s="1">
        <v>-6</v>
      </c>
      <c r="K62" s="1">
        <v>20</v>
      </c>
      <c r="L62" s="2">
        <v>4471.544</v>
      </c>
      <c r="M62">
        <f t="shared" si="1"/>
        <v>0</v>
      </c>
    </row>
    <row r="63" spans="1:13" ht="12.75">
      <c r="A63">
        <f t="shared" si="0"/>
        <v>-5981</v>
      </c>
      <c r="B63" s="1">
        <v>-6</v>
      </c>
      <c r="C63" s="1">
        <v>19</v>
      </c>
      <c r="D63" s="2">
        <v>0.933</v>
      </c>
      <c r="E63" s="1" t="s">
        <v>42</v>
      </c>
      <c r="F63" s="1">
        <v>-6</v>
      </c>
      <c r="G63" s="1">
        <v>19</v>
      </c>
      <c r="H63" s="1">
        <v>3233</v>
      </c>
      <c r="I63" s="1">
        <v>10773</v>
      </c>
      <c r="J63" s="1">
        <v>-6</v>
      </c>
      <c r="K63" s="1">
        <v>19</v>
      </c>
      <c r="L63" s="2">
        <v>4500.039</v>
      </c>
      <c r="M63">
        <f t="shared" si="1"/>
        <v>0</v>
      </c>
    </row>
    <row r="64" spans="1:13" ht="12.75">
      <c r="A64">
        <f t="shared" si="0"/>
        <v>-5982</v>
      </c>
      <c r="B64" s="1">
        <v>-6</v>
      </c>
      <c r="C64" s="1">
        <v>18</v>
      </c>
      <c r="D64" s="2">
        <v>0.821</v>
      </c>
      <c r="E64" s="1" t="s">
        <v>42</v>
      </c>
      <c r="F64" s="1">
        <v>-6</v>
      </c>
      <c r="G64" s="1">
        <v>18</v>
      </c>
      <c r="H64" s="1">
        <v>3031</v>
      </c>
      <c r="I64" s="1">
        <v>9478</v>
      </c>
      <c r="J64" s="1">
        <v>-6</v>
      </c>
      <c r="K64" s="1">
        <v>18</v>
      </c>
      <c r="L64" s="2">
        <v>4527.166</v>
      </c>
      <c r="M64">
        <f t="shared" si="1"/>
        <v>0</v>
      </c>
    </row>
    <row r="65" spans="1:13" ht="12.75">
      <c r="A65">
        <f t="shared" si="0"/>
        <v>-5983</v>
      </c>
      <c r="B65" s="1">
        <v>-6</v>
      </c>
      <c r="C65" s="1">
        <v>17</v>
      </c>
      <c r="D65" s="2">
        <v>0.711</v>
      </c>
      <c r="E65" s="1" t="s">
        <v>42</v>
      </c>
      <c r="F65" s="1">
        <v>-6</v>
      </c>
      <c r="G65" s="1">
        <v>17</v>
      </c>
      <c r="H65" s="1">
        <v>2838</v>
      </c>
      <c r="I65" s="1">
        <v>8304</v>
      </c>
      <c r="J65" s="1">
        <v>-6</v>
      </c>
      <c r="K65" s="1">
        <v>17</v>
      </c>
      <c r="L65" s="2">
        <v>4552.911</v>
      </c>
      <c r="M65">
        <f t="shared" si="1"/>
        <v>0</v>
      </c>
    </row>
    <row r="66" spans="1:13" ht="12.75">
      <c r="A66">
        <f t="shared" si="0"/>
        <v>-5984</v>
      </c>
      <c r="B66" s="1">
        <v>-6</v>
      </c>
      <c r="C66" s="1">
        <v>16</v>
      </c>
      <c r="D66" s="2">
        <v>0.514</v>
      </c>
      <c r="E66" s="1" t="s">
        <v>42</v>
      </c>
      <c r="F66" s="1">
        <v>-6</v>
      </c>
      <c r="G66" s="1">
        <v>16</v>
      </c>
      <c r="H66" s="1">
        <v>1528</v>
      </c>
      <c r="I66" s="1">
        <v>6200</v>
      </c>
      <c r="J66" s="1">
        <v>-6</v>
      </c>
      <c r="K66" s="1">
        <v>16</v>
      </c>
      <c r="L66" s="2">
        <v>4577.27</v>
      </c>
      <c r="M66">
        <f t="shared" si="1"/>
        <v>0</v>
      </c>
    </row>
    <row r="67" spans="1:13" ht="12.75">
      <c r="A67">
        <f aca="true" t="shared" si="2" ref="A67:A130">1000*B67+C67</f>
        <v>-5985</v>
      </c>
      <c r="B67" s="1">
        <v>-6</v>
      </c>
      <c r="C67" s="1">
        <v>15</v>
      </c>
      <c r="D67" s="2">
        <v>0.149</v>
      </c>
      <c r="E67" s="1" t="s">
        <v>42</v>
      </c>
      <c r="F67" s="1">
        <v>-6</v>
      </c>
      <c r="G67" s="1">
        <v>15</v>
      </c>
      <c r="H67" s="1">
        <v>16121</v>
      </c>
      <c r="I67" s="1">
        <v>8767</v>
      </c>
      <c r="J67" s="1">
        <v>-6</v>
      </c>
      <c r="K67" s="1">
        <v>15</v>
      </c>
      <c r="L67" s="2">
        <v>4600.239</v>
      </c>
      <c r="M67">
        <f aca="true" t="shared" si="3" ref="M67:M130">IF(AND(B67=F67,F67=J67,C67=G67,G67=K67),0,1)</f>
        <v>0</v>
      </c>
    </row>
    <row r="68" spans="1:13" ht="12.75">
      <c r="A68">
        <f t="shared" si="2"/>
        <v>-5985</v>
      </c>
      <c r="B68" s="1">
        <v>-6</v>
      </c>
      <c r="C68" s="1">
        <v>15</v>
      </c>
      <c r="D68" s="2">
        <v>0.176</v>
      </c>
      <c r="E68" s="1" t="s">
        <v>31</v>
      </c>
      <c r="F68" s="1">
        <v>-6</v>
      </c>
      <c r="G68" s="1">
        <v>15</v>
      </c>
      <c r="H68" s="1">
        <v>16121</v>
      </c>
      <c r="I68" s="1">
        <v>8767</v>
      </c>
      <c r="J68" s="1">
        <v>-6</v>
      </c>
      <c r="K68" s="1">
        <v>15</v>
      </c>
      <c r="L68" s="2">
        <v>4600.239</v>
      </c>
      <c r="M68">
        <f t="shared" si="3"/>
        <v>0</v>
      </c>
    </row>
    <row r="69" spans="1:13" ht="12.75">
      <c r="A69">
        <f t="shared" si="2"/>
        <v>-5985</v>
      </c>
      <c r="B69" s="1">
        <v>-6</v>
      </c>
      <c r="C69" s="1">
        <v>15</v>
      </c>
      <c r="D69" s="2">
        <v>0.4</v>
      </c>
      <c r="E69" s="1" t="s">
        <v>21</v>
      </c>
      <c r="F69" s="1">
        <v>-6</v>
      </c>
      <c r="G69" s="1">
        <v>15</v>
      </c>
      <c r="H69" s="1">
        <v>16121</v>
      </c>
      <c r="I69" s="1">
        <v>8767</v>
      </c>
      <c r="J69" s="1">
        <v>-6</v>
      </c>
      <c r="K69" s="1">
        <v>15</v>
      </c>
      <c r="L69" s="2">
        <v>4600.239</v>
      </c>
      <c r="M69">
        <f t="shared" si="3"/>
        <v>0</v>
      </c>
    </row>
    <row r="70" spans="1:13" ht="12.75">
      <c r="A70">
        <f t="shared" si="2"/>
        <v>-5986</v>
      </c>
      <c r="B70" s="1">
        <v>-6</v>
      </c>
      <c r="C70" s="1">
        <v>14</v>
      </c>
      <c r="D70" s="2">
        <v>0.465</v>
      </c>
      <c r="E70" s="1" t="s">
        <v>31</v>
      </c>
      <c r="F70" s="1">
        <v>-6</v>
      </c>
      <c r="G70" s="1">
        <v>14</v>
      </c>
      <c r="H70" s="1">
        <v>152460</v>
      </c>
      <c r="I70" s="1">
        <v>12096</v>
      </c>
      <c r="J70" s="1">
        <v>-6</v>
      </c>
      <c r="K70" s="1">
        <v>14</v>
      </c>
      <c r="L70" s="2">
        <v>4621.803</v>
      </c>
      <c r="M70">
        <f t="shared" si="3"/>
        <v>0</v>
      </c>
    </row>
    <row r="71" spans="1:13" ht="12.75">
      <c r="A71">
        <f t="shared" si="2"/>
        <v>-5986</v>
      </c>
      <c r="B71" s="1">
        <v>-6</v>
      </c>
      <c r="C71" s="1">
        <v>14</v>
      </c>
      <c r="D71" s="2">
        <v>0.535</v>
      </c>
      <c r="E71" s="1" t="s">
        <v>21</v>
      </c>
      <c r="F71" s="1">
        <v>-6</v>
      </c>
      <c r="G71" s="1">
        <v>14</v>
      </c>
      <c r="H71" s="1">
        <v>152460</v>
      </c>
      <c r="I71" s="1">
        <v>12096</v>
      </c>
      <c r="J71" s="1">
        <v>-6</v>
      </c>
      <c r="K71" s="1">
        <v>14</v>
      </c>
      <c r="L71" s="2">
        <v>4621.803</v>
      </c>
      <c r="M71">
        <f t="shared" si="3"/>
        <v>0</v>
      </c>
    </row>
    <row r="72" spans="1:13" ht="12.75">
      <c r="A72">
        <f t="shared" si="2"/>
        <v>-5987</v>
      </c>
      <c r="B72" s="1">
        <v>-6</v>
      </c>
      <c r="C72" s="1">
        <v>13</v>
      </c>
      <c r="D72" s="2">
        <v>0.92</v>
      </c>
      <c r="E72" s="1" t="s">
        <v>21</v>
      </c>
      <c r="F72" s="1">
        <v>-6</v>
      </c>
      <c r="G72" s="1">
        <v>13</v>
      </c>
      <c r="H72" s="1">
        <v>441007</v>
      </c>
      <c r="I72" s="1">
        <v>12096</v>
      </c>
      <c r="J72" s="1">
        <v>-6</v>
      </c>
      <c r="K72" s="1">
        <v>13</v>
      </c>
      <c r="L72" s="2">
        <v>4641.958</v>
      </c>
      <c r="M72">
        <f t="shared" si="3"/>
        <v>0</v>
      </c>
    </row>
    <row r="73" spans="1:13" ht="12.75">
      <c r="A73">
        <f t="shared" si="2"/>
        <v>-5987</v>
      </c>
      <c r="B73" s="1">
        <v>-6</v>
      </c>
      <c r="C73" s="1">
        <v>13</v>
      </c>
      <c r="D73" s="2">
        <v>0.08</v>
      </c>
      <c r="E73" s="1" t="s">
        <v>6</v>
      </c>
      <c r="F73" s="1">
        <v>-6</v>
      </c>
      <c r="G73" s="1">
        <v>13</v>
      </c>
      <c r="H73" s="1">
        <v>441007</v>
      </c>
      <c r="I73" s="1">
        <v>12096</v>
      </c>
      <c r="J73" s="1">
        <v>-6</v>
      </c>
      <c r="K73" s="1">
        <v>13</v>
      </c>
      <c r="L73" s="2">
        <v>4641.958</v>
      </c>
      <c r="M73">
        <f t="shared" si="3"/>
        <v>0</v>
      </c>
    </row>
    <row r="74" spans="1:13" ht="12.75">
      <c r="A74">
        <f t="shared" si="2"/>
        <v>-5988</v>
      </c>
      <c r="B74" s="1">
        <v>-6</v>
      </c>
      <c r="C74" s="1">
        <v>12</v>
      </c>
      <c r="D74" s="2">
        <v>0.086</v>
      </c>
      <c r="E74" s="1" t="s">
        <v>21</v>
      </c>
      <c r="F74" s="1">
        <v>-6</v>
      </c>
      <c r="G74" s="1">
        <v>12</v>
      </c>
      <c r="H74" s="1">
        <v>461601</v>
      </c>
      <c r="I74" s="1">
        <v>12096</v>
      </c>
      <c r="J74" s="1">
        <v>-6</v>
      </c>
      <c r="K74" s="1">
        <v>12</v>
      </c>
      <c r="L74" s="2">
        <v>4660.703</v>
      </c>
      <c r="M74">
        <f t="shared" si="3"/>
        <v>0</v>
      </c>
    </row>
    <row r="75" spans="1:13" ht="12.75">
      <c r="A75">
        <f t="shared" si="2"/>
        <v>-5988</v>
      </c>
      <c r="B75" s="1">
        <v>-6</v>
      </c>
      <c r="C75" s="1">
        <v>12</v>
      </c>
      <c r="D75" s="2">
        <v>0.003</v>
      </c>
      <c r="E75" s="1" t="s">
        <v>53</v>
      </c>
      <c r="F75" s="1">
        <v>-6</v>
      </c>
      <c r="G75" s="1">
        <v>12</v>
      </c>
      <c r="H75" s="1">
        <v>461601</v>
      </c>
      <c r="I75" s="1">
        <v>12096</v>
      </c>
      <c r="J75" s="1">
        <v>-6</v>
      </c>
      <c r="K75" s="1">
        <v>12</v>
      </c>
      <c r="L75" s="2">
        <v>4660.703</v>
      </c>
      <c r="M75">
        <f t="shared" si="3"/>
        <v>0</v>
      </c>
    </row>
    <row r="76" spans="1:13" ht="12.75">
      <c r="A76">
        <f t="shared" si="2"/>
        <v>-5988</v>
      </c>
      <c r="B76" s="1">
        <v>-6</v>
      </c>
      <c r="C76" s="1">
        <v>12</v>
      </c>
      <c r="D76" s="2">
        <v>0.911</v>
      </c>
      <c r="E76" s="1" t="s">
        <v>6</v>
      </c>
      <c r="F76" s="1">
        <v>-6</v>
      </c>
      <c r="G76" s="1">
        <v>12</v>
      </c>
      <c r="H76" s="1">
        <v>461601</v>
      </c>
      <c r="I76" s="1">
        <v>12096</v>
      </c>
      <c r="J76" s="1">
        <v>-6</v>
      </c>
      <c r="K76" s="1">
        <v>12</v>
      </c>
      <c r="L76" s="2">
        <v>4660.703</v>
      </c>
      <c r="M76">
        <f t="shared" si="3"/>
        <v>0</v>
      </c>
    </row>
    <row r="77" spans="1:13" ht="12.75">
      <c r="A77">
        <f t="shared" si="2"/>
        <v>-5989</v>
      </c>
      <c r="B77" s="1">
        <v>-6</v>
      </c>
      <c r="C77" s="1">
        <v>11</v>
      </c>
      <c r="D77" s="2">
        <v>0.739</v>
      </c>
      <c r="E77" s="1" t="s">
        <v>6</v>
      </c>
      <c r="F77" s="1">
        <v>-6</v>
      </c>
      <c r="G77" s="1">
        <v>11</v>
      </c>
      <c r="H77" s="1">
        <v>288114</v>
      </c>
      <c r="I77" s="1">
        <v>8753</v>
      </c>
      <c r="J77" s="1">
        <v>-6</v>
      </c>
      <c r="K77" s="1">
        <v>11</v>
      </c>
      <c r="L77" s="2">
        <v>4678.023</v>
      </c>
      <c r="M77">
        <f t="shared" si="3"/>
        <v>0</v>
      </c>
    </row>
    <row r="78" spans="1:13" ht="12.75">
      <c r="A78">
        <f t="shared" si="2"/>
        <v>-5990</v>
      </c>
      <c r="B78" s="1">
        <v>-6</v>
      </c>
      <c r="C78" s="1">
        <v>10</v>
      </c>
      <c r="D78" s="2">
        <v>0.325</v>
      </c>
      <c r="E78" s="1" t="s">
        <v>6</v>
      </c>
      <c r="F78" s="1">
        <v>-6</v>
      </c>
      <c r="G78" s="1">
        <v>10</v>
      </c>
      <c r="H78" s="1">
        <v>94757</v>
      </c>
      <c r="I78" s="1">
        <v>3833</v>
      </c>
      <c r="J78" s="1">
        <v>-6</v>
      </c>
      <c r="K78" s="1">
        <v>10</v>
      </c>
      <c r="L78" s="2">
        <v>4693.923</v>
      </c>
      <c r="M78">
        <f t="shared" si="3"/>
        <v>0</v>
      </c>
    </row>
    <row r="79" spans="1:13" ht="12.75">
      <c r="A79">
        <f t="shared" si="2"/>
        <v>-4976</v>
      </c>
      <c r="B79" s="1">
        <v>-5</v>
      </c>
      <c r="C79" s="1">
        <v>24</v>
      </c>
      <c r="D79" s="2">
        <v>0.797</v>
      </c>
      <c r="E79" s="1" t="s">
        <v>42</v>
      </c>
      <c r="F79" s="1">
        <v>-5</v>
      </c>
      <c r="G79" s="1">
        <v>24</v>
      </c>
      <c r="H79" s="1">
        <v>0</v>
      </c>
      <c r="I79" s="1">
        <v>8906</v>
      </c>
      <c r="J79" s="1">
        <v>-5</v>
      </c>
      <c r="K79" s="1">
        <v>24</v>
      </c>
      <c r="L79" s="2">
        <v>4344.027</v>
      </c>
      <c r="M79">
        <f t="shared" si="3"/>
        <v>0</v>
      </c>
    </row>
    <row r="80" spans="1:13" ht="12.75">
      <c r="A80">
        <f t="shared" si="2"/>
        <v>-4977</v>
      </c>
      <c r="B80" s="1">
        <v>-5</v>
      </c>
      <c r="C80" s="1">
        <v>23</v>
      </c>
      <c r="D80" s="2">
        <v>1</v>
      </c>
      <c r="E80" s="1" t="s">
        <v>42</v>
      </c>
      <c r="F80" s="1">
        <v>-5</v>
      </c>
      <c r="G80" s="1">
        <v>23</v>
      </c>
      <c r="H80" s="1">
        <v>0</v>
      </c>
      <c r="I80" s="1">
        <v>11520</v>
      </c>
      <c r="J80" s="1">
        <v>-5</v>
      </c>
      <c r="K80" s="1">
        <v>23</v>
      </c>
      <c r="L80" s="2">
        <v>4377.919</v>
      </c>
      <c r="M80">
        <f t="shared" si="3"/>
        <v>0</v>
      </c>
    </row>
    <row r="81" spans="1:13" ht="12.75">
      <c r="A81">
        <f t="shared" si="2"/>
        <v>-4978</v>
      </c>
      <c r="B81" s="1">
        <v>-5</v>
      </c>
      <c r="C81" s="1">
        <v>22</v>
      </c>
      <c r="D81" s="2">
        <v>1</v>
      </c>
      <c r="E81" s="1" t="s">
        <v>42</v>
      </c>
      <c r="F81" s="1">
        <v>-5</v>
      </c>
      <c r="G81" s="1">
        <v>22</v>
      </c>
      <c r="H81" s="1">
        <v>0</v>
      </c>
      <c r="I81" s="1">
        <v>11520</v>
      </c>
      <c r="J81" s="1">
        <v>-5</v>
      </c>
      <c r="K81" s="1">
        <v>22</v>
      </c>
      <c r="L81" s="2">
        <v>4410.471</v>
      </c>
      <c r="M81">
        <f t="shared" si="3"/>
        <v>0</v>
      </c>
    </row>
    <row r="82" spans="1:13" ht="12.75">
      <c r="A82">
        <f t="shared" si="2"/>
        <v>-4979</v>
      </c>
      <c r="B82" s="1">
        <v>-5</v>
      </c>
      <c r="C82" s="1">
        <v>21</v>
      </c>
      <c r="D82" s="2">
        <v>1</v>
      </c>
      <c r="E82" s="1" t="s">
        <v>42</v>
      </c>
      <c r="F82" s="1">
        <v>-5</v>
      </c>
      <c r="G82" s="1">
        <v>21</v>
      </c>
      <c r="H82" s="1">
        <v>0</v>
      </c>
      <c r="I82" s="1">
        <v>11520</v>
      </c>
      <c r="J82" s="1">
        <v>-5</v>
      </c>
      <c r="K82" s="1">
        <v>21</v>
      </c>
      <c r="L82" s="2">
        <v>4441.683</v>
      </c>
      <c r="M82">
        <f t="shared" si="3"/>
        <v>0</v>
      </c>
    </row>
    <row r="83" spans="1:13" ht="12.75">
      <c r="A83">
        <f t="shared" si="2"/>
        <v>-4980</v>
      </c>
      <c r="B83" s="1">
        <v>-5</v>
      </c>
      <c r="C83" s="1">
        <v>20</v>
      </c>
      <c r="D83" s="2">
        <v>1</v>
      </c>
      <c r="E83" s="1" t="s">
        <v>42</v>
      </c>
      <c r="F83" s="1">
        <v>-5</v>
      </c>
      <c r="G83" s="1">
        <v>20</v>
      </c>
      <c r="H83" s="1">
        <v>4925</v>
      </c>
      <c r="I83" s="1">
        <v>11520</v>
      </c>
      <c r="J83" s="1">
        <v>-5</v>
      </c>
      <c r="K83" s="1">
        <v>20</v>
      </c>
      <c r="L83" s="2">
        <v>4471.544</v>
      </c>
      <c r="M83">
        <f t="shared" si="3"/>
        <v>0</v>
      </c>
    </row>
    <row r="84" spans="1:13" ht="12.75">
      <c r="A84">
        <f t="shared" si="2"/>
        <v>-4981</v>
      </c>
      <c r="B84" s="1">
        <v>-5</v>
      </c>
      <c r="C84" s="1">
        <v>19</v>
      </c>
      <c r="D84" s="2">
        <v>1</v>
      </c>
      <c r="E84" s="1" t="s">
        <v>42</v>
      </c>
      <c r="F84" s="1">
        <v>-5</v>
      </c>
      <c r="G84" s="1">
        <v>19</v>
      </c>
      <c r="H84" s="1">
        <v>10961</v>
      </c>
      <c r="I84" s="1">
        <v>11520</v>
      </c>
      <c r="J84" s="1">
        <v>-5</v>
      </c>
      <c r="K84" s="1">
        <v>19</v>
      </c>
      <c r="L84" s="2">
        <v>4500.039</v>
      </c>
      <c r="M84">
        <f t="shared" si="3"/>
        <v>0</v>
      </c>
    </row>
    <row r="85" spans="1:13" ht="12.75">
      <c r="A85">
        <f t="shared" si="2"/>
        <v>-4982</v>
      </c>
      <c r="B85" s="1">
        <v>-5</v>
      </c>
      <c r="C85" s="1">
        <v>18</v>
      </c>
      <c r="D85" s="2">
        <v>1</v>
      </c>
      <c r="E85" s="1" t="s">
        <v>42</v>
      </c>
      <c r="F85" s="1">
        <v>-5</v>
      </c>
      <c r="G85" s="1">
        <v>18</v>
      </c>
      <c r="H85" s="1">
        <v>7900</v>
      </c>
      <c r="I85" s="1">
        <v>11520</v>
      </c>
      <c r="J85" s="1">
        <v>-5</v>
      </c>
      <c r="K85" s="1">
        <v>18</v>
      </c>
      <c r="L85" s="2">
        <v>4527.166</v>
      </c>
      <c r="M85">
        <f t="shared" si="3"/>
        <v>0</v>
      </c>
    </row>
    <row r="86" spans="1:13" ht="12.75">
      <c r="A86">
        <f t="shared" si="2"/>
        <v>-4983</v>
      </c>
      <c r="B86" s="1">
        <v>-5</v>
      </c>
      <c r="C86" s="1">
        <v>17</v>
      </c>
      <c r="D86" s="2">
        <v>1</v>
      </c>
      <c r="E86" s="1" t="s">
        <v>42</v>
      </c>
      <c r="F86" s="1">
        <v>-5</v>
      </c>
      <c r="G86" s="1">
        <v>17</v>
      </c>
      <c r="H86" s="1">
        <v>3694</v>
      </c>
      <c r="I86" s="1">
        <v>11664</v>
      </c>
      <c r="J86" s="1">
        <v>-5</v>
      </c>
      <c r="K86" s="1">
        <v>17</v>
      </c>
      <c r="L86" s="2">
        <v>4552.911</v>
      </c>
      <c r="M86">
        <f t="shared" si="3"/>
        <v>0</v>
      </c>
    </row>
    <row r="87" spans="1:13" ht="12.75">
      <c r="A87">
        <f t="shared" si="2"/>
        <v>-4984</v>
      </c>
      <c r="B87" s="1">
        <v>-5</v>
      </c>
      <c r="C87" s="1">
        <v>16</v>
      </c>
      <c r="D87" s="2">
        <v>0.959</v>
      </c>
      <c r="E87" s="1" t="s">
        <v>42</v>
      </c>
      <c r="F87" s="1">
        <v>-5</v>
      </c>
      <c r="G87" s="1">
        <v>16</v>
      </c>
      <c r="H87" s="1">
        <v>18047</v>
      </c>
      <c r="I87" s="1">
        <v>11840</v>
      </c>
      <c r="J87" s="1">
        <v>-5</v>
      </c>
      <c r="K87" s="1">
        <v>16</v>
      </c>
      <c r="L87" s="2">
        <v>4577.27</v>
      </c>
      <c r="M87">
        <f t="shared" si="3"/>
        <v>0</v>
      </c>
    </row>
    <row r="88" spans="1:13" ht="12.75">
      <c r="A88">
        <f t="shared" si="2"/>
        <v>-4984</v>
      </c>
      <c r="B88" s="1">
        <v>-5</v>
      </c>
      <c r="C88" s="1">
        <v>16</v>
      </c>
      <c r="D88" s="2">
        <v>0.041</v>
      </c>
      <c r="E88" s="1" t="s">
        <v>31</v>
      </c>
      <c r="F88" s="1">
        <v>-5</v>
      </c>
      <c r="G88" s="1">
        <v>16</v>
      </c>
      <c r="H88" s="1">
        <v>18047</v>
      </c>
      <c r="I88" s="1">
        <v>11840</v>
      </c>
      <c r="J88" s="1">
        <v>-5</v>
      </c>
      <c r="K88" s="1">
        <v>16</v>
      </c>
      <c r="L88" s="2">
        <v>4577.27</v>
      </c>
      <c r="M88">
        <f t="shared" si="3"/>
        <v>0</v>
      </c>
    </row>
    <row r="89" spans="1:13" ht="12.75">
      <c r="A89">
        <f t="shared" si="2"/>
        <v>-4985</v>
      </c>
      <c r="B89" s="1">
        <v>-5</v>
      </c>
      <c r="C89" s="1">
        <v>15</v>
      </c>
      <c r="D89" s="2">
        <v>0.071</v>
      </c>
      <c r="E89" s="1" t="s">
        <v>42</v>
      </c>
      <c r="F89" s="1">
        <v>-5</v>
      </c>
      <c r="G89" s="1">
        <v>15</v>
      </c>
      <c r="H89" s="1">
        <v>112734</v>
      </c>
      <c r="I89" s="1">
        <v>11938</v>
      </c>
      <c r="J89" s="1">
        <v>-5</v>
      </c>
      <c r="K89" s="1">
        <v>15</v>
      </c>
      <c r="L89" s="2">
        <v>4600.239</v>
      </c>
      <c r="M89">
        <f t="shared" si="3"/>
        <v>0</v>
      </c>
    </row>
    <row r="90" spans="1:13" ht="12.75">
      <c r="A90">
        <f t="shared" si="2"/>
        <v>-4985</v>
      </c>
      <c r="B90" s="1">
        <v>-5</v>
      </c>
      <c r="C90" s="1">
        <v>15</v>
      </c>
      <c r="D90" s="2">
        <v>0.929</v>
      </c>
      <c r="E90" s="1" t="s">
        <v>31</v>
      </c>
      <c r="F90" s="1">
        <v>-5</v>
      </c>
      <c r="G90" s="1">
        <v>15</v>
      </c>
      <c r="H90" s="1">
        <v>112734</v>
      </c>
      <c r="I90" s="1">
        <v>11938</v>
      </c>
      <c r="J90" s="1">
        <v>-5</v>
      </c>
      <c r="K90" s="1">
        <v>15</v>
      </c>
      <c r="L90" s="2">
        <v>4600.239</v>
      </c>
      <c r="M90">
        <f t="shared" si="3"/>
        <v>0</v>
      </c>
    </row>
    <row r="91" spans="1:13" ht="12.75">
      <c r="A91">
        <f t="shared" si="2"/>
        <v>-4986</v>
      </c>
      <c r="B91" s="1">
        <v>-5</v>
      </c>
      <c r="C91" s="1">
        <v>14</v>
      </c>
      <c r="D91" s="2">
        <v>1</v>
      </c>
      <c r="E91" s="1" t="s">
        <v>31</v>
      </c>
      <c r="F91" s="1">
        <v>-5</v>
      </c>
      <c r="G91" s="1">
        <v>14</v>
      </c>
      <c r="H91" s="1">
        <v>327844</v>
      </c>
      <c r="I91" s="1">
        <v>12096</v>
      </c>
      <c r="J91" s="1">
        <v>-5</v>
      </c>
      <c r="K91" s="1">
        <v>14</v>
      </c>
      <c r="L91" s="2">
        <v>4621.803</v>
      </c>
      <c r="M91">
        <f t="shared" si="3"/>
        <v>0</v>
      </c>
    </row>
    <row r="92" spans="1:13" ht="12.75">
      <c r="A92">
        <f t="shared" si="2"/>
        <v>-4987</v>
      </c>
      <c r="B92" s="1">
        <v>-5</v>
      </c>
      <c r="C92" s="1">
        <v>13</v>
      </c>
      <c r="D92" s="2">
        <v>0.248</v>
      </c>
      <c r="E92" s="1" t="s">
        <v>31</v>
      </c>
      <c r="F92" s="1">
        <v>-5</v>
      </c>
      <c r="G92" s="1">
        <v>13</v>
      </c>
      <c r="H92" s="1">
        <v>327910</v>
      </c>
      <c r="I92" s="1">
        <v>10921</v>
      </c>
      <c r="J92" s="1">
        <v>-5</v>
      </c>
      <c r="K92" s="1">
        <v>13</v>
      </c>
      <c r="L92" s="2">
        <v>4641.958</v>
      </c>
      <c r="M92">
        <f t="shared" si="3"/>
        <v>0</v>
      </c>
    </row>
    <row r="93" spans="1:13" ht="12.75">
      <c r="A93">
        <f t="shared" si="2"/>
        <v>-4987</v>
      </c>
      <c r="B93" s="1">
        <v>-5</v>
      </c>
      <c r="C93" s="1">
        <v>13</v>
      </c>
      <c r="D93" s="2">
        <v>0.66</v>
      </c>
      <c r="E93" s="1" t="s">
        <v>21</v>
      </c>
      <c r="F93" s="1">
        <v>-5</v>
      </c>
      <c r="G93" s="1">
        <v>13</v>
      </c>
      <c r="H93" s="1">
        <v>327910</v>
      </c>
      <c r="I93" s="1">
        <v>10921</v>
      </c>
      <c r="J93" s="1">
        <v>-5</v>
      </c>
      <c r="K93" s="1">
        <v>13</v>
      </c>
      <c r="L93" s="2">
        <v>4641.958</v>
      </c>
      <c r="M93">
        <f t="shared" si="3"/>
        <v>0</v>
      </c>
    </row>
    <row r="94" spans="1:13" ht="12.75">
      <c r="A94">
        <f t="shared" si="2"/>
        <v>-4988</v>
      </c>
      <c r="B94" s="1">
        <v>-5</v>
      </c>
      <c r="C94" s="1">
        <v>12</v>
      </c>
      <c r="D94" s="2">
        <v>0.223</v>
      </c>
      <c r="E94" s="1" t="s">
        <v>21</v>
      </c>
      <c r="F94" s="1">
        <v>-5</v>
      </c>
      <c r="G94" s="1">
        <v>12</v>
      </c>
      <c r="H94" s="1">
        <v>193603</v>
      </c>
      <c r="I94" s="1">
        <v>6847</v>
      </c>
      <c r="J94" s="1">
        <v>-5</v>
      </c>
      <c r="K94" s="1">
        <v>12</v>
      </c>
      <c r="L94" s="2">
        <v>4660.703</v>
      </c>
      <c r="M94">
        <f t="shared" si="3"/>
        <v>0</v>
      </c>
    </row>
    <row r="95" spans="1:13" ht="12.75">
      <c r="A95">
        <f t="shared" si="2"/>
        <v>-4988</v>
      </c>
      <c r="B95" s="1">
        <v>-5</v>
      </c>
      <c r="C95" s="1">
        <v>12</v>
      </c>
      <c r="D95" s="2">
        <v>0.354</v>
      </c>
      <c r="E95" s="1" t="s">
        <v>6</v>
      </c>
      <c r="F95" s="1">
        <v>-5</v>
      </c>
      <c r="G95" s="1">
        <v>12</v>
      </c>
      <c r="H95" s="1">
        <v>193603</v>
      </c>
      <c r="I95" s="1">
        <v>6847</v>
      </c>
      <c r="J95" s="1">
        <v>-5</v>
      </c>
      <c r="K95" s="1">
        <v>12</v>
      </c>
      <c r="L95" s="2">
        <v>4660.703</v>
      </c>
      <c r="M95">
        <f t="shared" si="3"/>
        <v>0</v>
      </c>
    </row>
    <row r="96" spans="1:13" ht="12.75">
      <c r="A96">
        <f t="shared" si="2"/>
        <v>-3976</v>
      </c>
      <c r="B96" s="1">
        <v>-4</v>
      </c>
      <c r="C96" s="1">
        <v>24</v>
      </c>
      <c r="D96" s="2">
        <v>0.19</v>
      </c>
      <c r="E96" s="1" t="s">
        <v>42</v>
      </c>
      <c r="F96" s="1">
        <v>-4</v>
      </c>
      <c r="G96" s="1">
        <v>24</v>
      </c>
      <c r="H96" s="1">
        <v>0</v>
      </c>
      <c r="I96" s="1">
        <v>2046</v>
      </c>
      <c r="J96" s="1">
        <v>-4</v>
      </c>
      <c r="K96" s="1">
        <v>24</v>
      </c>
      <c r="L96" s="2">
        <v>4344.027</v>
      </c>
      <c r="M96">
        <f t="shared" si="3"/>
        <v>0</v>
      </c>
    </row>
    <row r="97" spans="1:13" ht="12.75">
      <c r="A97">
        <f t="shared" si="2"/>
        <v>-3977</v>
      </c>
      <c r="B97" s="1">
        <v>-4</v>
      </c>
      <c r="C97" s="1">
        <v>23</v>
      </c>
      <c r="D97" s="2">
        <v>0.982</v>
      </c>
      <c r="E97" s="1" t="s">
        <v>42</v>
      </c>
      <c r="F97" s="1">
        <v>-4</v>
      </c>
      <c r="G97" s="1">
        <v>23</v>
      </c>
      <c r="H97" s="1">
        <v>0</v>
      </c>
      <c r="I97" s="1">
        <v>11297</v>
      </c>
      <c r="J97" s="1">
        <v>-4</v>
      </c>
      <c r="K97" s="1">
        <v>23</v>
      </c>
      <c r="L97" s="2">
        <v>4377.919</v>
      </c>
      <c r="M97">
        <f t="shared" si="3"/>
        <v>0</v>
      </c>
    </row>
    <row r="98" spans="1:13" ht="12.75">
      <c r="A98">
        <f t="shared" si="2"/>
        <v>-3978</v>
      </c>
      <c r="B98" s="1">
        <v>-4</v>
      </c>
      <c r="C98" s="1">
        <v>22</v>
      </c>
      <c r="D98" s="2">
        <v>1</v>
      </c>
      <c r="E98" s="1" t="s">
        <v>42</v>
      </c>
      <c r="F98" s="1">
        <v>-4</v>
      </c>
      <c r="G98" s="1">
        <v>22</v>
      </c>
      <c r="H98" s="1">
        <v>0</v>
      </c>
      <c r="I98" s="1">
        <v>11520</v>
      </c>
      <c r="J98" s="1">
        <v>-4</v>
      </c>
      <c r="K98" s="1">
        <v>22</v>
      </c>
      <c r="L98" s="2">
        <v>4410.471</v>
      </c>
      <c r="M98">
        <f t="shared" si="3"/>
        <v>0</v>
      </c>
    </row>
    <row r="99" spans="1:13" ht="12.75">
      <c r="A99">
        <f t="shared" si="2"/>
        <v>-3979</v>
      </c>
      <c r="B99" s="1">
        <v>-4</v>
      </c>
      <c r="C99" s="1">
        <v>21</v>
      </c>
      <c r="D99" s="2">
        <v>1</v>
      </c>
      <c r="E99" s="1" t="s">
        <v>42</v>
      </c>
      <c r="F99" s="1">
        <v>-4</v>
      </c>
      <c r="G99" s="1">
        <v>21</v>
      </c>
      <c r="H99" s="1">
        <v>0</v>
      </c>
      <c r="I99" s="1">
        <v>11520</v>
      </c>
      <c r="J99" s="1">
        <v>-4</v>
      </c>
      <c r="K99" s="1">
        <v>21</v>
      </c>
      <c r="L99" s="2">
        <v>4441.683</v>
      </c>
      <c r="M99">
        <f t="shared" si="3"/>
        <v>0</v>
      </c>
    </row>
    <row r="100" spans="1:13" ht="12.75">
      <c r="A100">
        <f t="shared" si="2"/>
        <v>-3980</v>
      </c>
      <c r="B100" s="1">
        <v>-4</v>
      </c>
      <c r="C100" s="1">
        <v>20</v>
      </c>
      <c r="D100" s="2">
        <v>1</v>
      </c>
      <c r="E100" s="1" t="s">
        <v>42</v>
      </c>
      <c r="F100" s="1">
        <v>-4</v>
      </c>
      <c r="G100" s="1">
        <v>20</v>
      </c>
      <c r="H100" s="1">
        <v>0</v>
      </c>
      <c r="I100" s="1">
        <v>11520</v>
      </c>
      <c r="J100" s="1">
        <v>-4</v>
      </c>
      <c r="K100" s="1">
        <v>20</v>
      </c>
      <c r="L100" s="2">
        <v>4471.544</v>
      </c>
      <c r="M100">
        <f t="shared" si="3"/>
        <v>0</v>
      </c>
    </row>
    <row r="101" spans="1:13" ht="12.75">
      <c r="A101">
        <f t="shared" si="2"/>
        <v>-3981</v>
      </c>
      <c r="B101" s="1">
        <v>-4</v>
      </c>
      <c r="C101" s="1">
        <v>19</v>
      </c>
      <c r="D101" s="2">
        <v>1</v>
      </c>
      <c r="E101" s="1" t="s">
        <v>42</v>
      </c>
      <c r="F101" s="1">
        <v>-4</v>
      </c>
      <c r="G101" s="1">
        <v>19</v>
      </c>
      <c r="H101" s="1">
        <v>19</v>
      </c>
      <c r="I101" s="1">
        <v>11520</v>
      </c>
      <c r="J101" s="1">
        <v>-4</v>
      </c>
      <c r="K101" s="1">
        <v>19</v>
      </c>
      <c r="L101" s="2">
        <v>4500.039</v>
      </c>
      <c r="M101">
        <f t="shared" si="3"/>
        <v>0</v>
      </c>
    </row>
    <row r="102" spans="1:13" ht="12.75">
      <c r="A102">
        <f t="shared" si="2"/>
        <v>-3982</v>
      </c>
      <c r="B102" s="1">
        <v>-4</v>
      </c>
      <c r="C102" s="1">
        <v>18</v>
      </c>
      <c r="D102" s="2">
        <v>1</v>
      </c>
      <c r="E102" s="1" t="s">
        <v>42</v>
      </c>
      <c r="F102" s="1">
        <v>-4</v>
      </c>
      <c r="G102" s="1">
        <v>18</v>
      </c>
      <c r="H102" s="1">
        <v>9342</v>
      </c>
      <c r="I102" s="1">
        <v>11520</v>
      </c>
      <c r="J102" s="1">
        <v>-4</v>
      </c>
      <c r="K102" s="1">
        <v>18</v>
      </c>
      <c r="L102" s="2">
        <v>4527.166</v>
      </c>
      <c r="M102">
        <f t="shared" si="3"/>
        <v>0</v>
      </c>
    </row>
    <row r="103" spans="1:13" ht="12.75">
      <c r="A103">
        <f t="shared" si="2"/>
        <v>-3983</v>
      </c>
      <c r="B103" s="1">
        <v>-4</v>
      </c>
      <c r="C103" s="1">
        <v>17</v>
      </c>
      <c r="D103" s="2">
        <v>1</v>
      </c>
      <c r="E103" s="1" t="s">
        <v>42</v>
      </c>
      <c r="F103" s="1">
        <v>-4</v>
      </c>
      <c r="G103" s="1">
        <v>17</v>
      </c>
      <c r="H103" s="1">
        <v>19957</v>
      </c>
      <c r="I103" s="1">
        <v>11664</v>
      </c>
      <c r="J103" s="1">
        <v>-4</v>
      </c>
      <c r="K103" s="1">
        <v>17</v>
      </c>
      <c r="L103" s="2">
        <v>4552.911</v>
      </c>
      <c r="M103">
        <f t="shared" si="3"/>
        <v>0</v>
      </c>
    </row>
    <row r="104" spans="1:13" ht="12.75">
      <c r="A104">
        <f t="shared" si="2"/>
        <v>-3984</v>
      </c>
      <c r="B104" s="1">
        <v>-4</v>
      </c>
      <c r="C104" s="1">
        <v>16</v>
      </c>
      <c r="D104" s="2">
        <v>0.924</v>
      </c>
      <c r="E104" s="1" t="s">
        <v>42</v>
      </c>
      <c r="F104" s="1">
        <v>-4</v>
      </c>
      <c r="G104" s="1">
        <v>16</v>
      </c>
      <c r="H104" s="1">
        <v>188774</v>
      </c>
      <c r="I104" s="1">
        <v>11587</v>
      </c>
      <c r="J104" s="1">
        <v>-4</v>
      </c>
      <c r="K104" s="1">
        <v>16</v>
      </c>
      <c r="L104" s="2">
        <v>4577.27</v>
      </c>
      <c r="M104">
        <f t="shared" si="3"/>
        <v>0</v>
      </c>
    </row>
    <row r="105" spans="1:13" ht="12.75">
      <c r="A105">
        <f t="shared" si="2"/>
        <v>-3984</v>
      </c>
      <c r="B105" s="1">
        <v>-4</v>
      </c>
      <c r="C105" s="1">
        <v>16</v>
      </c>
      <c r="D105" s="2">
        <v>0.075</v>
      </c>
      <c r="E105" s="1" t="s">
        <v>31</v>
      </c>
      <c r="F105" s="1">
        <v>-4</v>
      </c>
      <c r="G105" s="1">
        <v>16</v>
      </c>
      <c r="H105" s="1">
        <v>188774</v>
      </c>
      <c r="I105" s="1">
        <v>11587</v>
      </c>
      <c r="J105" s="1">
        <v>-4</v>
      </c>
      <c r="K105" s="1">
        <v>16</v>
      </c>
      <c r="L105" s="2">
        <v>4577.27</v>
      </c>
      <c r="M105">
        <f t="shared" si="3"/>
        <v>0</v>
      </c>
    </row>
    <row r="106" spans="1:13" ht="12.75">
      <c r="A106">
        <f t="shared" si="2"/>
        <v>-3985</v>
      </c>
      <c r="B106" s="1">
        <v>-4</v>
      </c>
      <c r="C106" s="1">
        <v>15</v>
      </c>
      <c r="D106" s="2">
        <v>1.001</v>
      </c>
      <c r="E106" s="1" t="s">
        <v>31</v>
      </c>
      <c r="F106" s="1">
        <v>-4</v>
      </c>
      <c r="G106" s="1">
        <v>15</v>
      </c>
      <c r="H106" s="1">
        <v>161173</v>
      </c>
      <c r="I106" s="1">
        <v>11863</v>
      </c>
      <c r="J106" s="1">
        <v>-4</v>
      </c>
      <c r="K106" s="1">
        <v>15</v>
      </c>
      <c r="L106" s="2">
        <v>4600.239</v>
      </c>
      <c r="M106">
        <f t="shared" si="3"/>
        <v>0</v>
      </c>
    </row>
    <row r="107" spans="1:13" ht="12.75">
      <c r="A107">
        <f t="shared" si="2"/>
        <v>-3986</v>
      </c>
      <c r="B107" s="1">
        <v>-4</v>
      </c>
      <c r="C107" s="1">
        <v>14</v>
      </c>
      <c r="D107" s="2">
        <v>1</v>
      </c>
      <c r="E107" s="1" t="s">
        <v>31</v>
      </c>
      <c r="F107" s="1">
        <v>-4</v>
      </c>
      <c r="G107" s="1">
        <v>14</v>
      </c>
      <c r="H107" s="1">
        <v>368036</v>
      </c>
      <c r="I107" s="1">
        <v>12096</v>
      </c>
      <c r="J107" s="1">
        <v>-4</v>
      </c>
      <c r="K107" s="1">
        <v>14</v>
      </c>
      <c r="L107" s="2">
        <v>4621.803</v>
      </c>
      <c r="M107">
        <f t="shared" si="3"/>
        <v>0</v>
      </c>
    </row>
    <row r="108" spans="1:13" ht="12.75">
      <c r="A108">
        <f t="shared" si="2"/>
        <v>-3987</v>
      </c>
      <c r="B108" s="1">
        <v>-4</v>
      </c>
      <c r="C108" s="1">
        <v>13</v>
      </c>
      <c r="D108" s="2">
        <v>0.596</v>
      </c>
      <c r="E108" s="1" t="s">
        <v>31</v>
      </c>
      <c r="F108" s="1">
        <v>-4</v>
      </c>
      <c r="G108" s="1">
        <v>13</v>
      </c>
      <c r="H108" s="1">
        <v>195916</v>
      </c>
      <c r="I108" s="1">
        <v>7384</v>
      </c>
      <c r="J108" s="1">
        <v>-4</v>
      </c>
      <c r="K108" s="1">
        <v>13</v>
      </c>
      <c r="L108" s="2">
        <v>4641.958</v>
      </c>
      <c r="M108">
        <f t="shared" si="3"/>
        <v>0</v>
      </c>
    </row>
    <row r="109" spans="1:13" ht="12.75">
      <c r="A109">
        <f t="shared" si="2"/>
        <v>-3987</v>
      </c>
      <c r="B109" s="1">
        <v>-4</v>
      </c>
      <c r="C109" s="1">
        <v>13</v>
      </c>
      <c r="D109" s="2">
        <v>0.003</v>
      </c>
      <c r="E109" s="1" t="s">
        <v>21</v>
      </c>
      <c r="F109" s="1">
        <v>-4</v>
      </c>
      <c r="G109" s="1">
        <v>13</v>
      </c>
      <c r="H109" s="1">
        <v>195916</v>
      </c>
      <c r="I109" s="1">
        <v>7384</v>
      </c>
      <c r="J109" s="1">
        <v>-4</v>
      </c>
      <c r="K109" s="1">
        <v>13</v>
      </c>
      <c r="L109" s="2">
        <v>4641.958</v>
      </c>
      <c r="M109">
        <f t="shared" si="3"/>
        <v>0</v>
      </c>
    </row>
    <row r="110" spans="1:13" ht="12.75">
      <c r="A110">
        <f t="shared" si="2"/>
        <v>-2977</v>
      </c>
      <c r="B110" s="1">
        <v>-3</v>
      </c>
      <c r="C110" s="1">
        <v>23</v>
      </c>
      <c r="D110" s="2">
        <v>0.521</v>
      </c>
      <c r="E110" s="1" t="s">
        <v>42</v>
      </c>
      <c r="F110" s="1">
        <v>-3</v>
      </c>
      <c r="G110" s="1">
        <v>23</v>
      </c>
      <c r="H110" s="1">
        <v>0</v>
      </c>
      <c r="I110" s="1">
        <v>6076</v>
      </c>
      <c r="J110" s="1">
        <v>-3</v>
      </c>
      <c r="K110" s="1">
        <v>23</v>
      </c>
      <c r="L110" s="2">
        <v>4377.919</v>
      </c>
      <c r="M110">
        <f t="shared" si="3"/>
        <v>0</v>
      </c>
    </row>
    <row r="111" spans="1:13" ht="12.75">
      <c r="A111">
        <f t="shared" si="2"/>
        <v>-2978</v>
      </c>
      <c r="B111" s="1">
        <v>-3</v>
      </c>
      <c r="C111" s="1">
        <v>22</v>
      </c>
      <c r="D111" s="2">
        <v>1</v>
      </c>
      <c r="E111" s="1" t="s">
        <v>42</v>
      </c>
      <c r="F111" s="1">
        <v>-3</v>
      </c>
      <c r="G111" s="1">
        <v>22</v>
      </c>
      <c r="H111" s="1">
        <v>0</v>
      </c>
      <c r="I111" s="1">
        <v>11520</v>
      </c>
      <c r="J111" s="1">
        <v>-3</v>
      </c>
      <c r="K111" s="1">
        <v>22</v>
      </c>
      <c r="L111" s="2">
        <v>4410.471</v>
      </c>
      <c r="M111">
        <f t="shared" si="3"/>
        <v>0</v>
      </c>
    </row>
    <row r="112" spans="1:13" ht="12.75">
      <c r="A112">
        <f t="shared" si="2"/>
        <v>-2979</v>
      </c>
      <c r="B112" s="1">
        <v>-3</v>
      </c>
      <c r="C112" s="1">
        <v>21</v>
      </c>
      <c r="D112" s="2">
        <v>1</v>
      </c>
      <c r="E112" s="1" t="s">
        <v>42</v>
      </c>
      <c r="F112" s="1">
        <v>-3</v>
      </c>
      <c r="G112" s="1">
        <v>21</v>
      </c>
      <c r="H112" s="1">
        <v>0</v>
      </c>
      <c r="I112" s="1">
        <v>11520</v>
      </c>
      <c r="J112" s="1">
        <v>-3</v>
      </c>
      <c r="K112" s="1">
        <v>21</v>
      </c>
      <c r="L112" s="2">
        <v>4441.683</v>
      </c>
      <c r="M112">
        <f t="shared" si="3"/>
        <v>0</v>
      </c>
    </row>
    <row r="113" spans="1:13" ht="12.75">
      <c r="A113">
        <f t="shared" si="2"/>
        <v>-2980</v>
      </c>
      <c r="B113" s="1">
        <v>-3</v>
      </c>
      <c r="C113" s="1">
        <v>20</v>
      </c>
      <c r="D113" s="2">
        <v>1</v>
      </c>
      <c r="E113" s="1" t="s">
        <v>42</v>
      </c>
      <c r="F113" s="1">
        <v>-3</v>
      </c>
      <c r="G113" s="1">
        <v>20</v>
      </c>
      <c r="H113" s="1">
        <v>0</v>
      </c>
      <c r="I113" s="1">
        <v>11520</v>
      </c>
      <c r="J113" s="1">
        <v>-3</v>
      </c>
      <c r="K113" s="1">
        <v>20</v>
      </c>
      <c r="L113" s="2">
        <v>4471.544</v>
      </c>
      <c r="M113">
        <f t="shared" si="3"/>
        <v>0</v>
      </c>
    </row>
    <row r="114" spans="1:13" ht="12.75">
      <c r="A114">
        <f t="shared" si="2"/>
        <v>-2981</v>
      </c>
      <c r="B114" s="1">
        <v>-3</v>
      </c>
      <c r="C114" s="1">
        <v>19</v>
      </c>
      <c r="D114" s="2">
        <v>1</v>
      </c>
      <c r="E114" s="1" t="s">
        <v>42</v>
      </c>
      <c r="F114" s="1">
        <v>-3</v>
      </c>
      <c r="G114" s="1">
        <v>19</v>
      </c>
      <c r="H114" s="1">
        <v>120</v>
      </c>
      <c r="I114" s="1">
        <v>11520</v>
      </c>
      <c r="J114" s="1">
        <v>-3</v>
      </c>
      <c r="K114" s="1">
        <v>19</v>
      </c>
      <c r="L114" s="2">
        <v>4500.039</v>
      </c>
      <c r="M114">
        <f t="shared" si="3"/>
        <v>0</v>
      </c>
    </row>
    <row r="115" spans="1:13" ht="12.75">
      <c r="A115">
        <f t="shared" si="2"/>
        <v>-2982</v>
      </c>
      <c r="B115" s="1">
        <v>-3</v>
      </c>
      <c r="C115" s="1">
        <v>18</v>
      </c>
      <c r="D115" s="2">
        <v>1</v>
      </c>
      <c r="E115" s="1" t="s">
        <v>42</v>
      </c>
      <c r="F115" s="1">
        <v>-3</v>
      </c>
      <c r="G115" s="1">
        <v>18</v>
      </c>
      <c r="H115" s="1">
        <v>285</v>
      </c>
      <c r="I115" s="1">
        <v>11520</v>
      </c>
      <c r="J115" s="1">
        <v>-3</v>
      </c>
      <c r="K115" s="1">
        <v>18</v>
      </c>
      <c r="L115" s="2">
        <v>4527.166</v>
      </c>
      <c r="M115">
        <f t="shared" si="3"/>
        <v>0</v>
      </c>
    </row>
    <row r="116" spans="1:13" ht="12.75">
      <c r="A116">
        <f t="shared" si="2"/>
        <v>-2983</v>
      </c>
      <c r="B116" s="1">
        <v>-3</v>
      </c>
      <c r="C116" s="1">
        <v>17</v>
      </c>
      <c r="D116" s="2">
        <v>1</v>
      </c>
      <c r="E116" s="1" t="s">
        <v>42</v>
      </c>
      <c r="F116" s="1">
        <v>-3</v>
      </c>
      <c r="G116" s="1">
        <v>17</v>
      </c>
      <c r="H116" s="1">
        <v>2501</v>
      </c>
      <c r="I116" s="1">
        <v>11664</v>
      </c>
      <c r="J116" s="1">
        <v>-3</v>
      </c>
      <c r="K116" s="1">
        <v>17</v>
      </c>
      <c r="L116" s="2">
        <v>4552.911</v>
      </c>
      <c r="M116">
        <f t="shared" si="3"/>
        <v>0</v>
      </c>
    </row>
    <row r="117" spans="1:13" ht="12.75">
      <c r="A117">
        <f t="shared" si="2"/>
        <v>-2984</v>
      </c>
      <c r="B117" s="1">
        <v>-3</v>
      </c>
      <c r="C117" s="1">
        <v>16</v>
      </c>
      <c r="D117" s="2">
        <v>0.993</v>
      </c>
      <c r="E117" s="1" t="s">
        <v>42</v>
      </c>
      <c r="F117" s="1">
        <v>-3</v>
      </c>
      <c r="G117" s="1">
        <v>16</v>
      </c>
      <c r="H117" s="1">
        <v>36567</v>
      </c>
      <c r="I117" s="1">
        <v>11944</v>
      </c>
      <c r="J117" s="1">
        <v>-3</v>
      </c>
      <c r="K117" s="1">
        <v>16</v>
      </c>
      <c r="L117" s="2">
        <v>4577.27</v>
      </c>
      <c r="M117">
        <f t="shared" si="3"/>
        <v>0</v>
      </c>
    </row>
    <row r="118" spans="1:13" ht="12.75">
      <c r="A118">
        <f t="shared" si="2"/>
        <v>-2984</v>
      </c>
      <c r="B118" s="1">
        <v>-3</v>
      </c>
      <c r="C118" s="1">
        <v>16</v>
      </c>
      <c r="D118" s="2">
        <v>0.007</v>
      </c>
      <c r="E118" s="1" t="s">
        <v>31</v>
      </c>
      <c r="F118" s="1">
        <v>-3</v>
      </c>
      <c r="G118" s="1">
        <v>16</v>
      </c>
      <c r="H118" s="1">
        <v>36567</v>
      </c>
      <c r="I118" s="1">
        <v>11944</v>
      </c>
      <c r="J118" s="1">
        <v>-3</v>
      </c>
      <c r="K118" s="1">
        <v>16</v>
      </c>
      <c r="L118" s="2">
        <v>4577.27</v>
      </c>
      <c r="M118">
        <f t="shared" si="3"/>
        <v>0</v>
      </c>
    </row>
    <row r="119" spans="1:13" ht="12.75">
      <c r="A119">
        <f t="shared" si="2"/>
        <v>-2985</v>
      </c>
      <c r="B119" s="1">
        <v>-3</v>
      </c>
      <c r="C119" s="1">
        <v>15</v>
      </c>
      <c r="D119" s="2">
        <v>0.512</v>
      </c>
      <c r="E119" s="1" t="s">
        <v>42</v>
      </c>
      <c r="F119" s="1">
        <v>-3</v>
      </c>
      <c r="G119" s="1">
        <v>15</v>
      </c>
      <c r="H119" s="1">
        <v>65097</v>
      </c>
      <c r="I119" s="1">
        <v>11724</v>
      </c>
      <c r="J119" s="1">
        <v>-3</v>
      </c>
      <c r="K119" s="1">
        <v>15</v>
      </c>
      <c r="L119" s="2">
        <v>4600.239</v>
      </c>
      <c r="M119">
        <f t="shared" si="3"/>
        <v>0</v>
      </c>
    </row>
    <row r="120" spans="1:13" ht="12.75">
      <c r="A120">
        <f t="shared" si="2"/>
        <v>-2985</v>
      </c>
      <c r="B120" s="1">
        <v>-3</v>
      </c>
      <c r="C120" s="1">
        <v>15</v>
      </c>
      <c r="D120" s="2">
        <v>0.488</v>
      </c>
      <c r="E120" s="1" t="s">
        <v>31</v>
      </c>
      <c r="F120" s="1">
        <v>-3</v>
      </c>
      <c r="G120" s="1">
        <v>15</v>
      </c>
      <c r="H120" s="1">
        <v>65097</v>
      </c>
      <c r="I120" s="1">
        <v>11724</v>
      </c>
      <c r="J120" s="1">
        <v>-3</v>
      </c>
      <c r="K120" s="1">
        <v>15</v>
      </c>
      <c r="L120" s="2">
        <v>4600.239</v>
      </c>
      <c r="M120">
        <f t="shared" si="3"/>
        <v>0</v>
      </c>
    </row>
    <row r="121" spans="1:13" ht="12.75">
      <c r="A121">
        <f t="shared" si="2"/>
        <v>-2986</v>
      </c>
      <c r="B121" s="1">
        <v>-3</v>
      </c>
      <c r="C121" s="1">
        <v>14</v>
      </c>
      <c r="D121" s="2">
        <v>0.839</v>
      </c>
      <c r="E121" s="1" t="s">
        <v>31</v>
      </c>
      <c r="F121" s="1">
        <v>-3</v>
      </c>
      <c r="G121" s="1">
        <v>14</v>
      </c>
      <c r="H121" s="1">
        <v>118206</v>
      </c>
      <c r="I121" s="1">
        <v>10211</v>
      </c>
      <c r="J121" s="1">
        <v>-3</v>
      </c>
      <c r="K121" s="1">
        <v>14</v>
      </c>
      <c r="L121" s="2">
        <v>4621.803</v>
      </c>
      <c r="M121">
        <f t="shared" si="3"/>
        <v>0</v>
      </c>
    </row>
    <row r="122" spans="1:13" ht="12.75">
      <c r="A122">
        <f t="shared" si="2"/>
        <v>-2987</v>
      </c>
      <c r="B122" s="1">
        <v>-3</v>
      </c>
      <c r="C122" s="1">
        <v>13</v>
      </c>
      <c r="D122" s="2">
        <v>0.041</v>
      </c>
      <c r="E122" s="1" t="s">
        <v>31</v>
      </c>
      <c r="F122" s="1">
        <v>-3</v>
      </c>
      <c r="G122" s="1">
        <v>13</v>
      </c>
      <c r="H122" s="1">
        <v>12625</v>
      </c>
      <c r="I122" s="1">
        <v>409</v>
      </c>
      <c r="J122" s="1">
        <v>-3</v>
      </c>
      <c r="K122" s="1">
        <v>13</v>
      </c>
      <c r="L122" s="2">
        <v>4641.958</v>
      </c>
      <c r="M122">
        <f t="shared" si="3"/>
        <v>0</v>
      </c>
    </row>
    <row r="123" spans="1:13" ht="12.75">
      <c r="A123">
        <f t="shared" si="2"/>
        <v>-1977</v>
      </c>
      <c r="B123" s="1">
        <v>-2</v>
      </c>
      <c r="C123" s="1">
        <v>23</v>
      </c>
      <c r="D123" s="2">
        <v>0.027</v>
      </c>
      <c r="E123" s="1" t="s">
        <v>42</v>
      </c>
      <c r="F123" s="1">
        <v>-2</v>
      </c>
      <c r="G123" s="1">
        <v>23</v>
      </c>
      <c r="H123" s="1">
        <v>0</v>
      </c>
      <c r="I123" s="1">
        <v>389</v>
      </c>
      <c r="J123" s="1">
        <v>-2</v>
      </c>
      <c r="K123" s="1">
        <v>23</v>
      </c>
      <c r="L123" s="2">
        <v>4377.919</v>
      </c>
      <c r="M123">
        <f t="shared" si="3"/>
        <v>0</v>
      </c>
    </row>
    <row r="124" spans="1:13" ht="12.75">
      <c r="A124">
        <f t="shared" si="2"/>
        <v>-1978</v>
      </c>
      <c r="B124" s="1">
        <v>-2</v>
      </c>
      <c r="C124" s="1">
        <v>22</v>
      </c>
      <c r="D124" s="2">
        <v>0.827</v>
      </c>
      <c r="E124" s="1" t="s">
        <v>42</v>
      </c>
      <c r="F124" s="1">
        <v>-2</v>
      </c>
      <c r="G124" s="1">
        <v>22</v>
      </c>
      <c r="H124" s="1">
        <v>0</v>
      </c>
      <c r="I124" s="1">
        <v>9790</v>
      </c>
      <c r="J124" s="1">
        <v>-2</v>
      </c>
      <c r="K124" s="1">
        <v>22</v>
      </c>
      <c r="L124" s="2">
        <v>4410.471</v>
      </c>
      <c r="M124">
        <f t="shared" si="3"/>
        <v>0</v>
      </c>
    </row>
    <row r="125" spans="1:13" ht="12.75">
      <c r="A125">
        <f t="shared" si="2"/>
        <v>-1979</v>
      </c>
      <c r="B125" s="1">
        <v>-2</v>
      </c>
      <c r="C125" s="1">
        <v>21</v>
      </c>
      <c r="D125" s="2">
        <v>1</v>
      </c>
      <c r="E125" s="1" t="s">
        <v>42</v>
      </c>
      <c r="F125" s="1">
        <v>-2</v>
      </c>
      <c r="G125" s="1">
        <v>21</v>
      </c>
      <c r="H125" s="1">
        <v>0</v>
      </c>
      <c r="I125" s="1">
        <v>11520</v>
      </c>
      <c r="J125" s="1">
        <v>-2</v>
      </c>
      <c r="K125" s="1">
        <v>21</v>
      </c>
      <c r="L125" s="2">
        <v>4441.683</v>
      </c>
      <c r="M125">
        <f t="shared" si="3"/>
        <v>0</v>
      </c>
    </row>
    <row r="126" spans="1:13" ht="12.75">
      <c r="A126">
        <f t="shared" si="2"/>
        <v>-1980</v>
      </c>
      <c r="B126" s="1">
        <v>-2</v>
      </c>
      <c r="C126" s="1">
        <v>20</v>
      </c>
      <c r="D126" s="2">
        <v>1</v>
      </c>
      <c r="E126" s="1" t="s">
        <v>42</v>
      </c>
      <c r="F126" s="1">
        <v>-2</v>
      </c>
      <c r="G126" s="1">
        <v>20</v>
      </c>
      <c r="H126" s="1">
        <v>610</v>
      </c>
      <c r="I126" s="1">
        <v>11520</v>
      </c>
      <c r="J126" s="1">
        <v>-2</v>
      </c>
      <c r="K126" s="1">
        <v>20</v>
      </c>
      <c r="L126" s="2">
        <v>4471.544</v>
      </c>
      <c r="M126">
        <f t="shared" si="3"/>
        <v>0</v>
      </c>
    </row>
    <row r="127" spans="1:13" ht="12.75">
      <c r="A127">
        <f t="shared" si="2"/>
        <v>-1981</v>
      </c>
      <c r="B127" s="1">
        <v>-2</v>
      </c>
      <c r="C127" s="1">
        <v>19</v>
      </c>
      <c r="D127" s="2">
        <v>1</v>
      </c>
      <c r="E127" s="1" t="s">
        <v>42</v>
      </c>
      <c r="F127" s="1">
        <v>-2</v>
      </c>
      <c r="G127" s="1">
        <v>19</v>
      </c>
      <c r="H127" s="1">
        <v>2044</v>
      </c>
      <c r="I127" s="1">
        <v>11520</v>
      </c>
      <c r="J127" s="1">
        <v>-2</v>
      </c>
      <c r="K127" s="1">
        <v>19</v>
      </c>
      <c r="L127" s="2">
        <v>4500.039</v>
      </c>
      <c r="M127">
        <f t="shared" si="3"/>
        <v>0</v>
      </c>
    </row>
    <row r="128" spans="1:13" ht="12.75">
      <c r="A128">
        <f t="shared" si="2"/>
        <v>-1982</v>
      </c>
      <c r="B128" s="1">
        <v>-2</v>
      </c>
      <c r="C128" s="1">
        <v>18</v>
      </c>
      <c r="D128" s="2">
        <v>1</v>
      </c>
      <c r="E128" s="1" t="s">
        <v>42</v>
      </c>
      <c r="F128" s="1">
        <v>-2</v>
      </c>
      <c r="G128" s="1">
        <v>18</v>
      </c>
      <c r="H128" s="1">
        <v>1152</v>
      </c>
      <c r="I128" s="1">
        <v>11520</v>
      </c>
      <c r="J128" s="1">
        <v>-2</v>
      </c>
      <c r="K128" s="1">
        <v>18</v>
      </c>
      <c r="L128" s="2">
        <v>4527.166</v>
      </c>
      <c r="M128">
        <f t="shared" si="3"/>
        <v>0</v>
      </c>
    </row>
    <row r="129" spans="1:13" ht="12.75">
      <c r="A129">
        <f t="shared" si="2"/>
        <v>-1983</v>
      </c>
      <c r="B129" s="1">
        <v>-2</v>
      </c>
      <c r="C129" s="1">
        <v>17</v>
      </c>
      <c r="D129" s="2">
        <v>1</v>
      </c>
      <c r="E129" s="1" t="s">
        <v>42</v>
      </c>
      <c r="F129" s="1">
        <v>-2</v>
      </c>
      <c r="G129" s="1">
        <v>17</v>
      </c>
      <c r="H129" s="1">
        <v>20593</v>
      </c>
      <c r="I129" s="1">
        <v>11664</v>
      </c>
      <c r="J129" s="1">
        <v>-2</v>
      </c>
      <c r="K129" s="1">
        <v>17</v>
      </c>
      <c r="L129" s="2">
        <v>4552.911</v>
      </c>
      <c r="M129">
        <f t="shared" si="3"/>
        <v>0</v>
      </c>
    </row>
    <row r="130" spans="1:13" ht="12.75">
      <c r="A130">
        <f t="shared" si="2"/>
        <v>-1984</v>
      </c>
      <c r="B130" s="1">
        <v>-2</v>
      </c>
      <c r="C130" s="1">
        <v>16</v>
      </c>
      <c r="D130" s="2">
        <v>1</v>
      </c>
      <c r="E130" s="1" t="s">
        <v>42</v>
      </c>
      <c r="F130" s="1">
        <v>-2</v>
      </c>
      <c r="G130" s="1">
        <v>16</v>
      </c>
      <c r="H130" s="1">
        <v>28381</v>
      </c>
      <c r="I130" s="1">
        <v>11937</v>
      </c>
      <c r="J130" s="1">
        <v>-2</v>
      </c>
      <c r="K130" s="1">
        <v>16</v>
      </c>
      <c r="L130" s="2">
        <v>4577.27</v>
      </c>
      <c r="M130">
        <f t="shared" si="3"/>
        <v>0</v>
      </c>
    </row>
    <row r="131" spans="1:13" ht="12.75">
      <c r="A131">
        <f aca="true" t="shared" si="4" ref="A131:A173">1000*B131+C131</f>
        <v>-1985</v>
      </c>
      <c r="B131" s="1">
        <v>-2</v>
      </c>
      <c r="C131" s="1">
        <v>15</v>
      </c>
      <c r="D131" s="2">
        <v>0.7</v>
      </c>
      <c r="E131" s="1" t="s">
        <v>42</v>
      </c>
      <c r="F131" s="1">
        <v>-2</v>
      </c>
      <c r="G131" s="1">
        <v>15</v>
      </c>
      <c r="H131" s="1">
        <v>40708</v>
      </c>
      <c r="I131" s="1">
        <v>12096</v>
      </c>
      <c r="J131" s="1">
        <v>-2</v>
      </c>
      <c r="K131" s="1">
        <v>15</v>
      </c>
      <c r="L131" s="2">
        <v>4600.239</v>
      </c>
      <c r="M131">
        <f aca="true" t="shared" si="5" ref="M131:M173">IF(AND(B131=F131,F131=J131,C131=G131,G131=K131),0,1)</f>
        <v>0</v>
      </c>
    </row>
    <row r="132" spans="1:13" ht="12.75">
      <c r="A132">
        <f t="shared" si="4"/>
        <v>-1985</v>
      </c>
      <c r="B132" s="1">
        <v>-2</v>
      </c>
      <c r="C132" s="1">
        <v>15</v>
      </c>
      <c r="D132" s="2">
        <v>0.3</v>
      </c>
      <c r="E132" s="1" t="s">
        <v>31</v>
      </c>
      <c r="F132" s="1">
        <v>-2</v>
      </c>
      <c r="G132" s="1">
        <v>15</v>
      </c>
      <c r="H132" s="1">
        <v>40708</v>
      </c>
      <c r="I132" s="1">
        <v>12096</v>
      </c>
      <c r="J132" s="1">
        <v>-2</v>
      </c>
      <c r="K132" s="1">
        <v>15</v>
      </c>
      <c r="L132" s="2">
        <v>4600.239</v>
      </c>
      <c r="M132">
        <f t="shared" si="5"/>
        <v>0</v>
      </c>
    </row>
    <row r="133" spans="1:13" ht="12.75">
      <c r="A133">
        <f t="shared" si="4"/>
        <v>-1986</v>
      </c>
      <c r="B133" s="1">
        <v>-2</v>
      </c>
      <c r="C133" s="1">
        <v>14</v>
      </c>
      <c r="D133" s="2">
        <v>0.379</v>
      </c>
      <c r="E133" s="1" t="s">
        <v>31</v>
      </c>
      <c r="F133" s="1">
        <v>-2</v>
      </c>
      <c r="G133" s="1">
        <v>14</v>
      </c>
      <c r="H133" s="1">
        <v>15061</v>
      </c>
      <c r="I133" s="1">
        <v>3227</v>
      </c>
      <c r="J133" s="1">
        <v>-2</v>
      </c>
      <c r="K133" s="1">
        <v>14</v>
      </c>
      <c r="L133" s="2">
        <v>4621.803</v>
      </c>
      <c r="M133">
        <f t="shared" si="5"/>
        <v>0</v>
      </c>
    </row>
    <row r="134" spans="1:13" ht="12.75">
      <c r="A134">
        <f t="shared" si="4"/>
        <v>-978</v>
      </c>
      <c r="B134" s="1">
        <v>-1</v>
      </c>
      <c r="C134" s="1">
        <v>22</v>
      </c>
      <c r="D134" s="2">
        <v>0.194</v>
      </c>
      <c r="E134" s="1" t="s">
        <v>42</v>
      </c>
      <c r="F134" s="1">
        <v>-1</v>
      </c>
      <c r="G134" s="1">
        <v>22</v>
      </c>
      <c r="H134" s="1">
        <v>0</v>
      </c>
      <c r="I134" s="1">
        <v>2723</v>
      </c>
      <c r="J134" s="1">
        <v>-1</v>
      </c>
      <c r="K134" s="1">
        <v>22</v>
      </c>
      <c r="L134" s="2">
        <v>4410.471</v>
      </c>
      <c r="M134">
        <f t="shared" si="5"/>
        <v>0</v>
      </c>
    </row>
    <row r="135" spans="1:13" ht="12.75">
      <c r="A135">
        <f t="shared" si="4"/>
        <v>-979</v>
      </c>
      <c r="B135" s="1">
        <v>-1</v>
      </c>
      <c r="C135" s="1">
        <v>21</v>
      </c>
      <c r="D135" s="2">
        <v>0.978</v>
      </c>
      <c r="E135" s="1" t="s">
        <v>42</v>
      </c>
      <c r="F135" s="1">
        <v>-1</v>
      </c>
      <c r="G135" s="1">
        <v>21</v>
      </c>
      <c r="H135" s="1">
        <v>366</v>
      </c>
      <c r="I135" s="1">
        <v>11431</v>
      </c>
      <c r="J135" s="1">
        <v>-1</v>
      </c>
      <c r="K135" s="1">
        <v>21</v>
      </c>
      <c r="L135" s="2">
        <v>4441.683</v>
      </c>
      <c r="M135">
        <f t="shared" si="5"/>
        <v>0</v>
      </c>
    </row>
    <row r="136" spans="1:13" ht="12.75">
      <c r="A136">
        <f t="shared" si="4"/>
        <v>-980</v>
      </c>
      <c r="B136" s="1">
        <v>-1</v>
      </c>
      <c r="C136" s="1">
        <v>20</v>
      </c>
      <c r="D136" s="2">
        <v>1</v>
      </c>
      <c r="E136" s="1" t="s">
        <v>42</v>
      </c>
      <c r="F136" s="1">
        <v>-1</v>
      </c>
      <c r="G136" s="1">
        <v>20</v>
      </c>
      <c r="H136" s="1">
        <v>2491</v>
      </c>
      <c r="I136" s="1">
        <v>11520</v>
      </c>
      <c r="J136" s="1">
        <v>-1</v>
      </c>
      <c r="K136" s="1">
        <v>20</v>
      </c>
      <c r="L136" s="2">
        <v>4471.544</v>
      </c>
      <c r="M136">
        <f t="shared" si="5"/>
        <v>0</v>
      </c>
    </row>
    <row r="137" spans="1:13" ht="12.75">
      <c r="A137">
        <f t="shared" si="4"/>
        <v>-981</v>
      </c>
      <c r="B137" s="1">
        <v>-1</v>
      </c>
      <c r="C137" s="1">
        <v>19</v>
      </c>
      <c r="D137" s="2">
        <v>1</v>
      </c>
      <c r="E137" s="1" t="s">
        <v>42</v>
      </c>
      <c r="F137" s="1">
        <v>-1</v>
      </c>
      <c r="G137" s="1">
        <v>19</v>
      </c>
      <c r="H137" s="1">
        <v>2873</v>
      </c>
      <c r="I137" s="1">
        <v>11520</v>
      </c>
      <c r="J137" s="1">
        <v>-1</v>
      </c>
      <c r="K137" s="1">
        <v>19</v>
      </c>
      <c r="L137" s="2">
        <v>4500.039</v>
      </c>
      <c r="M137">
        <f t="shared" si="5"/>
        <v>0</v>
      </c>
    </row>
    <row r="138" spans="1:13" ht="12.75">
      <c r="A138">
        <f t="shared" si="4"/>
        <v>-982</v>
      </c>
      <c r="B138" s="1">
        <v>-1</v>
      </c>
      <c r="C138" s="1">
        <v>18</v>
      </c>
      <c r="D138" s="2">
        <v>1</v>
      </c>
      <c r="E138" s="1" t="s">
        <v>42</v>
      </c>
      <c r="F138" s="1">
        <v>-1</v>
      </c>
      <c r="G138" s="1">
        <v>18</v>
      </c>
      <c r="H138" s="1">
        <v>7281</v>
      </c>
      <c r="I138" s="1">
        <v>11520</v>
      </c>
      <c r="J138" s="1">
        <v>-1</v>
      </c>
      <c r="K138" s="1">
        <v>18</v>
      </c>
      <c r="L138" s="2">
        <v>4527.166</v>
      </c>
      <c r="M138">
        <f t="shared" si="5"/>
        <v>0</v>
      </c>
    </row>
    <row r="139" spans="1:13" ht="12.75">
      <c r="A139">
        <f t="shared" si="4"/>
        <v>-983</v>
      </c>
      <c r="B139" s="1">
        <v>-1</v>
      </c>
      <c r="C139" s="1">
        <v>17</v>
      </c>
      <c r="D139" s="2">
        <v>1</v>
      </c>
      <c r="E139" s="1" t="s">
        <v>42</v>
      </c>
      <c r="F139" s="1">
        <v>-1</v>
      </c>
      <c r="G139" s="1">
        <v>17</v>
      </c>
      <c r="H139" s="1">
        <v>22711</v>
      </c>
      <c r="I139" s="1">
        <v>11664</v>
      </c>
      <c r="J139" s="1">
        <v>-1</v>
      </c>
      <c r="K139" s="1">
        <v>17</v>
      </c>
      <c r="L139" s="2">
        <v>4552.911</v>
      </c>
      <c r="M139">
        <f t="shared" si="5"/>
        <v>0</v>
      </c>
    </row>
    <row r="140" spans="1:13" ht="12.75">
      <c r="A140">
        <f t="shared" si="4"/>
        <v>-984</v>
      </c>
      <c r="B140" s="1">
        <v>-1</v>
      </c>
      <c r="C140" s="1">
        <v>16</v>
      </c>
      <c r="D140" s="2">
        <v>1</v>
      </c>
      <c r="E140" s="1" t="s">
        <v>42</v>
      </c>
      <c r="F140" s="1">
        <v>-1</v>
      </c>
      <c r="G140" s="1">
        <v>16</v>
      </c>
      <c r="H140" s="1">
        <v>65606</v>
      </c>
      <c r="I140" s="1">
        <v>12096</v>
      </c>
      <c r="J140" s="1">
        <v>-1</v>
      </c>
      <c r="K140" s="1">
        <v>16</v>
      </c>
      <c r="L140" s="2">
        <v>4577.27</v>
      </c>
      <c r="M140">
        <f t="shared" si="5"/>
        <v>0</v>
      </c>
    </row>
    <row r="141" spans="1:13" ht="12.75">
      <c r="A141">
        <f t="shared" si="4"/>
        <v>-985</v>
      </c>
      <c r="B141" s="1">
        <v>-1</v>
      </c>
      <c r="C141" s="1">
        <v>15</v>
      </c>
      <c r="D141" s="2">
        <v>0.93</v>
      </c>
      <c r="E141" s="1" t="s">
        <v>42</v>
      </c>
      <c r="F141" s="1">
        <v>-1</v>
      </c>
      <c r="G141" s="1">
        <v>15</v>
      </c>
      <c r="H141" s="1">
        <v>18059</v>
      </c>
      <c r="I141" s="1">
        <v>11567</v>
      </c>
      <c r="J141" s="1">
        <v>-1</v>
      </c>
      <c r="K141" s="1">
        <v>15</v>
      </c>
      <c r="L141" s="2">
        <v>4600.239</v>
      </c>
      <c r="M141">
        <f t="shared" si="5"/>
        <v>0</v>
      </c>
    </row>
    <row r="142" spans="1:13" ht="12.75">
      <c r="A142">
        <f t="shared" si="4"/>
        <v>-985</v>
      </c>
      <c r="B142" s="1">
        <v>-1</v>
      </c>
      <c r="C142" s="1">
        <v>15</v>
      </c>
      <c r="D142" s="2">
        <v>0.026</v>
      </c>
      <c r="E142" s="1" t="s">
        <v>31</v>
      </c>
      <c r="F142" s="1">
        <v>-1</v>
      </c>
      <c r="G142" s="1">
        <v>15</v>
      </c>
      <c r="H142" s="1">
        <v>18059</v>
      </c>
      <c r="I142" s="1">
        <v>11567</v>
      </c>
      <c r="J142" s="1">
        <v>-1</v>
      </c>
      <c r="K142" s="1">
        <v>15</v>
      </c>
      <c r="L142" s="2">
        <v>4600.239</v>
      </c>
      <c r="M142">
        <f t="shared" si="5"/>
        <v>0</v>
      </c>
    </row>
    <row r="143" spans="1:13" ht="12.75">
      <c r="A143">
        <f t="shared" si="4"/>
        <v>-986</v>
      </c>
      <c r="B143" s="1">
        <v>-1</v>
      </c>
      <c r="C143" s="1">
        <v>14</v>
      </c>
      <c r="D143" s="2">
        <v>0.014</v>
      </c>
      <c r="E143" s="1" t="s">
        <v>31</v>
      </c>
      <c r="F143" s="1">
        <v>-1</v>
      </c>
      <c r="G143" s="1">
        <v>14</v>
      </c>
      <c r="H143" s="1">
        <v>742</v>
      </c>
      <c r="I143" s="1">
        <v>164</v>
      </c>
      <c r="J143" s="1">
        <v>-1</v>
      </c>
      <c r="K143" s="1">
        <v>14</v>
      </c>
      <c r="L143" s="2">
        <v>4621.803</v>
      </c>
      <c r="M143">
        <f t="shared" si="5"/>
        <v>0</v>
      </c>
    </row>
    <row r="144" spans="1:13" ht="12.75">
      <c r="A144">
        <f t="shared" si="4"/>
        <v>21</v>
      </c>
      <c r="B144" s="1">
        <v>0</v>
      </c>
      <c r="C144" s="1">
        <v>21</v>
      </c>
      <c r="D144" s="2">
        <v>0.517</v>
      </c>
      <c r="E144" s="1" t="s">
        <v>42</v>
      </c>
      <c r="F144" s="1">
        <v>0</v>
      </c>
      <c r="G144" s="1">
        <v>21</v>
      </c>
      <c r="H144" s="1">
        <v>1532</v>
      </c>
      <c r="I144" s="1">
        <v>6105</v>
      </c>
      <c r="J144" s="1">
        <v>0</v>
      </c>
      <c r="K144" s="1">
        <v>21</v>
      </c>
      <c r="L144" s="2">
        <v>4441.683</v>
      </c>
      <c r="M144">
        <f t="shared" si="5"/>
        <v>0</v>
      </c>
    </row>
    <row r="145" spans="1:13" ht="12.75">
      <c r="A145">
        <f t="shared" si="4"/>
        <v>20</v>
      </c>
      <c r="B145" s="1">
        <v>0</v>
      </c>
      <c r="C145" s="1">
        <v>20</v>
      </c>
      <c r="D145" s="2">
        <v>1</v>
      </c>
      <c r="E145" s="1" t="s">
        <v>42</v>
      </c>
      <c r="F145" s="1">
        <v>0</v>
      </c>
      <c r="G145" s="1">
        <v>20</v>
      </c>
      <c r="H145" s="1">
        <v>2879</v>
      </c>
      <c r="I145" s="1">
        <v>11514</v>
      </c>
      <c r="J145" s="1">
        <v>0</v>
      </c>
      <c r="K145" s="1">
        <v>20</v>
      </c>
      <c r="L145" s="2">
        <v>4471.544</v>
      </c>
      <c r="M145">
        <f t="shared" si="5"/>
        <v>0</v>
      </c>
    </row>
    <row r="146" spans="1:13" ht="12.75">
      <c r="A146">
        <f t="shared" si="4"/>
        <v>19</v>
      </c>
      <c r="B146" s="1">
        <v>0</v>
      </c>
      <c r="C146" s="1">
        <v>19</v>
      </c>
      <c r="D146" s="2">
        <v>1</v>
      </c>
      <c r="E146" s="1" t="s">
        <v>42</v>
      </c>
      <c r="F146" s="1">
        <v>0</v>
      </c>
      <c r="G146" s="1">
        <v>19</v>
      </c>
      <c r="H146" s="1">
        <v>2827</v>
      </c>
      <c r="I146" s="1">
        <v>11284</v>
      </c>
      <c r="J146" s="1">
        <v>0</v>
      </c>
      <c r="K146" s="1">
        <v>19</v>
      </c>
      <c r="L146" s="2">
        <v>4500.039</v>
      </c>
      <c r="M146">
        <f t="shared" si="5"/>
        <v>0</v>
      </c>
    </row>
    <row r="147" spans="1:13" ht="12.75">
      <c r="A147">
        <f t="shared" si="4"/>
        <v>18</v>
      </c>
      <c r="B147" s="1">
        <v>0</v>
      </c>
      <c r="C147" s="1">
        <v>18</v>
      </c>
      <c r="D147" s="2">
        <v>1</v>
      </c>
      <c r="E147" s="1" t="s">
        <v>42</v>
      </c>
      <c r="F147" s="1">
        <v>0</v>
      </c>
      <c r="G147" s="1">
        <v>18</v>
      </c>
      <c r="H147" s="1">
        <v>4311</v>
      </c>
      <c r="I147" s="1">
        <v>11213</v>
      </c>
      <c r="J147" s="1">
        <v>0</v>
      </c>
      <c r="K147" s="1">
        <v>18</v>
      </c>
      <c r="L147" s="2">
        <v>4527.166</v>
      </c>
      <c r="M147">
        <f t="shared" si="5"/>
        <v>0</v>
      </c>
    </row>
    <row r="148" spans="1:13" ht="12.75">
      <c r="A148">
        <f t="shared" si="4"/>
        <v>17</v>
      </c>
      <c r="B148" s="1">
        <v>0</v>
      </c>
      <c r="C148" s="1">
        <v>17</v>
      </c>
      <c r="D148" s="2">
        <v>1</v>
      </c>
      <c r="E148" s="1" t="s">
        <v>42</v>
      </c>
      <c r="F148" s="1">
        <v>0</v>
      </c>
      <c r="G148" s="1">
        <v>17</v>
      </c>
      <c r="H148" s="1">
        <v>15389</v>
      </c>
      <c r="I148" s="1">
        <v>11177</v>
      </c>
      <c r="J148" s="1">
        <v>0</v>
      </c>
      <c r="K148" s="1">
        <v>17</v>
      </c>
      <c r="L148" s="2">
        <v>4552.911</v>
      </c>
      <c r="M148">
        <f t="shared" si="5"/>
        <v>0</v>
      </c>
    </row>
    <row r="149" spans="1:13" ht="12.75">
      <c r="A149">
        <f t="shared" si="4"/>
        <v>16</v>
      </c>
      <c r="B149" s="1">
        <v>0</v>
      </c>
      <c r="C149" s="1">
        <v>16</v>
      </c>
      <c r="D149" s="2">
        <v>1</v>
      </c>
      <c r="E149" s="1" t="s">
        <v>42</v>
      </c>
      <c r="F149" s="1">
        <v>0</v>
      </c>
      <c r="G149" s="1">
        <v>16</v>
      </c>
      <c r="H149" s="1">
        <v>109888</v>
      </c>
      <c r="I149" s="1">
        <v>11637</v>
      </c>
      <c r="J149" s="1">
        <v>0</v>
      </c>
      <c r="K149" s="1">
        <v>16</v>
      </c>
      <c r="L149" s="2">
        <v>4577.27</v>
      </c>
      <c r="M149">
        <f t="shared" si="5"/>
        <v>0</v>
      </c>
    </row>
    <row r="150" spans="1:13" ht="12.75">
      <c r="A150">
        <f t="shared" si="4"/>
        <v>15</v>
      </c>
      <c r="B150" s="1">
        <v>0</v>
      </c>
      <c r="C150" s="1">
        <v>15</v>
      </c>
      <c r="D150" s="2">
        <v>1</v>
      </c>
      <c r="E150" s="1" t="s">
        <v>42</v>
      </c>
      <c r="F150" s="1">
        <v>0</v>
      </c>
      <c r="G150" s="1">
        <v>15</v>
      </c>
      <c r="H150" s="1">
        <v>37995</v>
      </c>
      <c r="I150" s="1">
        <v>12096</v>
      </c>
      <c r="J150" s="1">
        <v>0</v>
      </c>
      <c r="K150" s="1">
        <v>15</v>
      </c>
      <c r="L150" s="2">
        <v>4600.239</v>
      </c>
      <c r="M150">
        <f t="shared" si="5"/>
        <v>0</v>
      </c>
    </row>
    <row r="151" spans="1:13" ht="12.75">
      <c r="A151">
        <f t="shared" si="4"/>
        <v>14</v>
      </c>
      <c r="B151" s="1">
        <v>0</v>
      </c>
      <c r="C151" s="1">
        <v>14</v>
      </c>
      <c r="D151" s="2">
        <v>0.029</v>
      </c>
      <c r="E151" s="1" t="s">
        <v>42</v>
      </c>
      <c r="F151" s="1">
        <v>0</v>
      </c>
      <c r="G151" s="1">
        <v>14</v>
      </c>
      <c r="H151" s="1">
        <v>845</v>
      </c>
      <c r="I151" s="1">
        <v>283</v>
      </c>
      <c r="J151" s="1">
        <v>0</v>
      </c>
      <c r="K151" s="1">
        <v>14</v>
      </c>
      <c r="L151" s="2">
        <v>4621.803</v>
      </c>
      <c r="M151">
        <f t="shared" si="5"/>
        <v>0</v>
      </c>
    </row>
    <row r="152" spans="1:13" ht="12.75">
      <c r="A152">
        <f t="shared" si="4"/>
        <v>1021</v>
      </c>
      <c r="B152" s="1">
        <v>1</v>
      </c>
      <c r="C152" s="1">
        <v>21</v>
      </c>
      <c r="D152" s="2">
        <v>0.028</v>
      </c>
      <c r="E152" s="1" t="s">
        <v>42</v>
      </c>
      <c r="F152" s="1">
        <v>1</v>
      </c>
      <c r="G152" s="1">
        <v>21</v>
      </c>
      <c r="H152" s="1">
        <v>88</v>
      </c>
      <c r="I152" s="1">
        <v>351</v>
      </c>
      <c r="J152" s="1">
        <v>1</v>
      </c>
      <c r="K152" s="1">
        <v>21</v>
      </c>
      <c r="L152" s="2">
        <v>4441.683</v>
      </c>
      <c r="M152">
        <f t="shared" si="5"/>
        <v>0</v>
      </c>
    </row>
    <row r="153" spans="1:13" ht="12.75">
      <c r="A153">
        <f t="shared" si="4"/>
        <v>1020</v>
      </c>
      <c r="B153" s="1">
        <v>1</v>
      </c>
      <c r="C153" s="1">
        <v>20</v>
      </c>
      <c r="D153" s="2">
        <v>0.598</v>
      </c>
      <c r="E153" s="1" t="s">
        <v>42</v>
      </c>
      <c r="F153" s="1">
        <v>1</v>
      </c>
      <c r="G153" s="1">
        <v>20</v>
      </c>
      <c r="H153" s="1">
        <v>1738</v>
      </c>
      <c r="I153" s="1">
        <v>6938</v>
      </c>
      <c r="J153" s="1">
        <v>1</v>
      </c>
      <c r="K153" s="1">
        <v>20</v>
      </c>
      <c r="L153" s="2">
        <v>4471.544</v>
      </c>
      <c r="M153">
        <f t="shared" si="5"/>
        <v>0</v>
      </c>
    </row>
    <row r="154" spans="1:13" ht="12.75">
      <c r="A154">
        <f t="shared" si="4"/>
        <v>1019</v>
      </c>
      <c r="B154" s="1">
        <v>1</v>
      </c>
      <c r="C154" s="1">
        <v>19</v>
      </c>
      <c r="D154" s="2">
        <v>1</v>
      </c>
      <c r="E154" s="1" t="s">
        <v>42</v>
      </c>
      <c r="F154" s="1">
        <v>1</v>
      </c>
      <c r="G154" s="1">
        <v>19</v>
      </c>
      <c r="H154" s="1">
        <v>2879</v>
      </c>
      <c r="I154" s="1">
        <v>11513</v>
      </c>
      <c r="J154" s="1">
        <v>1</v>
      </c>
      <c r="K154" s="1">
        <v>19</v>
      </c>
      <c r="L154" s="2">
        <v>4500.039</v>
      </c>
      <c r="M154">
        <f t="shared" si="5"/>
        <v>0</v>
      </c>
    </row>
    <row r="155" spans="1:13" ht="12.75">
      <c r="A155">
        <f t="shared" si="4"/>
        <v>1018</v>
      </c>
      <c r="B155" s="1">
        <v>1</v>
      </c>
      <c r="C155" s="1">
        <v>18</v>
      </c>
      <c r="D155" s="2">
        <v>1</v>
      </c>
      <c r="E155" s="1" t="s">
        <v>42</v>
      </c>
      <c r="F155" s="1">
        <v>1</v>
      </c>
      <c r="G155" s="1">
        <v>18</v>
      </c>
      <c r="H155" s="1">
        <v>2880</v>
      </c>
      <c r="I155" s="1">
        <v>11520</v>
      </c>
      <c r="J155" s="1">
        <v>1</v>
      </c>
      <c r="K155" s="1">
        <v>18</v>
      </c>
      <c r="L155" s="2">
        <v>4527.166</v>
      </c>
      <c r="M155">
        <f t="shared" si="5"/>
        <v>0</v>
      </c>
    </row>
    <row r="156" spans="1:13" ht="12.75">
      <c r="A156">
        <f t="shared" si="4"/>
        <v>1017</v>
      </c>
      <c r="B156" s="1">
        <v>1</v>
      </c>
      <c r="C156" s="1">
        <v>17</v>
      </c>
      <c r="D156" s="2">
        <v>1</v>
      </c>
      <c r="E156" s="1" t="s">
        <v>42</v>
      </c>
      <c r="F156" s="1">
        <v>1</v>
      </c>
      <c r="G156" s="1">
        <v>17</v>
      </c>
      <c r="H156" s="1">
        <v>11218</v>
      </c>
      <c r="I156" s="1">
        <v>11664</v>
      </c>
      <c r="J156" s="1">
        <v>1</v>
      </c>
      <c r="K156" s="1">
        <v>17</v>
      </c>
      <c r="L156" s="2">
        <v>4552.911</v>
      </c>
      <c r="M156">
        <f t="shared" si="5"/>
        <v>0</v>
      </c>
    </row>
    <row r="157" spans="1:13" ht="12.75">
      <c r="A157">
        <f t="shared" si="4"/>
        <v>1016</v>
      </c>
      <c r="B157" s="1">
        <v>1</v>
      </c>
      <c r="C157" s="1">
        <v>16</v>
      </c>
      <c r="D157" s="2">
        <v>1</v>
      </c>
      <c r="E157" s="1" t="s">
        <v>42</v>
      </c>
      <c r="F157" s="1">
        <v>1</v>
      </c>
      <c r="G157" s="1">
        <v>16</v>
      </c>
      <c r="H157" s="1">
        <v>29691</v>
      </c>
      <c r="I157" s="1">
        <v>12096</v>
      </c>
      <c r="J157" s="1">
        <v>1</v>
      </c>
      <c r="K157" s="1">
        <v>16</v>
      </c>
      <c r="L157" s="2">
        <v>4577.27</v>
      </c>
      <c r="M157">
        <f t="shared" si="5"/>
        <v>0</v>
      </c>
    </row>
    <row r="158" spans="1:13" ht="12.75">
      <c r="A158">
        <f t="shared" si="4"/>
        <v>1015</v>
      </c>
      <c r="B158" s="1">
        <v>1</v>
      </c>
      <c r="C158" s="1">
        <v>15</v>
      </c>
      <c r="D158" s="2">
        <v>0.746</v>
      </c>
      <c r="E158" s="1" t="s">
        <v>42</v>
      </c>
      <c r="F158" s="1">
        <v>1</v>
      </c>
      <c r="G158" s="1">
        <v>15</v>
      </c>
      <c r="H158" s="1">
        <v>18478</v>
      </c>
      <c r="I158" s="1">
        <v>9196</v>
      </c>
      <c r="J158" s="1">
        <v>1</v>
      </c>
      <c r="K158" s="1">
        <v>15</v>
      </c>
      <c r="L158" s="2">
        <v>4600.239</v>
      </c>
      <c r="M158">
        <f t="shared" si="5"/>
        <v>0</v>
      </c>
    </row>
    <row r="159" spans="1:13" ht="12.75">
      <c r="A159">
        <f t="shared" si="4"/>
        <v>2020</v>
      </c>
      <c r="B159" s="1">
        <v>2</v>
      </c>
      <c r="C159" s="1">
        <v>20</v>
      </c>
      <c r="D159" s="2">
        <v>0.095</v>
      </c>
      <c r="E159" s="1" t="s">
        <v>42</v>
      </c>
      <c r="F159" s="1">
        <v>2</v>
      </c>
      <c r="G159" s="1">
        <v>20</v>
      </c>
      <c r="H159" s="1">
        <v>293</v>
      </c>
      <c r="I159" s="1">
        <v>1148</v>
      </c>
      <c r="J159" s="1">
        <v>2</v>
      </c>
      <c r="K159" s="1">
        <v>20</v>
      </c>
      <c r="L159" s="2">
        <v>4471.544</v>
      </c>
      <c r="M159">
        <f t="shared" si="5"/>
        <v>0</v>
      </c>
    </row>
    <row r="160" spans="1:13" ht="12.75">
      <c r="A160">
        <f t="shared" si="4"/>
        <v>2019</v>
      </c>
      <c r="B160" s="1">
        <v>2</v>
      </c>
      <c r="C160" s="1">
        <v>19</v>
      </c>
      <c r="D160" s="2">
        <v>0.995</v>
      </c>
      <c r="E160" s="1" t="s">
        <v>42</v>
      </c>
      <c r="F160" s="1">
        <v>2</v>
      </c>
      <c r="G160" s="1">
        <v>19</v>
      </c>
      <c r="H160" s="1">
        <v>2856</v>
      </c>
      <c r="I160" s="1">
        <v>11416</v>
      </c>
      <c r="J160" s="1">
        <v>2</v>
      </c>
      <c r="K160" s="1">
        <v>19</v>
      </c>
      <c r="L160" s="2">
        <v>4500.039</v>
      </c>
      <c r="M160">
        <f t="shared" si="5"/>
        <v>0</v>
      </c>
    </row>
    <row r="161" spans="1:13" ht="12.75">
      <c r="A161">
        <f t="shared" si="4"/>
        <v>2018</v>
      </c>
      <c r="B161" s="1">
        <v>2</v>
      </c>
      <c r="C161" s="1">
        <v>18</v>
      </c>
      <c r="D161" s="2">
        <v>1</v>
      </c>
      <c r="E161" s="1" t="s">
        <v>42</v>
      </c>
      <c r="F161" s="1">
        <v>2</v>
      </c>
      <c r="G161" s="1">
        <v>18</v>
      </c>
      <c r="H161" s="1">
        <v>2880</v>
      </c>
      <c r="I161" s="1">
        <v>11520</v>
      </c>
      <c r="J161" s="1">
        <v>2</v>
      </c>
      <c r="K161" s="1">
        <v>18</v>
      </c>
      <c r="L161" s="2">
        <v>4527.166</v>
      </c>
      <c r="M161">
        <f t="shared" si="5"/>
        <v>0</v>
      </c>
    </row>
    <row r="162" spans="1:13" ht="12.75">
      <c r="A162">
        <f t="shared" si="4"/>
        <v>2017</v>
      </c>
      <c r="B162" s="1">
        <v>2</v>
      </c>
      <c r="C162" s="1">
        <v>17</v>
      </c>
      <c r="D162" s="2">
        <v>1</v>
      </c>
      <c r="E162" s="1" t="s">
        <v>42</v>
      </c>
      <c r="F162" s="1">
        <v>2</v>
      </c>
      <c r="G162" s="1">
        <v>17</v>
      </c>
      <c r="H162" s="1">
        <v>7890</v>
      </c>
      <c r="I162" s="1">
        <v>11585</v>
      </c>
      <c r="J162" s="1">
        <v>2</v>
      </c>
      <c r="K162" s="1">
        <v>17</v>
      </c>
      <c r="L162" s="2">
        <v>4552.911</v>
      </c>
      <c r="M162">
        <f t="shared" si="5"/>
        <v>0</v>
      </c>
    </row>
    <row r="163" spans="1:13" ht="12.75">
      <c r="A163">
        <f t="shared" si="4"/>
        <v>2016</v>
      </c>
      <c r="B163" s="1">
        <v>2</v>
      </c>
      <c r="C163" s="1">
        <v>16</v>
      </c>
      <c r="D163" s="2">
        <v>1</v>
      </c>
      <c r="E163" s="1" t="s">
        <v>42</v>
      </c>
      <c r="F163" s="1">
        <v>2</v>
      </c>
      <c r="G163" s="1">
        <v>16</v>
      </c>
      <c r="H163" s="1">
        <v>7955</v>
      </c>
      <c r="I163" s="1">
        <v>11930</v>
      </c>
      <c r="J163" s="1">
        <v>2</v>
      </c>
      <c r="K163" s="1">
        <v>16</v>
      </c>
      <c r="L163" s="2">
        <v>4577.27</v>
      </c>
      <c r="M163">
        <f t="shared" si="5"/>
        <v>0</v>
      </c>
    </row>
    <row r="164" spans="1:13" ht="12.75">
      <c r="A164">
        <f t="shared" si="4"/>
        <v>2015</v>
      </c>
      <c r="B164" s="1">
        <v>2</v>
      </c>
      <c r="C164" s="1">
        <v>15</v>
      </c>
      <c r="D164" s="2">
        <v>0.661</v>
      </c>
      <c r="E164" s="1" t="s">
        <v>42</v>
      </c>
      <c r="F164" s="1">
        <v>2</v>
      </c>
      <c r="G164" s="1">
        <v>15</v>
      </c>
      <c r="H164" s="1">
        <v>5192</v>
      </c>
      <c r="I164" s="1">
        <v>7795</v>
      </c>
      <c r="J164" s="1">
        <v>2</v>
      </c>
      <c r="K164" s="1">
        <v>15</v>
      </c>
      <c r="L164" s="2">
        <v>4600.239</v>
      </c>
      <c r="M164">
        <f t="shared" si="5"/>
        <v>0</v>
      </c>
    </row>
    <row r="165" spans="1:13" ht="12.75">
      <c r="A165">
        <f t="shared" si="4"/>
        <v>3019</v>
      </c>
      <c r="B165" s="1">
        <v>3</v>
      </c>
      <c r="C165" s="1">
        <v>19</v>
      </c>
      <c r="D165" s="2">
        <v>0.214</v>
      </c>
      <c r="E165" s="1" t="s">
        <v>42</v>
      </c>
      <c r="F165" s="1">
        <v>3</v>
      </c>
      <c r="G165" s="1">
        <v>19</v>
      </c>
      <c r="H165" s="1">
        <v>595</v>
      </c>
      <c r="I165" s="1">
        <v>2348</v>
      </c>
      <c r="J165" s="1">
        <v>3</v>
      </c>
      <c r="K165" s="1">
        <v>19</v>
      </c>
      <c r="L165" s="2">
        <v>4500.039</v>
      </c>
      <c r="M165">
        <f t="shared" si="5"/>
        <v>0</v>
      </c>
    </row>
    <row r="166" spans="1:13" ht="12.75">
      <c r="A166">
        <f t="shared" si="4"/>
        <v>3018</v>
      </c>
      <c r="B166" s="1">
        <v>3</v>
      </c>
      <c r="C166" s="1">
        <v>18</v>
      </c>
      <c r="D166" s="2">
        <v>0.998</v>
      </c>
      <c r="E166" s="1" t="s">
        <v>42</v>
      </c>
      <c r="F166" s="1">
        <v>3</v>
      </c>
      <c r="G166" s="1">
        <v>18</v>
      </c>
      <c r="H166" s="1">
        <v>2863</v>
      </c>
      <c r="I166" s="1">
        <v>11440</v>
      </c>
      <c r="J166" s="1">
        <v>3</v>
      </c>
      <c r="K166" s="1">
        <v>18</v>
      </c>
      <c r="L166" s="2">
        <v>4527.166</v>
      </c>
      <c r="M166">
        <f t="shared" si="5"/>
        <v>0</v>
      </c>
    </row>
    <row r="167" spans="1:13" ht="12.75">
      <c r="A167">
        <f t="shared" si="4"/>
        <v>3017</v>
      </c>
      <c r="B167" s="1">
        <v>3</v>
      </c>
      <c r="C167" s="1">
        <v>17</v>
      </c>
      <c r="D167" s="2">
        <v>1</v>
      </c>
      <c r="E167" s="1" t="s">
        <v>42</v>
      </c>
      <c r="F167" s="1">
        <v>3</v>
      </c>
      <c r="G167" s="1">
        <v>17</v>
      </c>
      <c r="H167" s="1">
        <v>7783</v>
      </c>
      <c r="I167" s="1">
        <v>11439</v>
      </c>
      <c r="J167" s="1">
        <v>3</v>
      </c>
      <c r="K167" s="1">
        <v>17</v>
      </c>
      <c r="L167" s="2">
        <v>4552.911</v>
      </c>
      <c r="M167">
        <f t="shared" si="5"/>
        <v>0</v>
      </c>
    </row>
    <row r="168" spans="1:13" ht="12.75">
      <c r="A168">
        <f t="shared" si="4"/>
        <v>3016</v>
      </c>
      <c r="B168" s="1">
        <v>3</v>
      </c>
      <c r="C168" s="1">
        <v>16</v>
      </c>
      <c r="D168" s="2">
        <v>0.998</v>
      </c>
      <c r="E168" s="1" t="s">
        <v>42</v>
      </c>
      <c r="F168" s="1">
        <v>3</v>
      </c>
      <c r="G168" s="1">
        <v>16</v>
      </c>
      <c r="H168" s="1">
        <v>7635</v>
      </c>
      <c r="I168" s="1">
        <v>11456</v>
      </c>
      <c r="J168" s="1">
        <v>3</v>
      </c>
      <c r="K168" s="1">
        <v>16</v>
      </c>
      <c r="L168" s="2">
        <v>4577.27</v>
      </c>
      <c r="M168">
        <f t="shared" si="5"/>
        <v>0</v>
      </c>
    </row>
    <row r="169" spans="1:13" ht="12.75">
      <c r="A169">
        <f t="shared" si="4"/>
        <v>3015</v>
      </c>
      <c r="B169" s="1">
        <v>3</v>
      </c>
      <c r="C169" s="1">
        <v>15</v>
      </c>
      <c r="D169" s="2">
        <v>0.472</v>
      </c>
      <c r="E169" s="1" t="s">
        <v>42</v>
      </c>
      <c r="F169" s="1">
        <v>3</v>
      </c>
      <c r="G169" s="1">
        <v>15</v>
      </c>
      <c r="H169" s="1">
        <v>3375</v>
      </c>
      <c r="I169" s="1">
        <v>5064</v>
      </c>
      <c r="J169" s="1">
        <v>3</v>
      </c>
      <c r="K169" s="1">
        <v>15</v>
      </c>
      <c r="L169" s="2">
        <v>4600.239</v>
      </c>
      <c r="M169">
        <f t="shared" si="5"/>
        <v>0</v>
      </c>
    </row>
    <row r="170" spans="1:13" ht="12.75">
      <c r="A170">
        <f t="shared" si="4"/>
        <v>4019</v>
      </c>
      <c r="B170" s="1">
        <v>4</v>
      </c>
      <c r="C170" s="1">
        <v>19</v>
      </c>
      <c r="D170" s="2">
        <v>0.03</v>
      </c>
      <c r="E170" s="1" t="s">
        <v>42</v>
      </c>
      <c r="F170" s="1">
        <v>4</v>
      </c>
      <c r="G170" s="1">
        <v>19</v>
      </c>
      <c r="H170" s="1">
        <v>82</v>
      </c>
      <c r="I170" s="1">
        <v>319</v>
      </c>
      <c r="J170" s="1">
        <v>4</v>
      </c>
      <c r="K170" s="1">
        <v>19</v>
      </c>
      <c r="L170" s="2">
        <v>4500.039</v>
      </c>
      <c r="M170">
        <f t="shared" si="5"/>
        <v>0</v>
      </c>
    </row>
    <row r="171" spans="1:13" ht="12.75">
      <c r="A171">
        <f t="shared" si="4"/>
        <v>4018</v>
      </c>
      <c r="B171" s="1">
        <v>4</v>
      </c>
      <c r="C171" s="1">
        <v>18</v>
      </c>
      <c r="D171" s="2">
        <v>0.246</v>
      </c>
      <c r="E171" s="1" t="s">
        <v>42</v>
      </c>
      <c r="F171" s="1">
        <v>4</v>
      </c>
      <c r="G171" s="1">
        <v>18</v>
      </c>
      <c r="H171" s="1">
        <v>696</v>
      </c>
      <c r="I171" s="1">
        <v>2754</v>
      </c>
      <c r="J171" s="1">
        <v>4</v>
      </c>
      <c r="K171" s="1">
        <v>18</v>
      </c>
      <c r="L171" s="2">
        <v>4527.166</v>
      </c>
      <c r="M171">
        <f t="shared" si="5"/>
        <v>0</v>
      </c>
    </row>
    <row r="172" spans="1:13" ht="12.75">
      <c r="A172">
        <f t="shared" si="4"/>
        <v>4017</v>
      </c>
      <c r="B172" s="1">
        <v>4</v>
      </c>
      <c r="C172" s="1">
        <v>17</v>
      </c>
      <c r="D172" s="2">
        <v>0.249</v>
      </c>
      <c r="E172" s="1" t="s">
        <v>42</v>
      </c>
      <c r="F172" s="1">
        <v>4</v>
      </c>
      <c r="G172" s="1">
        <v>17</v>
      </c>
      <c r="H172" s="1">
        <v>1829</v>
      </c>
      <c r="I172" s="1">
        <v>2707</v>
      </c>
      <c r="J172" s="1">
        <v>4</v>
      </c>
      <c r="K172" s="1">
        <v>17</v>
      </c>
      <c r="L172" s="2">
        <v>4552.911</v>
      </c>
      <c r="M172">
        <f t="shared" si="5"/>
        <v>0</v>
      </c>
    </row>
    <row r="173" spans="1:13" ht="12.75">
      <c r="A173">
        <f t="shared" si="4"/>
        <v>4016</v>
      </c>
      <c r="B173" s="1">
        <v>4</v>
      </c>
      <c r="C173" s="1">
        <v>16</v>
      </c>
      <c r="D173" s="2">
        <v>0.143</v>
      </c>
      <c r="E173" s="1" t="s">
        <v>42</v>
      </c>
      <c r="F173" s="1">
        <v>4</v>
      </c>
      <c r="G173" s="1">
        <v>16</v>
      </c>
      <c r="H173" s="1">
        <v>467</v>
      </c>
      <c r="I173" s="1">
        <v>707</v>
      </c>
      <c r="J173" s="1">
        <v>4</v>
      </c>
      <c r="K173" s="1">
        <v>16</v>
      </c>
      <c r="L173" s="2">
        <v>4577.27</v>
      </c>
      <c r="M173">
        <f t="shared" si="5"/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50"/>
  <sheetViews>
    <sheetView workbookViewId="0" topLeftCell="D1">
      <pane ySplit="1" topLeftCell="BM2" activePane="bottomLeft" state="frozen"/>
      <selection pane="topLeft" activeCell="A1" sqref="A1"/>
      <selection pane="bottomLeft" activeCell="I2" sqref="I2"/>
    </sheetView>
  </sheetViews>
  <sheetFormatPr defaultColWidth="9.140625" defaultRowHeight="12.75"/>
  <cols>
    <col min="1" max="1" width="9.140625" style="23" customWidth="1"/>
    <col min="2" max="2" width="11.140625" style="23" bestFit="1" customWidth="1"/>
    <col min="3" max="4" width="9.140625" style="23" customWidth="1"/>
    <col min="5" max="5" width="11.140625" style="23" bestFit="1" customWidth="1"/>
    <col min="6" max="7" width="9.140625" style="23" customWidth="1"/>
    <col min="8" max="8" width="31.57421875" style="23" bestFit="1" customWidth="1"/>
    <col min="9" max="9" width="9.140625" style="23" customWidth="1"/>
    <col min="10" max="10" width="14.8515625" style="23" bestFit="1" customWidth="1"/>
    <col min="11" max="12" width="16.28125" style="23" customWidth="1"/>
    <col min="13" max="16384" width="9.140625" style="23" customWidth="1"/>
  </cols>
  <sheetData>
    <row r="1" spans="1:13" s="22" customFormat="1" ht="13.5">
      <c r="A1" s="22" t="s">
        <v>102</v>
      </c>
      <c r="B1" s="22" t="s">
        <v>54</v>
      </c>
      <c r="C1" s="22" t="s">
        <v>55</v>
      </c>
      <c r="D1" s="48" t="s">
        <v>56</v>
      </c>
      <c r="E1" s="48" t="s">
        <v>401</v>
      </c>
      <c r="F1" s="22" t="s">
        <v>57</v>
      </c>
      <c r="G1" s="22" t="s">
        <v>58</v>
      </c>
      <c r="H1" s="29" t="s">
        <v>103</v>
      </c>
      <c r="I1" s="22" t="s">
        <v>415</v>
      </c>
      <c r="J1" s="22" t="s">
        <v>412</v>
      </c>
      <c r="K1" s="22" t="s">
        <v>414</v>
      </c>
      <c r="L1" s="22" t="s">
        <v>413</v>
      </c>
      <c r="M1" s="22" t="s">
        <v>48</v>
      </c>
    </row>
    <row r="2" spans="1:13" ht="12.75">
      <c r="A2" s="23">
        <f aca="true" t="shared" si="0" ref="A2:A12">1000*B2+C2</f>
        <v>-12986</v>
      </c>
      <c r="B2" s="23">
        <v>-13</v>
      </c>
      <c r="C2" s="23">
        <v>14</v>
      </c>
      <c r="D2" s="38">
        <v>15611</v>
      </c>
      <c r="E2" s="38">
        <f>D2*$E$145</f>
        <v>14948.52586134886</v>
      </c>
      <c r="F2" s="38">
        <v>1014</v>
      </c>
      <c r="G2" s="39" t="s">
        <v>59</v>
      </c>
      <c r="H2" s="39">
        <f>VLOOKUP(A2,Cell_Calc!A:H,8,0)</f>
        <v>11970.46977</v>
      </c>
      <c r="I2" s="39">
        <f>H2*M2</f>
        <v>1008.3091654923817</v>
      </c>
      <c r="J2" s="54">
        <f>K2*$J$145</f>
        <v>1219900492.6664472</v>
      </c>
      <c r="K2" s="23">
        <f>VLOOKUP(A2,Cell_Calc!A:S,19,0)</f>
        <v>4032153.2002164437</v>
      </c>
      <c r="L2" s="23">
        <f>K2*$L$145</f>
        <v>10102942.217144214</v>
      </c>
      <c r="M2" s="23">
        <f>VLOOKUP(A2,Cell_Calc!A:T,20,0)</f>
        <v>0.0842330489</v>
      </c>
    </row>
    <row r="3" spans="1:13" ht="12.75">
      <c r="A3" s="23">
        <f t="shared" si="0"/>
        <v>-12987</v>
      </c>
      <c r="B3" s="23">
        <v>-13</v>
      </c>
      <c r="C3" s="23">
        <v>13</v>
      </c>
      <c r="D3" s="38">
        <v>312</v>
      </c>
      <c r="E3" s="38">
        <f aca="true" t="shared" si="1" ref="E3:E66">D3*$E$145</f>
        <v>298.75985322790626</v>
      </c>
      <c r="F3" s="38">
        <v>99</v>
      </c>
      <c r="G3" s="39" t="s">
        <v>59</v>
      </c>
      <c r="H3" s="39">
        <f>VLOOKUP(A3,Cell_Calc!A:H,8,0)</f>
        <v>12022.671219999998</v>
      </c>
      <c r="I3" s="39">
        <f aca="true" t="shared" si="2" ref="I3:I66">H3*M3</f>
        <v>100.26285864697789</v>
      </c>
      <c r="J3" s="54">
        <f aca="true" t="shared" si="3" ref="J3:J66">K3*$J$145</f>
        <v>24380818.25071625</v>
      </c>
      <c r="K3" s="23">
        <f>VLOOKUP(A3,Cell_Calc!A:S,19,0)</f>
        <v>80586.2403732964</v>
      </c>
      <c r="L3" s="23">
        <f aca="true" t="shared" si="4" ref="L3:L66">K3*$L$145</f>
        <v>201916.46734667823</v>
      </c>
      <c r="M3" s="23">
        <f>VLOOKUP(A3,Cell_Calc!A:T,20,0)</f>
        <v>0.008339482700000001</v>
      </c>
    </row>
    <row r="4" spans="1:13" ht="12.75">
      <c r="A4" s="23">
        <f t="shared" si="0"/>
        <v>-11985</v>
      </c>
      <c r="B4" s="23">
        <v>-12</v>
      </c>
      <c r="C4" s="23">
        <v>15</v>
      </c>
      <c r="D4" s="38">
        <v>33069</v>
      </c>
      <c r="E4" s="38">
        <f t="shared" si="1"/>
        <v>31665.67175126164</v>
      </c>
      <c r="F4" s="38">
        <v>4609</v>
      </c>
      <c r="G4" s="39" t="s">
        <v>59</v>
      </c>
      <c r="H4" s="39">
        <f>VLOOKUP(A4,Cell_Calc!A:H,8,0)</f>
        <v>11914.619009999999</v>
      </c>
      <c r="I4" s="39">
        <f t="shared" si="2"/>
        <v>4547.618789291718</v>
      </c>
      <c r="J4" s="54">
        <f t="shared" si="3"/>
        <v>2580371174.0006404</v>
      </c>
      <c r="K4" s="23">
        <f>VLOOKUP(A4,Cell_Calc!A:S,19,0)</f>
        <v>8528934.900461422</v>
      </c>
      <c r="L4" s="23">
        <f t="shared" si="4"/>
        <v>21370055.202396814</v>
      </c>
      <c r="M4" s="23">
        <f>VLOOKUP(A4,Cell_Calc!A:T,20,0)</f>
        <v>0.38168394520000004</v>
      </c>
    </row>
    <row r="5" spans="1:13" ht="12.75">
      <c r="A5" s="23">
        <f t="shared" si="0"/>
        <v>-11986</v>
      </c>
      <c r="B5" s="23">
        <v>-12</v>
      </c>
      <c r="C5" s="23">
        <v>14</v>
      </c>
      <c r="D5" s="38">
        <v>191031</v>
      </c>
      <c r="E5" s="38">
        <f t="shared" si="1"/>
        <v>182924.33821147485</v>
      </c>
      <c r="F5" s="38">
        <v>11673</v>
      </c>
      <c r="G5" s="39" t="s">
        <v>59</v>
      </c>
      <c r="H5" s="39">
        <f>VLOOKUP(A5,Cell_Calc!A:H,8,0)</f>
        <v>11970.46977</v>
      </c>
      <c r="I5" s="39">
        <f t="shared" si="2"/>
        <v>11553.458729424916</v>
      </c>
      <c r="J5" s="54">
        <f t="shared" si="3"/>
        <v>14927859266.83518</v>
      </c>
      <c r="K5" s="23">
        <f>VLOOKUP(A5,Cell_Calc!A:S,19,0)</f>
        <v>49341250.271638416</v>
      </c>
      <c r="L5" s="23">
        <f t="shared" si="4"/>
        <v>123629181.6464849</v>
      </c>
      <c r="M5" s="23">
        <f>VLOOKUP(A5,Cell_Calc!A:T,20,0)</f>
        <v>0.9651633521</v>
      </c>
    </row>
    <row r="6" spans="1:13" ht="12.75">
      <c r="A6" s="23">
        <f t="shared" si="0"/>
        <v>-11987</v>
      </c>
      <c r="B6" s="23">
        <v>-12</v>
      </c>
      <c r="C6" s="23">
        <v>13</v>
      </c>
      <c r="D6" s="38">
        <v>60105</v>
      </c>
      <c r="E6" s="38">
        <f t="shared" si="1"/>
        <v>57554.362109818285</v>
      </c>
      <c r="F6" s="38">
        <v>9653</v>
      </c>
      <c r="G6" s="39" t="s">
        <v>59</v>
      </c>
      <c r="H6" s="39">
        <f>VLOOKUP(A6,Cell_Calc!A:H,8,0)</f>
        <v>12022.671219999998</v>
      </c>
      <c r="I6" s="39">
        <f t="shared" si="2"/>
        <v>9597.737512214264</v>
      </c>
      <c r="J6" s="54">
        <f t="shared" si="3"/>
        <v>4303174339.447705</v>
      </c>
      <c r="K6" s="23">
        <f>VLOOKUP(A6,Cell_Calc!A:S,19,0)</f>
        <v>14223338.94297195</v>
      </c>
      <c r="L6" s="23">
        <f t="shared" si="4"/>
        <v>35637924.538182</v>
      </c>
      <c r="M6" s="23">
        <f>VLOOKUP(A6,Cell_Calc!A:T,20,0)</f>
        <v>0.7983032502999999</v>
      </c>
    </row>
    <row r="7" spans="1:13" ht="12.75">
      <c r="A7" s="23">
        <f t="shared" si="0"/>
        <v>-11988</v>
      </c>
      <c r="B7" s="23">
        <v>-12</v>
      </c>
      <c r="C7" s="23">
        <v>12</v>
      </c>
      <c r="D7" s="38">
        <v>49849</v>
      </c>
      <c r="E7" s="38">
        <f t="shared" si="1"/>
        <v>47733.58949858301</v>
      </c>
      <c r="F7" s="38">
        <v>4677</v>
      </c>
      <c r="G7" s="39" t="s">
        <v>59</v>
      </c>
      <c r="H7" s="39">
        <f>VLOOKUP(A7,Cell_Calc!A:H,8,0)</f>
        <v>12071.22077</v>
      </c>
      <c r="I7" s="39">
        <f t="shared" si="2"/>
        <v>4666.777278121832</v>
      </c>
      <c r="J7" s="54">
        <f t="shared" si="3"/>
        <v>3175845236.753849</v>
      </c>
      <c r="K7" s="23">
        <f>VLOOKUP(A7,Cell_Calc!A:S,19,0)</f>
        <v>10497163.179907447</v>
      </c>
      <c r="L7" s="23">
        <f t="shared" si="4"/>
        <v>26301637.806035224</v>
      </c>
      <c r="M7" s="23">
        <f>VLOOKUP(A7,Cell_Calc!A:T,20,0)</f>
        <v>0.3866035894</v>
      </c>
    </row>
    <row r="8" spans="1:13" ht="12.75">
      <c r="A8" s="23">
        <f t="shared" si="0"/>
        <v>-11989</v>
      </c>
      <c r="B8" s="23">
        <v>-12</v>
      </c>
      <c r="C8" s="23">
        <v>11</v>
      </c>
      <c r="D8" s="38">
        <v>14</v>
      </c>
      <c r="E8" s="38">
        <f t="shared" si="1"/>
        <v>13.405890849970152</v>
      </c>
      <c r="F8" s="38">
        <v>2</v>
      </c>
      <c r="G8" s="39" t="s">
        <v>59</v>
      </c>
      <c r="H8" s="39">
        <f>VLOOKUP(A8,Cell_Calc!A:H,8,0)</f>
        <v>0</v>
      </c>
      <c r="I8" s="39">
        <f t="shared" si="2"/>
        <v>0</v>
      </c>
      <c r="J8" s="54">
        <f t="shared" si="3"/>
        <v>891930.2957843466</v>
      </c>
      <c r="K8" s="23">
        <f>VLOOKUP(A8,Cell_Calc!A:S,19,0)</f>
        <v>2948.108979492152</v>
      </c>
      <c r="L8" s="23">
        <f t="shared" si="4"/>
        <v>7386.766620884937</v>
      </c>
      <c r="M8" s="23">
        <f>VLOOKUP(A8,Cell_Calc!A:T,20,0)</f>
        <v>0.0001907178</v>
      </c>
    </row>
    <row r="9" spans="1:13" ht="12.75">
      <c r="A9" s="23">
        <f t="shared" si="0"/>
        <v>-10985</v>
      </c>
      <c r="B9" s="23">
        <v>-11</v>
      </c>
      <c r="C9" s="23">
        <v>15</v>
      </c>
      <c r="D9" s="38">
        <v>79091</v>
      </c>
      <c r="E9" s="38">
        <f t="shared" si="1"/>
        <v>75734.6652296421</v>
      </c>
      <c r="F9" s="38">
        <v>4340</v>
      </c>
      <c r="G9" s="39" t="s">
        <v>59</v>
      </c>
      <c r="H9" s="39">
        <f>VLOOKUP(A9,Cell_Calc!A:H,8,0)</f>
        <v>11914.619009999999</v>
      </c>
      <c r="I9" s="39">
        <f t="shared" si="2"/>
        <v>4280.729177644835</v>
      </c>
      <c r="J9" s="54">
        <f t="shared" si="3"/>
        <v>5181598457.249136</v>
      </c>
      <c r="K9" s="23">
        <f>VLOOKUP(A9,Cell_Calc!A:S,19,0)</f>
        <v>17126805.77410537</v>
      </c>
      <c r="L9" s="23">
        <f t="shared" si="4"/>
        <v>42912836.02288479</v>
      </c>
      <c r="M9" s="23">
        <f>VLOOKUP(A9,Cell_Calc!A:T,20,0)</f>
        <v>0.35928376510000004</v>
      </c>
    </row>
    <row r="10" spans="1:13" ht="12.75">
      <c r="A10" s="23">
        <f t="shared" si="0"/>
        <v>-10986</v>
      </c>
      <c r="B10" s="23">
        <v>-11</v>
      </c>
      <c r="C10" s="23">
        <v>14</v>
      </c>
      <c r="D10" s="38">
        <v>136859</v>
      </c>
      <c r="E10" s="38">
        <f t="shared" si="1"/>
        <v>131051.2011311475</v>
      </c>
      <c r="F10" s="38">
        <v>12096</v>
      </c>
      <c r="G10" s="39" t="s">
        <v>59</v>
      </c>
      <c r="H10" s="39">
        <f>VLOOKUP(A10,Cell_Calc!A:H,8,0)</f>
        <v>11970.46977</v>
      </c>
      <c r="I10" s="39">
        <f t="shared" si="2"/>
        <v>11970.469791546848</v>
      </c>
      <c r="J10" s="54">
        <f t="shared" si="3"/>
        <v>9469200599.418842</v>
      </c>
      <c r="K10" s="23">
        <f>VLOOKUP(A10,Cell_Calc!A:S,19,0)</f>
        <v>31298673.727872588</v>
      </c>
      <c r="L10" s="23">
        <f t="shared" si="4"/>
        <v>78421795.1165577</v>
      </c>
      <c r="M10" s="23">
        <f>VLOOKUP(A10,Cell_Calc!A:T,20,0)</f>
        <v>1.0000000018000001</v>
      </c>
    </row>
    <row r="11" spans="1:13" ht="12.75">
      <c r="A11" s="23">
        <f t="shared" si="0"/>
        <v>-10987</v>
      </c>
      <c r="B11" s="23">
        <v>-11</v>
      </c>
      <c r="C11" s="23">
        <v>13</v>
      </c>
      <c r="D11" s="38">
        <v>75400</v>
      </c>
      <c r="E11" s="38">
        <f t="shared" si="1"/>
        <v>72200.29786341067</v>
      </c>
      <c r="F11" s="38">
        <v>12096</v>
      </c>
      <c r="G11" s="39" t="s">
        <v>59</v>
      </c>
      <c r="H11" s="39">
        <f>VLOOKUP(A11,Cell_Calc!A:H,8,0)</f>
        <v>12022.671219999998</v>
      </c>
      <c r="I11" s="39">
        <f t="shared" si="2"/>
        <v>12022.671241640806</v>
      </c>
      <c r="J11" s="54">
        <f t="shared" si="3"/>
        <v>4899285987.219672</v>
      </c>
      <c r="K11" s="23">
        <f>VLOOKUP(A11,Cell_Calc!A:S,19,0)</f>
        <v>16193674.640596138</v>
      </c>
      <c r="L11" s="23">
        <f t="shared" si="4"/>
        <v>40574787.47791483</v>
      </c>
      <c r="M11" s="23">
        <f>VLOOKUP(A11,Cell_Calc!A:T,20,0)</f>
        <v>1.0000000018</v>
      </c>
    </row>
    <row r="12" spans="1:13" ht="12.75">
      <c r="A12" s="23">
        <f t="shared" si="0"/>
        <v>-10988</v>
      </c>
      <c r="B12" s="23">
        <v>-11</v>
      </c>
      <c r="C12" s="23">
        <v>12</v>
      </c>
      <c r="D12" s="38">
        <v>59033</v>
      </c>
      <c r="E12" s="38">
        <f t="shared" si="1"/>
        <v>56527.853896163426</v>
      </c>
      <c r="F12" s="38">
        <v>10556</v>
      </c>
      <c r="G12" s="39" t="s">
        <v>59</v>
      </c>
      <c r="H12" s="39">
        <f>VLOOKUP(A12,Cell_Calc!A:H,8,0)</f>
        <v>12071.22077</v>
      </c>
      <c r="I12" s="39">
        <f t="shared" si="2"/>
        <v>10537.35903204061</v>
      </c>
      <c r="J12" s="54">
        <f t="shared" si="3"/>
        <v>3839111290.452522</v>
      </c>
      <c r="K12" s="23">
        <f>VLOOKUP(A12,Cell_Calc!A:S,19,0)</f>
        <v>12689465.221830864</v>
      </c>
      <c r="L12" s="23">
        <f t="shared" si="4"/>
        <v>31794658.470748715</v>
      </c>
      <c r="M12" s="23">
        <f>VLOOKUP(A12,Cell_Calc!A:T,20,0)</f>
        <v>0.8729323432000001</v>
      </c>
    </row>
    <row r="13" spans="1:13" ht="12.75">
      <c r="A13" s="23">
        <f aca="true" t="shared" si="5" ref="A13:A34">1000*B13+C13</f>
        <v>-10989</v>
      </c>
      <c r="B13" s="23">
        <v>-11</v>
      </c>
      <c r="C13" s="23">
        <v>11</v>
      </c>
      <c r="D13" s="38">
        <v>481</v>
      </c>
      <c r="E13" s="38">
        <f t="shared" si="1"/>
        <v>460.5881070596888</v>
      </c>
      <c r="F13" s="38">
        <v>148</v>
      </c>
      <c r="G13" s="39" t="s">
        <v>59</v>
      </c>
      <c r="H13" s="39">
        <f>VLOOKUP(A13,Cell_Calc!A:H,8,0)</f>
        <v>12116.07957</v>
      </c>
      <c r="I13" s="39">
        <f t="shared" si="2"/>
        <v>148.96015765931188</v>
      </c>
      <c r="J13" s="54">
        <f t="shared" si="3"/>
        <v>30644176.59087648</v>
      </c>
      <c r="K13" s="23">
        <f>VLOOKUP(A13,Cell_Calc!A:S,19,0)</f>
        <v>101288.6013668375</v>
      </c>
      <c r="L13" s="23">
        <f t="shared" si="4"/>
        <v>253788.19604611816</v>
      </c>
      <c r="M13" s="23">
        <f>VLOOKUP(A13,Cell_Calc!A:T,20,0)</f>
        <v>0.0122944189</v>
      </c>
    </row>
    <row r="14" spans="1:13" ht="12.75">
      <c r="A14" s="23">
        <f t="shared" si="5"/>
        <v>-9985</v>
      </c>
      <c r="B14" s="23">
        <v>-10</v>
      </c>
      <c r="C14" s="23">
        <v>15</v>
      </c>
      <c r="D14" s="38">
        <v>121139</v>
      </c>
      <c r="E14" s="38">
        <f t="shared" si="1"/>
        <v>115998.30083389531</v>
      </c>
      <c r="F14" s="38">
        <v>5527</v>
      </c>
      <c r="G14" s="39" t="s">
        <v>59</v>
      </c>
      <c r="H14" s="39">
        <f>VLOOKUP(A14,Cell_Calc!A:H,8,0)</f>
        <v>11914.619009999999</v>
      </c>
      <c r="I14" s="39">
        <f t="shared" si="2"/>
        <v>5452.947134092356</v>
      </c>
      <c r="J14" s="54">
        <f t="shared" si="3"/>
        <v>8772068510.460144</v>
      </c>
      <c r="K14" s="23">
        <f>VLOOKUP(A14,Cell_Calc!A:S,19,0)</f>
        <v>28994433.832596984</v>
      </c>
      <c r="L14" s="23">
        <f t="shared" si="4"/>
        <v>72648303.54506725</v>
      </c>
      <c r="M14" s="23">
        <f>VLOOKUP(A14,Cell_Calc!A:T,20,0)</f>
        <v>0.45766861109999996</v>
      </c>
    </row>
    <row r="15" spans="1:13" ht="12.75">
      <c r="A15" s="23">
        <f t="shared" si="5"/>
        <v>-9986</v>
      </c>
      <c r="B15" s="23">
        <v>-10</v>
      </c>
      <c r="C15" s="23">
        <v>14</v>
      </c>
      <c r="D15" s="38">
        <v>128570</v>
      </c>
      <c r="E15" s="38">
        <f t="shared" si="1"/>
        <v>123113.95618433303</v>
      </c>
      <c r="F15" s="38">
        <v>12096</v>
      </c>
      <c r="G15" s="39" t="s">
        <v>59</v>
      </c>
      <c r="H15" s="39">
        <f>VLOOKUP(A15,Cell_Calc!A:H,8,0)</f>
        <v>11970.46977</v>
      </c>
      <c r="I15" s="39">
        <f t="shared" si="2"/>
        <v>11970.469791546848</v>
      </c>
      <c r="J15" s="54">
        <f t="shared" si="3"/>
        <v>8942594627.027575</v>
      </c>
      <c r="K15" s="23">
        <f>VLOOKUP(A15,Cell_Calc!A:S,19,0)</f>
        <v>29558076.056508973</v>
      </c>
      <c r="L15" s="23">
        <f t="shared" si="4"/>
        <v>74060562.58795774</v>
      </c>
      <c r="M15" s="23">
        <f>VLOOKUP(A15,Cell_Calc!A:T,20,0)</f>
        <v>1.0000000018000001</v>
      </c>
    </row>
    <row r="16" spans="1:13" ht="12.75">
      <c r="A16" s="23">
        <f t="shared" si="5"/>
        <v>-9987</v>
      </c>
      <c r="B16" s="23">
        <v>-10</v>
      </c>
      <c r="C16" s="23">
        <v>13</v>
      </c>
      <c r="D16" s="38">
        <v>109210</v>
      </c>
      <c r="E16" s="38">
        <f t="shared" si="1"/>
        <v>104575.5242660886</v>
      </c>
      <c r="F16" s="38">
        <v>12096</v>
      </c>
      <c r="G16" s="39" t="s">
        <v>59</v>
      </c>
      <c r="H16" s="39">
        <f>VLOOKUP(A16,Cell_Calc!A:H,8,0)</f>
        <v>12022.671219999998</v>
      </c>
      <c r="I16" s="39">
        <f t="shared" si="2"/>
        <v>12022.671241640806</v>
      </c>
      <c r="J16" s="54">
        <f t="shared" si="3"/>
        <v>7505100112.393885</v>
      </c>
      <c r="K16" s="23">
        <f>VLOOKUP(A16,Cell_Calc!A:S,19,0)</f>
        <v>24806706.463400163</v>
      </c>
      <c r="L16" s="23">
        <f t="shared" si="4"/>
        <v>62155555.49425466</v>
      </c>
      <c r="M16" s="23">
        <f>VLOOKUP(A16,Cell_Calc!A:T,20,0)</f>
        <v>1.0000000018</v>
      </c>
    </row>
    <row r="17" spans="1:13" ht="12.75">
      <c r="A17" s="23">
        <f t="shared" si="5"/>
        <v>-9988</v>
      </c>
      <c r="B17" s="23">
        <v>-10</v>
      </c>
      <c r="C17" s="23">
        <v>12</v>
      </c>
      <c r="D17" s="38">
        <v>84845</v>
      </c>
      <c r="E17" s="38">
        <f t="shared" si="1"/>
        <v>81244.48636897982</v>
      </c>
      <c r="F17" s="38">
        <v>9055</v>
      </c>
      <c r="G17" s="39" t="s">
        <v>59</v>
      </c>
      <c r="H17" s="39">
        <f>VLOOKUP(A17,Cell_Calc!A:H,8,0)</f>
        <v>12071.22077</v>
      </c>
      <c r="I17" s="39">
        <f t="shared" si="2"/>
        <v>9035.610480993611</v>
      </c>
      <c r="J17" s="54">
        <f t="shared" si="3"/>
        <v>5840571133.881901</v>
      </c>
      <c r="K17" s="23">
        <f>VLOOKUP(A17,Cell_Calc!A:S,19,0)</f>
        <v>19304916.860143363</v>
      </c>
      <c r="L17" s="23">
        <f t="shared" si="4"/>
        <v>48370299.90188172</v>
      </c>
      <c r="M17" s="23">
        <f>VLOOKUP(A17,Cell_Calc!A:T,20,0)</f>
        <v>0.7485249962</v>
      </c>
    </row>
    <row r="18" spans="1:13" ht="12.75">
      <c r="A18" s="23">
        <f t="shared" si="5"/>
        <v>-8985</v>
      </c>
      <c r="B18" s="23">
        <v>-9</v>
      </c>
      <c r="C18" s="23">
        <v>15</v>
      </c>
      <c r="D18" s="38">
        <v>50501</v>
      </c>
      <c r="E18" s="38">
        <f t="shared" si="1"/>
        <v>48357.92098673876</v>
      </c>
      <c r="F18" s="38">
        <v>6012</v>
      </c>
      <c r="G18" s="39" t="s">
        <v>59</v>
      </c>
      <c r="H18" s="39">
        <f>VLOOKUP(A18,Cell_Calc!A:H,8,0)</f>
        <v>11914.619009999999</v>
      </c>
      <c r="I18" s="39">
        <f t="shared" si="2"/>
        <v>5927.889542898313</v>
      </c>
      <c r="J18" s="54">
        <f t="shared" si="3"/>
        <v>3445349837.8644934</v>
      </c>
      <c r="K18" s="23">
        <f>VLOOKUP(A18,Cell_Calc!A:S,19,0)</f>
        <v>11387960.295224678</v>
      </c>
      <c r="L18" s="23">
        <f t="shared" si="4"/>
        <v>28533614.453838598</v>
      </c>
      <c r="M18" s="23">
        <f>VLOOKUP(A18,Cell_Calc!A:T,20,0)</f>
        <v>0.4975307677</v>
      </c>
    </row>
    <row r="19" spans="1:13" ht="12.75">
      <c r="A19" s="23">
        <f t="shared" si="5"/>
        <v>-8986</v>
      </c>
      <c r="B19" s="23">
        <v>-9</v>
      </c>
      <c r="C19" s="23">
        <v>14</v>
      </c>
      <c r="D19" s="38">
        <v>72630</v>
      </c>
      <c r="E19" s="38">
        <f t="shared" si="1"/>
        <v>69547.84660238087</v>
      </c>
      <c r="F19" s="38">
        <v>12096</v>
      </c>
      <c r="G19" s="39" t="s">
        <v>59</v>
      </c>
      <c r="H19" s="39">
        <f>VLOOKUP(A19,Cell_Calc!A:H,8,0)</f>
        <v>11970.46977</v>
      </c>
      <c r="I19" s="39">
        <f t="shared" si="2"/>
        <v>11970.469791546848</v>
      </c>
      <c r="J19" s="54">
        <f t="shared" si="3"/>
        <v>4937926432.154764</v>
      </c>
      <c r="K19" s="23">
        <f>VLOOKUP(A19,Cell_Calc!A:S,19,0)</f>
        <v>16321393.413266083</v>
      </c>
      <c r="L19" s="23">
        <f t="shared" si="4"/>
        <v>40894798.974566236</v>
      </c>
      <c r="M19" s="23">
        <f>VLOOKUP(A19,Cell_Calc!A:T,20,0)</f>
        <v>1.0000000018000001</v>
      </c>
    </row>
    <row r="20" spans="1:13" ht="12.75">
      <c r="A20" s="23">
        <f t="shared" si="5"/>
        <v>-8987</v>
      </c>
      <c r="B20" s="23">
        <v>-9</v>
      </c>
      <c r="C20" s="23">
        <v>13</v>
      </c>
      <c r="D20" s="38">
        <v>185215</v>
      </c>
      <c r="E20" s="38">
        <f t="shared" si="1"/>
        <v>177355.1481269444</v>
      </c>
      <c r="F20" s="38">
        <v>12096</v>
      </c>
      <c r="G20" s="39" t="s">
        <v>59</v>
      </c>
      <c r="H20" s="39">
        <f>VLOOKUP(A20,Cell_Calc!A:H,8,0)</f>
        <v>12022.671219999998</v>
      </c>
      <c r="I20" s="39">
        <f t="shared" si="2"/>
        <v>12022.671242843073</v>
      </c>
      <c r="J20" s="54">
        <f t="shared" si="3"/>
        <v>12768550110.84211</v>
      </c>
      <c r="K20" s="23">
        <f>VLOOKUP(A20,Cell_Calc!A:S,19,0)</f>
        <v>42204057.217012145</v>
      </c>
      <c r="L20" s="23">
        <f t="shared" si="4"/>
        <v>105746267.61940339</v>
      </c>
      <c r="M20" s="23">
        <f>VLOOKUP(A20,Cell_Calc!A:T,20,0)</f>
        <v>1.0000000019</v>
      </c>
    </row>
    <row r="21" spans="1:13" ht="12.75">
      <c r="A21" s="23">
        <f t="shared" si="5"/>
        <v>-8988</v>
      </c>
      <c r="B21" s="23">
        <v>-9</v>
      </c>
      <c r="C21" s="23">
        <v>12</v>
      </c>
      <c r="D21" s="38">
        <v>804295</v>
      </c>
      <c r="E21" s="38">
        <f t="shared" si="1"/>
        <v>770163.6415126246</v>
      </c>
      <c r="F21" s="38">
        <v>11798</v>
      </c>
      <c r="G21" s="39" t="s">
        <v>59</v>
      </c>
      <c r="H21" s="39">
        <f>VLOOKUP(A21,Cell_Calc!A:H,8,0)</f>
        <v>12071.22077</v>
      </c>
      <c r="I21" s="39">
        <f t="shared" si="2"/>
        <v>11775.949287170866</v>
      </c>
      <c r="J21" s="54">
        <f t="shared" si="3"/>
        <v>57888867542.51056</v>
      </c>
      <c r="K21" s="23">
        <f>VLOOKUP(A21,Cell_Calc!A:S,19,0)</f>
        <v>191340837.97953025</v>
      </c>
      <c r="L21" s="23">
        <f t="shared" si="4"/>
        <v>479422614.6425634</v>
      </c>
      <c r="M21" s="23">
        <f>VLOOKUP(A21,Cell_Calc!A:T,20,0)</f>
        <v>0.9755392194</v>
      </c>
    </row>
    <row r="22" spans="1:13" ht="12.75">
      <c r="A22" s="23">
        <f t="shared" si="5"/>
        <v>-8989</v>
      </c>
      <c r="B22" s="23">
        <v>-9</v>
      </c>
      <c r="C22" s="23">
        <v>11</v>
      </c>
      <c r="D22" s="38">
        <v>152704</v>
      </c>
      <c r="E22" s="38">
        <f t="shared" si="1"/>
        <v>146223.7968824173</v>
      </c>
      <c r="F22" s="38">
        <v>7670</v>
      </c>
      <c r="G22" s="39" t="s">
        <v>59</v>
      </c>
      <c r="H22" s="39">
        <f>VLOOKUP(A22,Cell_Calc!A:H,8,0)</f>
        <v>12116.07957</v>
      </c>
      <c r="I22" s="39">
        <f t="shared" si="2"/>
        <v>7848.484175867487</v>
      </c>
      <c r="J22" s="54">
        <f t="shared" si="3"/>
        <v>10516399462.026266</v>
      </c>
      <c r="K22" s="23">
        <f>VLOOKUP(A22,Cell_Calc!A:S,19,0)</f>
        <v>34759993.950718075</v>
      </c>
      <c r="L22" s="23">
        <f t="shared" si="4"/>
        <v>87094461.17611207</v>
      </c>
      <c r="M22" s="23">
        <f>VLOOKUP(A22,Cell_Calc!A:T,20,0)</f>
        <v>0.6477742351</v>
      </c>
    </row>
    <row r="23" spans="1:13" ht="12.75">
      <c r="A23" s="23">
        <f t="shared" si="5"/>
        <v>-8990</v>
      </c>
      <c r="B23" s="23">
        <v>-9</v>
      </c>
      <c r="C23" s="23">
        <v>10</v>
      </c>
      <c r="D23" s="38">
        <v>27176</v>
      </c>
      <c r="E23" s="38">
        <f t="shared" si="1"/>
        <v>26022.749267056348</v>
      </c>
      <c r="F23" s="38">
        <v>2188</v>
      </c>
      <c r="G23" s="39" t="s">
        <v>59</v>
      </c>
      <c r="H23" s="39">
        <f>VLOOKUP(A23,Cell_Calc!A:H,8,0)</f>
        <v>12157.260569999999</v>
      </c>
      <c r="I23" s="39">
        <f t="shared" si="2"/>
        <v>2199.640635201892</v>
      </c>
      <c r="J23" s="54">
        <f t="shared" si="3"/>
        <v>1746430355.957183</v>
      </c>
      <c r="K23" s="23">
        <f>VLOOKUP(A23,Cell_Calc!A:S,19,0)</f>
        <v>5772499.307165484</v>
      </c>
      <c r="L23" s="23">
        <f t="shared" si="4"/>
        <v>14463544.427247293</v>
      </c>
      <c r="M23" s="23">
        <f>VLOOKUP(A23,Cell_Calc!A:T,20,0)</f>
        <v>0.1809322604</v>
      </c>
    </row>
    <row r="24" spans="1:13" ht="12.75">
      <c r="A24" s="23">
        <f t="shared" si="5"/>
        <v>-7985</v>
      </c>
      <c r="B24" s="23">
        <v>-8</v>
      </c>
      <c r="C24" s="23">
        <v>15</v>
      </c>
      <c r="D24" s="38">
        <v>34872</v>
      </c>
      <c r="E24" s="38">
        <f t="shared" si="1"/>
        <v>33392.158980011365</v>
      </c>
      <c r="F24" s="38">
        <v>6019</v>
      </c>
      <c r="G24" s="39" t="s">
        <v>59</v>
      </c>
      <c r="H24" s="39">
        <f>VLOOKUP(A24,Cell_Calc!A:H,8,0)</f>
        <v>11914.619009999999</v>
      </c>
      <c r="I24" s="39">
        <f t="shared" si="2"/>
        <v>5938.301013574011</v>
      </c>
      <c r="J24" s="54">
        <f t="shared" si="3"/>
        <v>2275610217.5596967</v>
      </c>
      <c r="K24" s="23">
        <f>VLOOKUP(A24,Cell_Calc!A:S,19,0)</f>
        <v>7521604.488512509</v>
      </c>
      <c r="L24" s="23">
        <f t="shared" si="4"/>
        <v>18846093.328888226</v>
      </c>
      <c r="M24" s="23">
        <f>VLOOKUP(A24,Cell_Calc!A:T,20,0)</f>
        <v>0.49840460769999995</v>
      </c>
    </row>
    <row r="25" spans="1:13" ht="12.75">
      <c r="A25" s="23">
        <f t="shared" si="5"/>
        <v>-7986</v>
      </c>
      <c r="B25" s="23">
        <v>-8</v>
      </c>
      <c r="C25" s="23">
        <v>14</v>
      </c>
      <c r="D25" s="38">
        <v>70489</v>
      </c>
      <c r="E25" s="38">
        <f t="shared" si="1"/>
        <v>67497.70286596757</v>
      </c>
      <c r="F25" s="38">
        <v>12096</v>
      </c>
      <c r="G25" s="39" t="s">
        <v>59</v>
      </c>
      <c r="H25" s="39">
        <f>VLOOKUP(A25,Cell_Calc!A:H,8,0)</f>
        <v>11970.46977</v>
      </c>
      <c r="I25" s="39">
        <f t="shared" si="2"/>
        <v>11970.469792743892</v>
      </c>
      <c r="J25" s="54">
        <f t="shared" si="3"/>
        <v>4945436279.496976</v>
      </c>
      <c r="K25" s="23">
        <f>VLOOKUP(A25,Cell_Calc!A:S,19,0)</f>
        <v>16346215.81081086</v>
      </c>
      <c r="L25" s="23">
        <f t="shared" si="4"/>
        <v>40956993.845552884</v>
      </c>
      <c r="M25" s="23">
        <f>VLOOKUP(A25,Cell_Calc!A:T,20,0)</f>
        <v>1.0000000019</v>
      </c>
    </row>
    <row r="26" spans="1:13" ht="12.75">
      <c r="A26" s="23">
        <f t="shared" si="5"/>
        <v>-7987</v>
      </c>
      <c r="B26" s="23">
        <v>-8</v>
      </c>
      <c r="C26" s="23">
        <v>13</v>
      </c>
      <c r="D26" s="38">
        <v>265077</v>
      </c>
      <c r="E26" s="38">
        <f t="shared" si="1"/>
        <v>253828.094916967</v>
      </c>
      <c r="F26" s="38">
        <v>12096</v>
      </c>
      <c r="G26" s="39" t="s">
        <v>59</v>
      </c>
      <c r="H26" s="39">
        <f>VLOOKUP(A26,Cell_Calc!A:H,8,0)</f>
        <v>12022.671219999998</v>
      </c>
      <c r="I26" s="39">
        <f t="shared" si="2"/>
        <v>12022.67124404534</v>
      </c>
      <c r="J26" s="54">
        <f t="shared" si="3"/>
        <v>27860421594.396564</v>
      </c>
      <c r="K26" s="23">
        <f>VLOOKUP(A26,Cell_Calc!A:S,19,0)</f>
        <v>92087419.23341566</v>
      </c>
      <c r="L26" s="23">
        <f t="shared" si="4"/>
        <v>230733761.65151468</v>
      </c>
      <c r="M26" s="23">
        <f>VLOOKUP(A26,Cell_Calc!A:T,20,0)</f>
        <v>1.000000002</v>
      </c>
    </row>
    <row r="27" spans="1:13" ht="12.75">
      <c r="A27" s="23">
        <f t="shared" si="5"/>
        <v>-7988</v>
      </c>
      <c r="B27" s="23">
        <v>-8</v>
      </c>
      <c r="C27" s="23">
        <v>12</v>
      </c>
      <c r="D27" s="38">
        <v>449898</v>
      </c>
      <c r="E27" s="38">
        <f t="shared" si="1"/>
        <v>430805.962972848</v>
      </c>
      <c r="F27" s="38">
        <v>12096</v>
      </c>
      <c r="G27" s="39" t="s">
        <v>59</v>
      </c>
      <c r="H27" s="39">
        <f>VLOOKUP(A27,Cell_Calc!A:H,8,0)</f>
        <v>12071.22077</v>
      </c>
      <c r="I27" s="39">
        <f t="shared" si="2"/>
        <v>12071.22079414244</v>
      </c>
      <c r="J27" s="54">
        <f t="shared" si="3"/>
        <v>40441474776.061554</v>
      </c>
      <c r="K27" s="23">
        <f>VLOOKUP(A27,Cell_Calc!A:S,19,0)</f>
        <v>133671740.37559454</v>
      </c>
      <c r="L27" s="23">
        <f t="shared" si="4"/>
        <v>334927221.76509607</v>
      </c>
      <c r="M27" s="23">
        <f>VLOOKUP(A27,Cell_Calc!A:T,20,0)</f>
        <v>1.000000002</v>
      </c>
    </row>
    <row r="28" spans="1:13" ht="12.75">
      <c r="A28" s="23">
        <f t="shared" si="5"/>
        <v>-7989</v>
      </c>
      <c r="B28" s="23">
        <v>-8</v>
      </c>
      <c r="C28" s="23">
        <v>11</v>
      </c>
      <c r="D28" s="38">
        <v>180865</v>
      </c>
      <c r="E28" s="38">
        <f t="shared" si="1"/>
        <v>173189.74632713225</v>
      </c>
      <c r="F28" s="38">
        <v>12096</v>
      </c>
      <c r="G28" s="39" t="s">
        <v>59</v>
      </c>
      <c r="H28" s="39">
        <f>VLOOKUP(A28,Cell_Calc!A:H,8,0)</f>
        <v>12116.07957</v>
      </c>
      <c r="I28" s="39">
        <f t="shared" si="2"/>
        <v>12116.079591808942</v>
      </c>
      <c r="J28" s="54">
        <f t="shared" si="3"/>
        <v>12319746588.122131</v>
      </c>
      <c r="K28" s="23">
        <f>VLOOKUP(A28,Cell_Calc!A:S,19,0)</f>
        <v>40720621.009483226</v>
      </c>
      <c r="L28" s="23">
        <f t="shared" si="4"/>
        <v>102029377.52537628</v>
      </c>
      <c r="M28" s="23">
        <f>VLOOKUP(A28,Cell_Calc!A:T,20,0)</f>
        <v>1.0000000018</v>
      </c>
    </row>
    <row r="29" spans="1:13" ht="12.75">
      <c r="A29" s="23">
        <f t="shared" si="5"/>
        <v>-7990</v>
      </c>
      <c r="B29" s="23">
        <v>-8</v>
      </c>
      <c r="C29" s="23">
        <v>10</v>
      </c>
      <c r="D29" s="38">
        <v>62081</v>
      </c>
      <c r="E29" s="38">
        <f t="shared" si="1"/>
        <v>59446.50784692836</v>
      </c>
      <c r="F29" s="38">
        <v>8281</v>
      </c>
      <c r="G29" s="39" t="s">
        <v>59</v>
      </c>
      <c r="H29" s="39">
        <f>VLOOKUP(A29,Cell_Calc!A:H,8,0)</f>
        <v>12157.260569999999</v>
      </c>
      <c r="I29" s="39">
        <f t="shared" si="2"/>
        <v>8318.845226630363</v>
      </c>
      <c r="J29" s="54">
        <f t="shared" si="3"/>
        <v>4153431738.084106</v>
      </c>
      <c r="K29" s="23">
        <f>VLOOKUP(A29,Cell_Calc!A:S,19,0)</f>
        <v>13728392.746190585</v>
      </c>
      <c r="L29" s="23">
        <f t="shared" si="4"/>
        <v>34397789.90579526</v>
      </c>
      <c r="M29" s="23">
        <f>VLOOKUP(A29,Cell_Calc!A:T,20,0)</f>
        <v>0.6842697151</v>
      </c>
    </row>
    <row r="30" spans="1:13" ht="12.75">
      <c r="A30" s="23">
        <f t="shared" si="5"/>
        <v>-6976</v>
      </c>
      <c r="B30" s="23">
        <v>-7</v>
      </c>
      <c r="C30" s="23">
        <v>24</v>
      </c>
      <c r="D30" s="38">
        <v>0</v>
      </c>
      <c r="E30" s="38">
        <f t="shared" si="1"/>
        <v>0</v>
      </c>
      <c r="F30" s="38">
        <v>5627</v>
      </c>
      <c r="G30" s="39" t="s">
        <v>59</v>
      </c>
      <c r="H30" s="39">
        <f>VLOOKUP(A30,Cell_Calc!A:H,8,0)</f>
        <v>11251.029929999999</v>
      </c>
      <c r="I30" s="39">
        <f t="shared" si="2"/>
        <v>5716.295251238898</v>
      </c>
      <c r="J30" s="54">
        <f t="shared" si="3"/>
        <v>0</v>
      </c>
      <c r="K30" s="23">
        <f>VLOOKUP(A30,Cell_Calc!A:S,19,0)</f>
        <v>0</v>
      </c>
      <c r="L30" s="23">
        <f t="shared" si="4"/>
        <v>0</v>
      </c>
      <c r="M30" s="23">
        <f>VLOOKUP(A30,Cell_Calc!A:T,20,0)</f>
        <v>0.5080686201</v>
      </c>
    </row>
    <row r="31" spans="1:13" ht="12.75">
      <c r="A31" s="23">
        <f t="shared" si="5"/>
        <v>-6977</v>
      </c>
      <c r="B31" s="23">
        <v>-7</v>
      </c>
      <c r="C31" s="23">
        <v>23</v>
      </c>
      <c r="D31" s="38">
        <v>221</v>
      </c>
      <c r="E31" s="38">
        <f t="shared" si="1"/>
        <v>211.62156270310027</v>
      </c>
      <c r="F31" s="38">
        <v>4560</v>
      </c>
      <c r="G31" s="39" t="s">
        <v>59</v>
      </c>
      <c r="H31" s="39">
        <f>VLOOKUP(A31,Cell_Calc!A:H,8,0)</f>
        <v>11338.81021</v>
      </c>
      <c r="I31" s="39">
        <f t="shared" si="2"/>
        <v>4495.49503041711</v>
      </c>
      <c r="J31" s="54">
        <f t="shared" si="3"/>
        <v>20182259.00086513</v>
      </c>
      <c r="K31" s="23">
        <f>VLOOKUP(A31,Cell_Calc!A:S,19,0)</f>
        <v>66708.68706681172</v>
      </c>
      <c r="L31" s="23">
        <f t="shared" si="4"/>
        <v>167144.94151198838</v>
      </c>
      <c r="M31" s="23">
        <f>VLOOKUP(A31,Cell_Calc!A:T,20,0)</f>
        <v>0.39646973069999997</v>
      </c>
    </row>
    <row r="32" spans="1:13" ht="12.75">
      <c r="A32" s="23">
        <f t="shared" si="5"/>
        <v>-6978</v>
      </c>
      <c r="B32" s="23">
        <v>-7</v>
      </c>
      <c r="C32" s="23">
        <v>22</v>
      </c>
      <c r="D32" s="38">
        <v>1150</v>
      </c>
      <c r="E32" s="38">
        <f t="shared" si="1"/>
        <v>1101.198176961834</v>
      </c>
      <c r="F32" s="38">
        <v>3219</v>
      </c>
      <c r="G32" s="39" t="s">
        <v>59</v>
      </c>
      <c r="H32" s="39">
        <f>VLOOKUP(A32,Cell_Calc!A:H,8,0)</f>
        <v>11423.119889999998</v>
      </c>
      <c r="I32" s="39">
        <f t="shared" si="2"/>
        <v>3193.7496819008</v>
      </c>
      <c r="J32" s="54">
        <f t="shared" si="3"/>
        <v>86656191.28635436</v>
      </c>
      <c r="K32" s="23">
        <f>VLOOKUP(A32,Cell_Calc!A:S,19,0)</f>
        <v>286425.85285796766</v>
      </c>
      <c r="L32" s="23">
        <f t="shared" si="4"/>
        <v>717667.1364483283</v>
      </c>
      <c r="M32" s="23">
        <f>VLOOKUP(A32,Cell_Calc!A:T,20,0)</f>
        <v>0.2795864626</v>
      </c>
    </row>
    <row r="33" spans="1:13" ht="12.75">
      <c r="A33" s="23">
        <f t="shared" si="5"/>
        <v>-6979</v>
      </c>
      <c r="B33" s="23">
        <v>-7</v>
      </c>
      <c r="C33" s="23">
        <v>21</v>
      </c>
      <c r="D33" s="38">
        <v>568</v>
      </c>
      <c r="E33" s="38">
        <f t="shared" si="1"/>
        <v>543.8961430559319</v>
      </c>
      <c r="F33" s="38">
        <v>1890</v>
      </c>
      <c r="G33" s="39" t="s">
        <v>59</v>
      </c>
      <c r="H33" s="39">
        <f>VLOOKUP(A33,Cell_Calc!A:H,8,0)</f>
        <v>11503.95897</v>
      </c>
      <c r="I33" s="39">
        <f t="shared" si="2"/>
        <v>1887.4332198679695</v>
      </c>
      <c r="J33" s="54">
        <f t="shared" si="3"/>
        <v>42398482.51583914</v>
      </c>
      <c r="K33" s="23">
        <f>VLOOKUP(A33,Cell_Calc!A:S,19,0)</f>
        <v>140140.26388897107</v>
      </c>
      <c r="L33" s="23">
        <f t="shared" si="4"/>
        <v>351134.7208458288</v>
      </c>
      <c r="M33" s="23">
        <f>VLOOKUP(A33,Cell_Calc!A:T,20,0)</f>
        <v>0.164068146</v>
      </c>
    </row>
    <row r="34" spans="1:13" ht="12.75">
      <c r="A34" s="23">
        <f t="shared" si="5"/>
        <v>-6980</v>
      </c>
      <c r="B34" s="23">
        <v>-7</v>
      </c>
      <c r="C34" s="23">
        <v>20</v>
      </c>
      <c r="D34" s="38">
        <v>166</v>
      </c>
      <c r="E34" s="38">
        <f t="shared" si="1"/>
        <v>158.95556293536038</v>
      </c>
      <c r="F34" s="38">
        <v>552</v>
      </c>
      <c r="G34" s="39" t="s">
        <v>59</v>
      </c>
      <c r="H34" s="39">
        <f>VLOOKUP(A34,Cell_Calc!A:H,8,0)</f>
        <v>11581.298959999998</v>
      </c>
      <c r="I34" s="39">
        <f t="shared" si="2"/>
        <v>553.873560132655</v>
      </c>
      <c r="J34" s="54">
        <f t="shared" si="3"/>
        <v>12391105.805685382</v>
      </c>
      <c r="K34" s="23">
        <f>VLOOKUP(A34,Cell_Calc!A:S,19,0)</f>
        <v>40956.48557318521</v>
      </c>
      <c r="L34" s="23">
        <f t="shared" si="4"/>
        <v>102620.35855705562</v>
      </c>
      <c r="M34" s="23">
        <f>VLOOKUP(A34,Cell_Calc!A:T,20,0)</f>
        <v>0.047824821899999995</v>
      </c>
    </row>
    <row r="35" spans="1:13" ht="12.75">
      <c r="A35" s="23">
        <f aca="true" t="shared" si="6" ref="A35:A85">1000*B35+C35</f>
        <v>-6985</v>
      </c>
      <c r="B35" s="23">
        <v>-7</v>
      </c>
      <c r="C35" s="23">
        <v>15</v>
      </c>
      <c r="D35" s="38">
        <v>33686</v>
      </c>
      <c r="E35" s="38">
        <f t="shared" si="1"/>
        <v>32256.488512292468</v>
      </c>
      <c r="F35" s="38">
        <v>5999</v>
      </c>
      <c r="G35" s="39" t="s">
        <v>59</v>
      </c>
      <c r="H35" s="39">
        <f>VLOOKUP(A35,Cell_Calc!A:H,8,0)</f>
        <v>11914.619009999999</v>
      </c>
      <c r="I35" s="39">
        <f t="shared" si="2"/>
        <v>5918.072867875522</v>
      </c>
      <c r="J35" s="54">
        <f t="shared" si="3"/>
        <v>2371496980.0793667</v>
      </c>
      <c r="K35" s="23">
        <f>VLOOKUP(A35,Cell_Calc!A:S,19,0)</f>
        <v>7838540.270304832</v>
      </c>
      <c r="L35" s="23">
        <f t="shared" si="4"/>
        <v>19640205.985575322</v>
      </c>
      <c r="M35" s="23">
        <f>VLOOKUP(A35,Cell_Calc!A:T,20,0)</f>
        <v>0.49670684919999997</v>
      </c>
    </row>
    <row r="36" spans="1:13" ht="12.75">
      <c r="A36" s="23">
        <f t="shared" si="6"/>
        <v>-6986</v>
      </c>
      <c r="B36" s="23">
        <v>-7</v>
      </c>
      <c r="C36" s="23">
        <v>14</v>
      </c>
      <c r="D36" s="38">
        <v>84399</v>
      </c>
      <c r="E36" s="38">
        <f t="shared" si="1"/>
        <v>80817.41298904506</v>
      </c>
      <c r="F36" s="38">
        <v>12096</v>
      </c>
      <c r="G36" s="39" t="s">
        <v>59</v>
      </c>
      <c r="H36" s="39">
        <f>VLOOKUP(A36,Cell_Calc!A:H,8,0)</f>
        <v>11970.46977</v>
      </c>
      <c r="I36" s="39">
        <f t="shared" si="2"/>
        <v>11970.469792743892</v>
      </c>
      <c r="J36" s="54">
        <f t="shared" si="3"/>
        <v>6589683421.803068</v>
      </c>
      <c r="K36" s="23">
        <f>VLOOKUP(A36,Cell_Calc!A:S,19,0)</f>
        <v>21780967.593150724</v>
      </c>
      <c r="L36" s="23">
        <f t="shared" si="4"/>
        <v>54574279.8203402</v>
      </c>
      <c r="M36" s="23">
        <f>VLOOKUP(A36,Cell_Calc!A:T,20,0)</f>
        <v>1.0000000019</v>
      </c>
    </row>
    <row r="37" spans="1:13" ht="12.75">
      <c r="A37" s="23">
        <f t="shared" si="6"/>
        <v>-6987</v>
      </c>
      <c r="B37" s="23">
        <v>-7</v>
      </c>
      <c r="C37" s="23">
        <v>13</v>
      </c>
      <c r="D37" s="38">
        <v>416690</v>
      </c>
      <c r="E37" s="38">
        <f t="shared" si="1"/>
        <v>399007.18987671874</v>
      </c>
      <c r="F37" s="38">
        <v>12096</v>
      </c>
      <c r="G37" s="39" t="s">
        <v>59</v>
      </c>
      <c r="H37" s="39">
        <f>VLOOKUP(A37,Cell_Calc!A:H,8,0)</f>
        <v>12022.671219999998</v>
      </c>
      <c r="I37" s="39">
        <f t="shared" si="2"/>
        <v>12022.671241640806</v>
      </c>
      <c r="J37" s="54">
        <f t="shared" si="3"/>
        <v>35964668051.763824</v>
      </c>
      <c r="K37" s="23">
        <f>VLOOKUP(A37,Cell_Calc!A:S,19,0)</f>
        <v>118874492.01915565</v>
      </c>
      <c r="L37" s="23">
        <f t="shared" si="4"/>
        <v>297851312.7669436</v>
      </c>
      <c r="M37" s="23">
        <f>VLOOKUP(A37,Cell_Calc!A:T,20,0)</f>
        <v>1.0000000018</v>
      </c>
    </row>
    <row r="38" spans="1:13" ht="12.75">
      <c r="A38" s="23">
        <f t="shared" si="6"/>
        <v>-6988</v>
      </c>
      <c r="B38" s="23">
        <v>-7</v>
      </c>
      <c r="C38" s="23">
        <v>12</v>
      </c>
      <c r="D38" s="38">
        <v>259459</v>
      </c>
      <c r="E38" s="38">
        <f t="shared" si="1"/>
        <v>248448.5024316004</v>
      </c>
      <c r="F38" s="38">
        <v>12096</v>
      </c>
      <c r="G38" s="39" t="s">
        <v>59</v>
      </c>
      <c r="H38" s="39">
        <f>VLOOKUP(A38,Cell_Calc!A:H,8,0)</f>
        <v>12071.22077</v>
      </c>
      <c r="I38" s="39">
        <f t="shared" si="2"/>
        <v>12071.220789313951</v>
      </c>
      <c r="J38" s="54">
        <f t="shared" si="3"/>
        <v>17095059013.082306</v>
      </c>
      <c r="K38" s="23">
        <f>VLOOKUP(A38,Cell_Calc!A:S,19,0)</f>
        <v>56504524.198381506</v>
      </c>
      <c r="L38" s="23">
        <f t="shared" si="4"/>
        <v>141577443.77193597</v>
      </c>
      <c r="M38" s="23">
        <f>VLOOKUP(A38,Cell_Calc!A:T,20,0)</f>
        <v>1.0000000016</v>
      </c>
    </row>
    <row r="39" spans="1:13" ht="12.75">
      <c r="A39" s="23">
        <f t="shared" si="6"/>
        <v>-6989</v>
      </c>
      <c r="B39" s="23">
        <v>-7</v>
      </c>
      <c r="C39" s="23">
        <v>11</v>
      </c>
      <c r="D39" s="38">
        <v>268180</v>
      </c>
      <c r="E39" s="38">
        <f t="shared" si="1"/>
        <v>256799.41486749967</v>
      </c>
      <c r="F39" s="38">
        <v>12096</v>
      </c>
      <c r="G39" s="39" t="s">
        <v>59</v>
      </c>
      <c r="H39" s="39">
        <f>VLOOKUP(A39,Cell_Calc!A:H,8,0)</f>
        <v>12116.07957</v>
      </c>
      <c r="I39" s="39">
        <f t="shared" si="2"/>
        <v>12116.079590597334</v>
      </c>
      <c r="J39" s="54">
        <f t="shared" si="3"/>
        <v>18799442938.049362</v>
      </c>
      <c r="K39" s="23">
        <f>VLOOKUP(A39,Cell_Calc!A:S,19,0)</f>
        <v>62138046.88221278</v>
      </c>
      <c r="L39" s="23">
        <f t="shared" si="4"/>
        <v>155692769.09009686</v>
      </c>
      <c r="M39" s="23">
        <f>VLOOKUP(A39,Cell_Calc!A:T,20,0)</f>
        <v>1.0000000017</v>
      </c>
    </row>
    <row r="40" spans="1:13" ht="12.75">
      <c r="A40" s="23">
        <f t="shared" si="6"/>
        <v>-6990</v>
      </c>
      <c r="B40" s="23">
        <v>-7</v>
      </c>
      <c r="C40" s="23">
        <v>10</v>
      </c>
      <c r="D40" s="38">
        <v>82753</v>
      </c>
      <c r="E40" s="38">
        <f t="shared" si="1"/>
        <v>79241.26325054142</v>
      </c>
      <c r="F40" s="38">
        <v>6482</v>
      </c>
      <c r="G40" s="39" t="s">
        <v>59</v>
      </c>
      <c r="H40" s="39">
        <f>VLOOKUP(A40,Cell_Calc!A:H,8,0)</f>
        <v>12157.260569999999</v>
      </c>
      <c r="I40" s="39">
        <f t="shared" si="2"/>
        <v>6511.098226044444</v>
      </c>
      <c r="J40" s="54">
        <f t="shared" si="3"/>
        <v>5225877258.398208</v>
      </c>
      <c r="K40" s="23">
        <f>VLOOKUP(A40,Cell_Calc!A:S,19,0)</f>
        <v>17273161.079991613</v>
      </c>
      <c r="L40" s="23">
        <f t="shared" si="4"/>
        <v>43279543.1208348</v>
      </c>
      <c r="M40" s="23">
        <f>VLOOKUP(A40,Cell_Calc!A:T,20,0)</f>
        <v>0.5355728117</v>
      </c>
    </row>
    <row r="41" spans="1:13" ht="12.75">
      <c r="A41" s="23">
        <f t="shared" si="6"/>
        <v>-5976</v>
      </c>
      <c r="B41" s="23">
        <v>-6</v>
      </c>
      <c r="C41" s="23">
        <v>24</v>
      </c>
      <c r="D41" s="38">
        <v>0</v>
      </c>
      <c r="E41" s="38">
        <f t="shared" si="1"/>
        <v>0</v>
      </c>
      <c r="F41" s="38">
        <v>11188</v>
      </c>
      <c r="G41" s="39" t="s">
        <v>59</v>
      </c>
      <c r="H41" s="39">
        <f>VLOOKUP(A41,Cell_Calc!A:H,8,0)</f>
        <v>11251.029929999999</v>
      </c>
      <c r="I41" s="39">
        <f t="shared" si="2"/>
        <v>11251.029951376955</v>
      </c>
      <c r="J41" s="54">
        <f t="shared" si="3"/>
        <v>0</v>
      </c>
      <c r="K41" s="23">
        <f>VLOOKUP(A41,Cell_Calc!A:S,19,0)</f>
        <v>0</v>
      </c>
      <c r="L41" s="23">
        <f t="shared" si="4"/>
        <v>0</v>
      </c>
      <c r="M41" s="23">
        <f>VLOOKUP(A41,Cell_Calc!A:T,20,0)</f>
        <v>1.0000000019</v>
      </c>
    </row>
    <row r="42" spans="1:13" ht="12.75">
      <c r="A42" s="23">
        <f t="shared" si="6"/>
        <v>-5977</v>
      </c>
      <c r="B42" s="23">
        <v>-6</v>
      </c>
      <c r="C42" s="23">
        <v>23</v>
      </c>
      <c r="D42" s="38">
        <v>0</v>
      </c>
      <c r="E42" s="38">
        <f t="shared" si="1"/>
        <v>0</v>
      </c>
      <c r="F42" s="38">
        <v>11520</v>
      </c>
      <c r="G42" s="39" t="s">
        <v>59</v>
      </c>
      <c r="H42" s="39">
        <f>VLOOKUP(A42,Cell_Calc!A:H,8,0)</f>
        <v>11338.81021</v>
      </c>
      <c r="I42" s="39">
        <f t="shared" si="2"/>
        <v>11338.810231543739</v>
      </c>
      <c r="J42" s="54">
        <f t="shared" si="3"/>
        <v>0</v>
      </c>
      <c r="K42" s="23">
        <f>VLOOKUP(A42,Cell_Calc!A:S,19,0)</f>
        <v>0</v>
      </c>
      <c r="L42" s="23">
        <f t="shared" si="4"/>
        <v>0</v>
      </c>
      <c r="M42" s="23">
        <f>VLOOKUP(A42,Cell_Calc!A:T,20,0)</f>
        <v>1.0000000019</v>
      </c>
    </row>
    <row r="43" spans="1:13" ht="12.75">
      <c r="A43" s="23">
        <f t="shared" si="6"/>
        <v>-5978</v>
      </c>
      <c r="B43" s="23">
        <v>-6</v>
      </c>
      <c r="C43" s="23">
        <v>22</v>
      </c>
      <c r="D43" s="38">
        <v>1583</v>
      </c>
      <c r="E43" s="38">
        <f t="shared" si="1"/>
        <v>1515.8232296787678</v>
      </c>
      <c r="F43" s="38">
        <v>11520</v>
      </c>
      <c r="G43" s="39" t="s">
        <v>59</v>
      </c>
      <c r="H43" s="39">
        <f>VLOOKUP(A43,Cell_Calc!A:H,8,0)</f>
        <v>11423.119889999998</v>
      </c>
      <c r="I43" s="39">
        <f t="shared" si="2"/>
        <v>11423.119910561612</v>
      </c>
      <c r="J43" s="54">
        <f t="shared" si="3"/>
        <v>142630620.54278484</v>
      </c>
      <c r="K43" s="23">
        <f>VLOOKUP(A43,Cell_Calc!A:S,19,0)</f>
        <v>471438.8727013138</v>
      </c>
      <c r="L43" s="23">
        <f t="shared" si="4"/>
        <v>1181234.802675977</v>
      </c>
      <c r="M43" s="23">
        <f>VLOOKUP(A43,Cell_Calc!A:T,20,0)</f>
        <v>1.0000000018</v>
      </c>
    </row>
    <row r="44" spans="1:13" ht="12.75">
      <c r="A44" s="23">
        <f t="shared" si="6"/>
        <v>-5979</v>
      </c>
      <c r="B44" s="23">
        <v>-6</v>
      </c>
      <c r="C44" s="23">
        <v>21</v>
      </c>
      <c r="D44" s="38">
        <v>5847</v>
      </c>
      <c r="E44" s="38">
        <f t="shared" si="1"/>
        <v>5598.87455712682</v>
      </c>
      <c r="F44" s="38">
        <v>11520</v>
      </c>
      <c r="G44" s="39" t="s">
        <v>59</v>
      </c>
      <c r="H44" s="39">
        <f>VLOOKUP(A44,Cell_Calc!A:H,8,0)</f>
        <v>11503.95897</v>
      </c>
      <c r="I44" s="39">
        <f t="shared" si="2"/>
        <v>11503.958990707126</v>
      </c>
      <c r="J44" s="54">
        <f t="shared" si="3"/>
        <v>457975007.2586698</v>
      </c>
      <c r="K44" s="23">
        <f>VLOOKUP(A44,Cell_Calc!A:S,19,0)</f>
        <v>1513750.8364316323</v>
      </c>
      <c r="L44" s="23">
        <f t="shared" si="4"/>
        <v>3792846.2715160633</v>
      </c>
      <c r="M44" s="23">
        <f>VLOOKUP(A44,Cell_Calc!A:T,20,0)</f>
        <v>1.0000000018</v>
      </c>
    </row>
    <row r="45" spans="1:13" ht="12.75">
      <c r="A45" s="23">
        <f t="shared" si="6"/>
        <v>-5980</v>
      </c>
      <c r="B45" s="23">
        <v>-6</v>
      </c>
      <c r="C45" s="23">
        <v>20</v>
      </c>
      <c r="D45" s="38">
        <v>4913</v>
      </c>
      <c r="E45" s="38">
        <f t="shared" si="1"/>
        <v>4704.510124707383</v>
      </c>
      <c r="F45" s="38">
        <v>11517</v>
      </c>
      <c r="G45" s="39" t="s">
        <v>59</v>
      </c>
      <c r="H45" s="39">
        <f>VLOOKUP(A45,Cell_Calc!A:H,8,0)</f>
        <v>11581.298959999998</v>
      </c>
      <c r="I45" s="39">
        <f t="shared" si="2"/>
        <v>11578.075484944617</v>
      </c>
      <c r="J45" s="54">
        <f t="shared" si="3"/>
        <v>368137815.73493886</v>
      </c>
      <c r="K45" s="23">
        <f>VLOOKUP(A45,Cell_Calc!A:S,19,0)</f>
        <v>1216810.7815021565</v>
      </c>
      <c r="L45" s="23">
        <f t="shared" si="4"/>
        <v>3048834.804702976</v>
      </c>
      <c r="M45" s="23">
        <f>VLOOKUP(A45,Cell_Calc!A:T,20,0)</f>
        <v>0.9997216655000001</v>
      </c>
    </row>
    <row r="46" spans="1:13" ht="12.75">
      <c r="A46" s="23">
        <f t="shared" si="6"/>
        <v>-5981</v>
      </c>
      <c r="B46" s="23">
        <v>-6</v>
      </c>
      <c r="C46" s="23">
        <v>19</v>
      </c>
      <c r="D46" s="38">
        <v>3233</v>
      </c>
      <c r="E46" s="38">
        <f t="shared" si="1"/>
        <v>3095.8032227109643</v>
      </c>
      <c r="F46" s="38">
        <v>10773</v>
      </c>
      <c r="G46" s="39" t="s">
        <v>59</v>
      </c>
      <c r="H46" s="39">
        <f>VLOOKUP(A46,Cell_Calc!A:H,8,0)</f>
        <v>11655.101009999998</v>
      </c>
      <c r="I46" s="39">
        <f t="shared" si="2"/>
        <v>10895.120215000357</v>
      </c>
      <c r="J46" s="54">
        <f t="shared" si="3"/>
        <v>241327982.3480773</v>
      </c>
      <c r="K46" s="23">
        <f>VLOOKUP(A46,Cell_Calc!A:S,19,0)</f>
        <v>797664.5654102877</v>
      </c>
      <c r="L46" s="23">
        <f t="shared" si="4"/>
        <v>1998624.212138318</v>
      </c>
      <c r="M46" s="23">
        <f>VLOOKUP(A46,Cell_Calc!A:T,20,0)</f>
        <v>0.9347941477</v>
      </c>
    </row>
    <row r="47" spans="1:13" ht="12.75">
      <c r="A47" s="23">
        <f t="shared" si="6"/>
        <v>-5982</v>
      </c>
      <c r="B47" s="23">
        <v>-6</v>
      </c>
      <c r="C47" s="23">
        <v>18</v>
      </c>
      <c r="D47" s="38">
        <v>3031</v>
      </c>
      <c r="E47" s="38">
        <f t="shared" si="1"/>
        <v>2902.375369018538</v>
      </c>
      <c r="F47" s="38">
        <v>9478</v>
      </c>
      <c r="G47" s="39" t="s">
        <v>59</v>
      </c>
      <c r="H47" s="39">
        <f>VLOOKUP(A47,Cell_Calc!A:H,8,0)</f>
        <v>11725.35994</v>
      </c>
      <c r="I47" s="39">
        <f t="shared" si="2"/>
        <v>9642.9885008847</v>
      </c>
      <c r="J47" s="54">
        <f t="shared" si="3"/>
        <v>226249648.77730358</v>
      </c>
      <c r="K47" s="23">
        <f>VLOOKUP(A47,Cell_Calc!A:S,19,0)</f>
        <v>747825.950435689</v>
      </c>
      <c r="L47" s="23">
        <f t="shared" si="4"/>
        <v>1873748.8360628649</v>
      </c>
      <c r="M47" s="23">
        <f>VLOOKUP(A47,Cell_Calc!A:T,20,0)</f>
        <v>0.8224044763</v>
      </c>
    </row>
    <row r="48" spans="1:13" ht="12.75">
      <c r="A48" s="23">
        <f t="shared" si="6"/>
        <v>-5983</v>
      </c>
      <c r="B48" s="23">
        <v>-6</v>
      </c>
      <c r="C48" s="23">
        <v>17</v>
      </c>
      <c r="D48" s="38">
        <v>2838</v>
      </c>
      <c r="E48" s="38">
        <f t="shared" si="1"/>
        <v>2717.565588015378</v>
      </c>
      <c r="F48" s="38">
        <v>8304</v>
      </c>
      <c r="G48" s="39" t="s">
        <v>59</v>
      </c>
      <c r="H48" s="39">
        <f>VLOOKUP(A48,Cell_Calc!A:H,8,0)</f>
        <v>11792.03949</v>
      </c>
      <c r="I48" s="39">
        <f t="shared" si="2"/>
        <v>8399.079807253203</v>
      </c>
      <c r="J48" s="54">
        <f t="shared" si="3"/>
        <v>211843122.14780182</v>
      </c>
      <c r="K48" s="23">
        <f>VLOOKUP(A48,Cell_Calc!A:S,19,0)</f>
        <v>700207.8678114433</v>
      </c>
      <c r="L48" s="23">
        <f t="shared" si="4"/>
        <v>1754437.2143670106</v>
      </c>
      <c r="M48" s="23">
        <f>VLOOKUP(A48,Cell_Calc!A:T,20,0)</f>
        <v>0.7122669335</v>
      </c>
    </row>
    <row r="49" spans="1:13" ht="12.75">
      <c r="A49" s="23">
        <f t="shared" si="6"/>
        <v>-5984</v>
      </c>
      <c r="B49" s="23">
        <v>-6</v>
      </c>
      <c r="C49" s="23">
        <v>16</v>
      </c>
      <c r="D49" s="38">
        <v>1528</v>
      </c>
      <c r="E49" s="38">
        <f t="shared" si="1"/>
        <v>1463.157229911028</v>
      </c>
      <c r="F49" s="38">
        <v>6200</v>
      </c>
      <c r="G49" s="39" t="s">
        <v>59</v>
      </c>
      <c r="H49" s="39">
        <f>VLOOKUP(A49,Cell_Calc!A:H,8,0)</f>
        <v>11855.1293</v>
      </c>
      <c r="I49" s="39">
        <f t="shared" si="2"/>
        <v>6085.760546929169</v>
      </c>
      <c r="J49" s="54">
        <f t="shared" si="3"/>
        <v>114057889.584863</v>
      </c>
      <c r="K49" s="23">
        <f>VLOOKUP(A49,Cell_Calc!A:S,19,0)</f>
        <v>376997.0479266686</v>
      </c>
      <c r="L49" s="23">
        <f t="shared" si="4"/>
        <v>944601.8546697649</v>
      </c>
      <c r="M49" s="23">
        <f>VLOOKUP(A49,Cell_Calc!A:T,20,0)</f>
        <v>0.5133440887</v>
      </c>
    </row>
    <row r="50" spans="1:13" ht="12.75">
      <c r="A50" s="23">
        <f t="shared" si="6"/>
        <v>-5985</v>
      </c>
      <c r="B50" s="23">
        <v>-6</v>
      </c>
      <c r="C50" s="23">
        <v>15</v>
      </c>
      <c r="D50" s="38">
        <v>16121</v>
      </c>
      <c r="E50" s="38">
        <f t="shared" si="1"/>
        <v>15436.883313740631</v>
      </c>
      <c r="F50" s="38">
        <v>8767</v>
      </c>
      <c r="G50" s="39" t="s">
        <v>59</v>
      </c>
      <c r="H50" s="39">
        <f>VLOOKUP(A50,Cell_Calc!A:H,8,0)</f>
        <v>11914.619009999999</v>
      </c>
      <c r="I50" s="39">
        <f t="shared" si="2"/>
        <v>8642.438852603444</v>
      </c>
      <c r="J50" s="54">
        <f t="shared" si="3"/>
        <v>1159134099.714614</v>
      </c>
      <c r="K50" s="23">
        <f>VLOOKUP(A50,Cell_Calc!A:S,19,0)</f>
        <v>3831301.239520221</v>
      </c>
      <c r="L50" s="23">
        <f t="shared" si="4"/>
        <v>9599688.582583617</v>
      </c>
      <c r="M50" s="23">
        <f>VLOOKUP(A50,Cell_Calc!A:T,20,0)</f>
        <v>0.7253642643</v>
      </c>
    </row>
    <row r="51" spans="1:13" ht="12.75">
      <c r="A51" s="23">
        <f t="shared" si="6"/>
        <v>-5986</v>
      </c>
      <c r="B51" s="23">
        <v>-6</v>
      </c>
      <c r="C51" s="23">
        <v>14</v>
      </c>
      <c r="D51" s="38">
        <v>152460</v>
      </c>
      <c r="E51" s="38">
        <f t="shared" si="1"/>
        <v>145990.15135617496</v>
      </c>
      <c r="F51" s="38">
        <v>12096</v>
      </c>
      <c r="G51" s="39" t="s">
        <v>59</v>
      </c>
      <c r="H51" s="39">
        <f>VLOOKUP(A51,Cell_Calc!A:H,8,0)</f>
        <v>11970.46977</v>
      </c>
      <c r="I51" s="39">
        <f t="shared" si="2"/>
        <v>11970.469792743894</v>
      </c>
      <c r="J51" s="54">
        <f t="shared" si="3"/>
        <v>10442085223.866896</v>
      </c>
      <c r="K51" s="23">
        <f>VLOOKUP(A51,Cell_Calc!A:S,19,0)</f>
        <v>34514362.1184356</v>
      </c>
      <c r="L51" s="23">
        <f t="shared" si="4"/>
        <v>86479007.32676232</v>
      </c>
      <c r="M51" s="23">
        <f>VLOOKUP(A51,Cell_Calc!A:T,20,0)</f>
        <v>1.0000000019000002</v>
      </c>
    </row>
    <row r="52" spans="1:13" ht="12.75">
      <c r="A52" s="23">
        <f t="shared" si="6"/>
        <v>-5987</v>
      </c>
      <c r="B52" s="23">
        <v>-6</v>
      </c>
      <c r="C52" s="23">
        <v>13</v>
      </c>
      <c r="D52" s="38">
        <v>441007</v>
      </c>
      <c r="E52" s="38">
        <f t="shared" si="1"/>
        <v>422292.2647194848</v>
      </c>
      <c r="F52" s="38">
        <v>12096</v>
      </c>
      <c r="G52" s="39" t="s">
        <v>59</v>
      </c>
      <c r="H52" s="39">
        <f>VLOOKUP(A52,Cell_Calc!A:H,8,0)</f>
        <v>12022.671219999998</v>
      </c>
      <c r="I52" s="39">
        <f t="shared" si="2"/>
        <v>12022.67124404534</v>
      </c>
      <c r="J52" s="54">
        <f t="shared" si="3"/>
        <v>32482684118.92004</v>
      </c>
      <c r="K52" s="23">
        <f>VLOOKUP(A52,Cell_Calc!A:S,19,0)</f>
        <v>107365444.5662523</v>
      </c>
      <c r="L52" s="23">
        <f t="shared" si="4"/>
        <v>269014302.95669836</v>
      </c>
      <c r="M52" s="23">
        <f>VLOOKUP(A52,Cell_Calc!A:T,20,0)</f>
        <v>1.000000002</v>
      </c>
    </row>
    <row r="53" spans="1:13" ht="12.75">
      <c r="A53" s="23">
        <f t="shared" si="6"/>
        <v>-5988</v>
      </c>
      <c r="B53" s="23">
        <v>-6</v>
      </c>
      <c r="C53" s="23">
        <v>12</v>
      </c>
      <c r="D53" s="38">
        <v>461601</v>
      </c>
      <c r="E53" s="38">
        <f t="shared" si="1"/>
        <v>442012.3301597909</v>
      </c>
      <c r="F53" s="38">
        <v>12096</v>
      </c>
      <c r="G53" s="39" t="s">
        <v>59</v>
      </c>
      <c r="H53" s="39">
        <f>VLOOKUP(A53,Cell_Calc!A:H,8,0)</f>
        <v>12071.22077</v>
      </c>
      <c r="I53" s="39">
        <f t="shared" si="2"/>
        <v>12071.220791728196</v>
      </c>
      <c r="J53" s="54">
        <f t="shared" si="3"/>
        <v>32458101402.06188</v>
      </c>
      <c r="K53" s="23">
        <f>VLOOKUP(A53,Cell_Calc!A:S,19,0)</f>
        <v>107284190.9877469</v>
      </c>
      <c r="L53" s="23">
        <f t="shared" si="4"/>
        <v>268810714.41037714</v>
      </c>
      <c r="M53" s="23">
        <f>VLOOKUP(A53,Cell_Calc!A:T,20,0)</f>
        <v>1.0000000018</v>
      </c>
    </row>
    <row r="54" spans="1:13" ht="12.75">
      <c r="A54" s="23">
        <f t="shared" si="6"/>
        <v>-5989</v>
      </c>
      <c r="B54" s="23">
        <v>-6</v>
      </c>
      <c r="C54" s="23">
        <v>11</v>
      </c>
      <c r="D54" s="38">
        <v>288114</v>
      </c>
      <c r="E54" s="38">
        <f t="shared" si="1"/>
        <v>275887.4883105929</v>
      </c>
      <c r="F54" s="38">
        <v>8753</v>
      </c>
      <c r="G54" s="39" t="s">
        <v>59</v>
      </c>
      <c r="H54" s="39">
        <f>VLOOKUP(A54,Cell_Calc!A:H,8,0)</f>
        <v>12116.07957</v>
      </c>
      <c r="I54" s="39">
        <f t="shared" si="2"/>
        <v>8764.899164022581</v>
      </c>
      <c r="J54" s="54">
        <f t="shared" si="3"/>
        <v>21169776787.57651</v>
      </c>
      <c r="K54" s="23">
        <f>VLOOKUP(A54,Cell_Calc!A:S,19,0)</f>
        <v>69972742.64175089</v>
      </c>
      <c r="L54" s="23">
        <f t="shared" si="4"/>
        <v>175323342.2893665</v>
      </c>
      <c r="M54" s="23">
        <f>VLOOKUP(A54,Cell_Calc!A:T,20,0)</f>
        <v>0.7234104987</v>
      </c>
    </row>
    <row r="55" spans="1:13" ht="12.75">
      <c r="A55" s="23">
        <f t="shared" si="6"/>
        <v>-5990</v>
      </c>
      <c r="B55" s="23">
        <v>-6</v>
      </c>
      <c r="C55" s="23">
        <v>10</v>
      </c>
      <c r="D55" s="38">
        <v>94757</v>
      </c>
      <c r="E55" s="38">
        <f t="shared" si="1"/>
        <v>90735.8570907587</v>
      </c>
      <c r="F55" s="38">
        <v>3833</v>
      </c>
      <c r="G55" s="39" t="s">
        <v>59</v>
      </c>
      <c r="H55" s="39">
        <f>VLOOKUP(A55,Cell_Calc!A:H,8,0)</f>
        <v>12157.260569999999</v>
      </c>
      <c r="I55" s="39">
        <f t="shared" si="2"/>
        <v>3847.964176152066</v>
      </c>
      <c r="J55" s="54">
        <f t="shared" si="3"/>
        <v>6078290770.544227</v>
      </c>
      <c r="K55" s="23">
        <f>VLOOKUP(A55,Cell_Calc!A:S,19,0)</f>
        <v>20090654.712930977</v>
      </c>
      <c r="L55" s="23">
        <f t="shared" si="4"/>
        <v>50339040.60451923</v>
      </c>
      <c r="M55" s="23">
        <f>VLOOKUP(A55,Cell_Calc!A:T,20,0)</f>
        <v>0.31651572769999997</v>
      </c>
    </row>
    <row r="56" spans="1:13" ht="12.75">
      <c r="A56" s="23">
        <f t="shared" si="6"/>
        <v>-4976</v>
      </c>
      <c r="B56" s="23">
        <v>-5</v>
      </c>
      <c r="C56" s="23">
        <v>24</v>
      </c>
      <c r="D56" s="38">
        <v>0</v>
      </c>
      <c r="E56" s="38">
        <f t="shared" si="1"/>
        <v>0</v>
      </c>
      <c r="F56" s="38">
        <v>8906</v>
      </c>
      <c r="G56" s="39" t="s">
        <v>59</v>
      </c>
      <c r="H56" s="39">
        <f>VLOOKUP(A56,Cell_Calc!A:H,8,0)</f>
        <v>11251.029929999999</v>
      </c>
      <c r="I56" s="39">
        <f t="shared" si="2"/>
        <v>8764.31502224795</v>
      </c>
      <c r="J56" s="54">
        <f t="shared" si="3"/>
        <v>0</v>
      </c>
      <c r="K56" s="23">
        <f>VLOOKUP(A56,Cell_Calc!A:S,19,0)</f>
        <v>0</v>
      </c>
      <c r="L56" s="23">
        <f t="shared" si="4"/>
        <v>0</v>
      </c>
      <c r="M56" s="23">
        <f>VLOOKUP(A56,Cell_Calc!A:T,20,0)</f>
        <v>0.7789789092</v>
      </c>
    </row>
    <row r="57" spans="1:13" ht="12.75">
      <c r="A57" s="23">
        <f t="shared" si="6"/>
        <v>-4977</v>
      </c>
      <c r="B57" s="23">
        <v>-5</v>
      </c>
      <c r="C57" s="23">
        <v>23</v>
      </c>
      <c r="D57" s="38">
        <v>0</v>
      </c>
      <c r="E57" s="38">
        <f t="shared" si="1"/>
        <v>0</v>
      </c>
      <c r="F57" s="38">
        <v>11520</v>
      </c>
      <c r="G57" s="39" t="s">
        <v>59</v>
      </c>
      <c r="H57" s="39">
        <f>VLOOKUP(A57,Cell_Calc!A:H,8,0)</f>
        <v>11338.81021</v>
      </c>
      <c r="I57" s="39">
        <f t="shared" si="2"/>
        <v>11338.810231543739</v>
      </c>
      <c r="J57" s="54">
        <f t="shared" si="3"/>
        <v>0</v>
      </c>
      <c r="K57" s="23">
        <f>VLOOKUP(A57,Cell_Calc!A:S,19,0)</f>
        <v>0</v>
      </c>
      <c r="L57" s="23">
        <f t="shared" si="4"/>
        <v>0</v>
      </c>
      <c r="M57" s="23">
        <f>VLOOKUP(A57,Cell_Calc!A:T,20,0)</f>
        <v>1.0000000019</v>
      </c>
    </row>
    <row r="58" spans="1:13" ht="12.75">
      <c r="A58" s="23">
        <f t="shared" si="6"/>
        <v>-4978</v>
      </c>
      <c r="B58" s="23">
        <v>-5</v>
      </c>
      <c r="C58" s="23">
        <v>22</v>
      </c>
      <c r="D58" s="38">
        <v>0</v>
      </c>
      <c r="E58" s="38">
        <f t="shared" si="1"/>
        <v>0</v>
      </c>
      <c r="F58" s="38">
        <v>11520</v>
      </c>
      <c r="G58" s="39" t="s">
        <v>59</v>
      </c>
      <c r="H58" s="39">
        <f>VLOOKUP(A58,Cell_Calc!A:H,8,0)</f>
        <v>11423.119889999998</v>
      </c>
      <c r="I58" s="39">
        <f t="shared" si="2"/>
        <v>11423.119911703925</v>
      </c>
      <c r="J58" s="54">
        <f t="shared" si="3"/>
        <v>0</v>
      </c>
      <c r="K58" s="23">
        <f>VLOOKUP(A58,Cell_Calc!A:S,19,0)</f>
        <v>0</v>
      </c>
      <c r="L58" s="23">
        <f t="shared" si="4"/>
        <v>0</v>
      </c>
      <c r="M58" s="23">
        <f>VLOOKUP(A58,Cell_Calc!A:T,20,0)</f>
        <v>1.0000000019</v>
      </c>
    </row>
    <row r="59" spans="1:13" ht="12.75">
      <c r="A59" s="23">
        <f t="shared" si="6"/>
        <v>-4979</v>
      </c>
      <c r="B59" s="23">
        <v>-5</v>
      </c>
      <c r="C59" s="23">
        <v>21</v>
      </c>
      <c r="D59" s="38">
        <v>0</v>
      </c>
      <c r="E59" s="38">
        <f t="shared" si="1"/>
        <v>0</v>
      </c>
      <c r="F59" s="38">
        <v>11520</v>
      </c>
      <c r="G59" s="39" t="s">
        <v>59</v>
      </c>
      <c r="H59" s="39">
        <f>VLOOKUP(A59,Cell_Calc!A:H,8,0)</f>
        <v>11503.95897</v>
      </c>
      <c r="I59" s="39">
        <f t="shared" si="2"/>
        <v>11503.95899185752</v>
      </c>
      <c r="J59" s="54">
        <f t="shared" si="3"/>
        <v>0</v>
      </c>
      <c r="K59" s="23">
        <f>VLOOKUP(A59,Cell_Calc!A:S,19,0)</f>
        <v>0</v>
      </c>
      <c r="L59" s="23">
        <f t="shared" si="4"/>
        <v>0</v>
      </c>
      <c r="M59" s="23">
        <f>VLOOKUP(A59,Cell_Calc!A:T,20,0)</f>
        <v>1.0000000019</v>
      </c>
    </row>
    <row r="60" spans="1:13" ht="12.75">
      <c r="A60" s="23">
        <f t="shared" si="6"/>
        <v>-4980</v>
      </c>
      <c r="B60" s="23">
        <v>-5</v>
      </c>
      <c r="C60" s="23">
        <v>20</v>
      </c>
      <c r="D60" s="38">
        <v>4925</v>
      </c>
      <c r="E60" s="38">
        <f t="shared" si="1"/>
        <v>4716.0008882930715</v>
      </c>
      <c r="F60" s="38">
        <v>11520</v>
      </c>
      <c r="G60" s="39" t="s">
        <v>59</v>
      </c>
      <c r="H60" s="39">
        <f>VLOOKUP(A60,Cell_Calc!A:H,8,0)</f>
        <v>11581.298959999998</v>
      </c>
      <c r="I60" s="39">
        <f t="shared" si="2"/>
        <v>11581.298980846335</v>
      </c>
      <c r="J60" s="54">
        <f t="shared" si="3"/>
        <v>452538077.0319729</v>
      </c>
      <c r="K60" s="23">
        <f>VLOOKUP(A60,Cell_Calc!A:S,19,0)</f>
        <v>1495780.079189776</v>
      </c>
      <c r="L60" s="23">
        <f t="shared" si="4"/>
        <v>3747818.8350577825</v>
      </c>
      <c r="M60" s="23">
        <f>VLOOKUP(A60,Cell_Calc!A:T,20,0)</f>
        <v>1.0000000018</v>
      </c>
    </row>
    <row r="61" spans="1:13" ht="12.75">
      <c r="A61" s="23">
        <f t="shared" si="6"/>
        <v>-4981</v>
      </c>
      <c r="B61" s="23">
        <v>-5</v>
      </c>
      <c r="C61" s="23">
        <v>19</v>
      </c>
      <c r="D61" s="38">
        <v>10961</v>
      </c>
      <c r="E61" s="38">
        <f t="shared" si="1"/>
        <v>10495.854971894489</v>
      </c>
      <c r="F61" s="38">
        <v>11520</v>
      </c>
      <c r="G61" s="39" t="s">
        <v>59</v>
      </c>
      <c r="H61" s="39">
        <f>VLOOKUP(A61,Cell_Calc!A:H,8,0)</f>
        <v>11655.101009999998</v>
      </c>
      <c r="I61" s="39">
        <f t="shared" si="2"/>
        <v>11655.1010333102</v>
      </c>
      <c r="J61" s="54">
        <f t="shared" si="3"/>
        <v>866174205.310442</v>
      </c>
      <c r="K61" s="23">
        <f>VLOOKUP(A61,Cell_Calc!A:S,19,0)</f>
        <v>2862977.03368695</v>
      </c>
      <c r="L61" s="23">
        <f t="shared" si="4"/>
        <v>7173460.457503833</v>
      </c>
      <c r="M61" s="23">
        <f>VLOOKUP(A61,Cell_Calc!A:T,20,0)</f>
        <v>1.000000002</v>
      </c>
    </row>
    <row r="62" spans="1:13" ht="12.75">
      <c r="A62" s="23">
        <f t="shared" si="6"/>
        <v>-4982</v>
      </c>
      <c r="B62" s="23">
        <v>-5</v>
      </c>
      <c r="C62" s="23">
        <v>18</v>
      </c>
      <c r="D62" s="38">
        <v>7900</v>
      </c>
      <c r="E62" s="38">
        <f t="shared" si="1"/>
        <v>7564.752693911729</v>
      </c>
      <c r="F62" s="38">
        <v>11520</v>
      </c>
      <c r="G62" s="39" t="s">
        <v>59</v>
      </c>
      <c r="H62" s="39">
        <f>VLOOKUP(A62,Cell_Calc!A:H,8,0)</f>
        <v>11725.35994</v>
      </c>
      <c r="I62" s="39">
        <f t="shared" si="2"/>
        <v>11725.359962278184</v>
      </c>
      <c r="J62" s="54">
        <f t="shared" si="3"/>
        <v>593058944.7579899</v>
      </c>
      <c r="K62" s="23">
        <f>VLOOKUP(A62,Cell_Calc!A:S,19,0)</f>
        <v>1960245.5580586125</v>
      </c>
      <c r="L62" s="23">
        <f t="shared" si="4"/>
        <v>4911581.138191052</v>
      </c>
      <c r="M62" s="23">
        <f>VLOOKUP(A62,Cell_Calc!A:T,20,0)</f>
        <v>1.0000000019</v>
      </c>
    </row>
    <row r="63" spans="1:13" ht="12.75">
      <c r="A63" s="23">
        <f t="shared" si="6"/>
        <v>-4983</v>
      </c>
      <c r="B63" s="23">
        <v>-5</v>
      </c>
      <c r="C63" s="23">
        <v>17</v>
      </c>
      <c r="D63" s="38">
        <v>3694</v>
      </c>
      <c r="E63" s="38">
        <f t="shared" si="1"/>
        <v>3537.2400571278386</v>
      </c>
      <c r="F63" s="38">
        <v>11664</v>
      </c>
      <c r="G63" s="39" t="s">
        <v>59</v>
      </c>
      <c r="H63" s="39">
        <f>VLOOKUP(A63,Cell_Calc!A:H,8,0)</f>
        <v>11792.03949</v>
      </c>
      <c r="I63" s="39">
        <f t="shared" si="2"/>
        <v>11792.039512404875</v>
      </c>
      <c r="J63" s="54">
        <f t="shared" si="3"/>
        <v>275739426.78434813</v>
      </c>
      <c r="K63" s="23">
        <f>VLOOKUP(A63,Cell_Calc!A:S,19,0)</f>
        <v>911405.1669117236</v>
      </c>
      <c r="L63" s="23">
        <f t="shared" si="4"/>
        <v>2283612.07536002</v>
      </c>
      <c r="M63" s="23">
        <f>VLOOKUP(A63,Cell_Calc!A:T,20,0)</f>
        <v>1.0000000019000002</v>
      </c>
    </row>
    <row r="64" spans="1:13" ht="12.75">
      <c r="A64" s="23">
        <f t="shared" si="6"/>
        <v>-4984</v>
      </c>
      <c r="B64" s="23">
        <v>-5</v>
      </c>
      <c r="C64" s="23">
        <v>16</v>
      </c>
      <c r="D64" s="38">
        <v>18047</v>
      </c>
      <c r="E64" s="38">
        <f t="shared" si="1"/>
        <v>17281.150869243666</v>
      </c>
      <c r="F64" s="38">
        <v>11840</v>
      </c>
      <c r="G64" s="39" t="s">
        <v>59</v>
      </c>
      <c r="H64" s="39">
        <f>VLOOKUP(A64,Cell_Calc!A:H,8,0)</f>
        <v>11855.1293</v>
      </c>
      <c r="I64" s="39">
        <f t="shared" si="2"/>
        <v>11855.129323710262</v>
      </c>
      <c r="J64" s="54">
        <f t="shared" si="3"/>
        <v>1274413147.0436876</v>
      </c>
      <c r="K64" s="23">
        <f>VLOOKUP(A64,Cell_Calc!A:S,19,0)</f>
        <v>4212334.59625723</v>
      </c>
      <c r="L64" s="23">
        <f t="shared" si="4"/>
        <v>10554403.791745774</v>
      </c>
      <c r="M64" s="23">
        <f>VLOOKUP(A64,Cell_Calc!A:T,20,0)</f>
        <v>1.0000000020000002</v>
      </c>
    </row>
    <row r="65" spans="1:13" ht="12.75">
      <c r="A65" s="23">
        <f t="shared" si="6"/>
        <v>-4985</v>
      </c>
      <c r="B65" s="23">
        <v>-5</v>
      </c>
      <c r="C65" s="23">
        <v>15</v>
      </c>
      <c r="D65" s="38">
        <v>112734</v>
      </c>
      <c r="E65" s="38">
        <f t="shared" si="1"/>
        <v>107949.97850575252</v>
      </c>
      <c r="F65" s="38">
        <v>11938</v>
      </c>
      <c r="G65" s="39" t="s">
        <v>59</v>
      </c>
      <c r="H65" s="39">
        <f>VLOOKUP(A65,Cell_Calc!A:H,8,0)</f>
        <v>11914.619009999999</v>
      </c>
      <c r="I65" s="39">
        <f t="shared" si="2"/>
        <v>11914.619032637775</v>
      </c>
      <c r="J65" s="54">
        <f t="shared" si="3"/>
        <v>7484043422.050117</v>
      </c>
      <c r="K65" s="23">
        <f>VLOOKUP(A65,Cell_Calc!A:S,19,0)</f>
        <v>24737107.50687379</v>
      </c>
      <c r="L65" s="23">
        <f t="shared" si="4"/>
        <v>61981168.708523974</v>
      </c>
      <c r="M65" s="23">
        <f>VLOOKUP(A65,Cell_Calc!A:T,20,0)</f>
        <v>1.0000000019</v>
      </c>
    </row>
    <row r="66" spans="1:13" ht="12.75">
      <c r="A66" s="23">
        <f t="shared" si="6"/>
        <v>-4986</v>
      </c>
      <c r="B66" s="23">
        <v>-5</v>
      </c>
      <c r="C66" s="23">
        <v>14</v>
      </c>
      <c r="D66" s="38">
        <v>327844</v>
      </c>
      <c r="E66" s="38">
        <f t="shared" si="1"/>
        <v>313931.4914155439</v>
      </c>
      <c r="F66" s="38">
        <v>12096</v>
      </c>
      <c r="G66" s="39" t="s">
        <v>59</v>
      </c>
      <c r="H66" s="39">
        <f>VLOOKUP(A66,Cell_Calc!A:H,8,0)</f>
        <v>11970.46977</v>
      </c>
      <c r="I66" s="39">
        <f t="shared" si="2"/>
        <v>11970.469790349798</v>
      </c>
      <c r="J66" s="54">
        <f t="shared" si="3"/>
        <v>24997386364.517067</v>
      </c>
      <c r="K66" s="23">
        <f>VLOOKUP(A66,Cell_Calc!A:S,19,0)</f>
        <v>82624191.09809633</v>
      </c>
      <c r="L66" s="23">
        <f t="shared" si="4"/>
        <v>207022746.14901528</v>
      </c>
      <c r="M66" s="23">
        <f>VLOOKUP(A66,Cell_Calc!A:T,20,0)</f>
        <v>1.0000000017</v>
      </c>
    </row>
    <row r="67" spans="1:13" ht="12.75">
      <c r="A67" s="23">
        <f t="shared" si="6"/>
        <v>-4987</v>
      </c>
      <c r="B67" s="23">
        <v>-5</v>
      </c>
      <c r="C67" s="23">
        <v>13</v>
      </c>
      <c r="D67" s="38">
        <v>327910</v>
      </c>
      <c r="E67" s="38">
        <f aca="true" t="shared" si="7" ref="E67:E130">D67*$E$145</f>
        <v>313994.69061526516</v>
      </c>
      <c r="F67" s="38">
        <v>10921</v>
      </c>
      <c r="G67" s="39" t="s">
        <v>59</v>
      </c>
      <c r="H67" s="39">
        <f>VLOOKUP(A67,Cell_Calc!A:H,8,0)</f>
        <v>12022.671219999998</v>
      </c>
      <c r="I67" s="39">
        <f aca="true" t="shared" si="8" ref="I67:I130">H67*M67</f>
        <v>10857.046688342543</v>
      </c>
      <c r="J67" s="54">
        <f aca="true" t="shared" si="9" ref="J67:J130">K67*$J$145</f>
        <v>22406285662.829514</v>
      </c>
      <c r="K67" s="23">
        <f>VLOOKUP(A67,Cell_Calc!A:S,19,0)</f>
        <v>74059791.74814934</v>
      </c>
      <c r="L67" s="23">
        <f aca="true" t="shared" si="10" ref="L67:L130">K67*$L$145</f>
        <v>185563831.4052954</v>
      </c>
      <c r="M67" s="23">
        <f>VLOOKUP(A67,Cell_Calc!A:T,20,0)</f>
        <v>0.9030477911000002</v>
      </c>
    </row>
    <row r="68" spans="1:13" ht="12.75">
      <c r="A68" s="23">
        <f t="shared" si="6"/>
        <v>-4988</v>
      </c>
      <c r="B68" s="23">
        <v>-5</v>
      </c>
      <c r="C68" s="23">
        <v>12</v>
      </c>
      <c r="D68" s="38">
        <v>193603</v>
      </c>
      <c r="E68" s="38">
        <f t="shared" si="7"/>
        <v>185387.1918733408</v>
      </c>
      <c r="F68" s="38">
        <v>6847</v>
      </c>
      <c r="G68" s="39" t="s">
        <v>59</v>
      </c>
      <c r="H68" s="39">
        <f>VLOOKUP(A68,Cell_Calc!A:H,8,0)</f>
        <v>12071.22077</v>
      </c>
      <c r="I68" s="39">
        <f t="shared" si="8"/>
        <v>6830.806371099419</v>
      </c>
      <c r="J68" s="54">
        <f t="shared" si="9"/>
        <v>13333396251.794346</v>
      </c>
      <c r="K68" s="23">
        <f>VLOOKUP(A68,Cell_Calc!A:S,19,0)</f>
        <v>44071050.622262955</v>
      </c>
      <c r="L68" s="23">
        <f t="shared" si="10"/>
        <v>110424196.6455192</v>
      </c>
      <c r="M68" s="23">
        <f>VLOOKUP(A68,Cell_Calc!A:T,20,0)</f>
        <v>0.5658753577</v>
      </c>
    </row>
    <row r="69" spans="1:13" ht="12.75">
      <c r="A69" s="23">
        <f t="shared" si="6"/>
        <v>-4989</v>
      </c>
      <c r="B69" s="23">
        <v>-5</v>
      </c>
      <c r="C69" s="23">
        <v>11</v>
      </c>
      <c r="D69" s="38">
        <v>252</v>
      </c>
      <c r="E69" s="38">
        <f t="shared" si="7"/>
        <v>241.30603529946274</v>
      </c>
      <c r="F69" s="38">
        <v>5</v>
      </c>
      <c r="G69" s="39" t="s">
        <v>59</v>
      </c>
      <c r="H69" s="39">
        <f>VLOOKUP(A69,Cell_Calc!A:H,8,0)</f>
        <v>5</v>
      </c>
      <c r="I69" s="39">
        <f t="shared" si="8"/>
        <v>0.002361562</v>
      </c>
      <c r="J69" s="54">
        <f t="shared" si="9"/>
        <v>17319651.14111819</v>
      </c>
      <c r="K69" s="23">
        <f>VLOOKUP(A69,Cell_Calc!A:S,19,0)</f>
        <v>57246.87152363251</v>
      </c>
      <c r="L69" s="23">
        <f t="shared" si="10"/>
        <v>143437.46539305392</v>
      </c>
      <c r="M69" s="23">
        <f>VLOOKUP(A69,Cell_Calc!A:T,20,0)</f>
        <v>0.00047231240000000004</v>
      </c>
    </row>
    <row r="70" spans="1:13" ht="12.75">
      <c r="A70" s="23">
        <f t="shared" si="6"/>
        <v>-3976</v>
      </c>
      <c r="B70" s="23">
        <v>-4</v>
      </c>
      <c r="C70" s="23">
        <v>24</v>
      </c>
      <c r="D70" s="38">
        <v>0</v>
      </c>
      <c r="E70" s="38">
        <f t="shared" si="7"/>
        <v>0</v>
      </c>
      <c r="F70" s="38">
        <v>2046</v>
      </c>
      <c r="G70" s="39" t="s">
        <v>59</v>
      </c>
      <c r="H70" s="39">
        <f>VLOOKUP(A70,Cell_Calc!A:H,8,0)</f>
        <v>11251.029929999999</v>
      </c>
      <c r="I70" s="39">
        <f t="shared" si="8"/>
        <v>2002.7206382054537</v>
      </c>
      <c r="J70" s="54">
        <f t="shared" si="9"/>
        <v>0</v>
      </c>
      <c r="K70" s="23">
        <f>VLOOKUP(A70,Cell_Calc!A:S,19,0)</f>
        <v>0</v>
      </c>
      <c r="L70" s="23">
        <f t="shared" si="10"/>
        <v>0</v>
      </c>
      <c r="M70" s="23">
        <f>VLOOKUP(A70,Cell_Calc!A:T,20,0)</f>
        <v>0.1780033162</v>
      </c>
    </row>
    <row r="71" spans="1:13" ht="12.75">
      <c r="A71" s="23">
        <f t="shared" si="6"/>
        <v>-3977</v>
      </c>
      <c r="B71" s="23">
        <v>-4</v>
      </c>
      <c r="C71" s="23">
        <v>23</v>
      </c>
      <c r="D71" s="38">
        <v>0</v>
      </c>
      <c r="E71" s="38">
        <f t="shared" si="7"/>
        <v>0</v>
      </c>
      <c r="F71" s="38">
        <v>11297</v>
      </c>
      <c r="G71" s="39" t="s">
        <v>59</v>
      </c>
      <c r="H71" s="39">
        <f>VLOOKUP(A71,Cell_Calc!A:H,8,0)</f>
        <v>11338.81021</v>
      </c>
      <c r="I71" s="39">
        <f t="shared" si="8"/>
        <v>11122.949339795681</v>
      </c>
      <c r="J71" s="54">
        <f t="shared" si="9"/>
        <v>0</v>
      </c>
      <c r="K71" s="23">
        <f>VLOOKUP(A71,Cell_Calc!A:S,19,0)</f>
        <v>0</v>
      </c>
      <c r="L71" s="23">
        <f t="shared" si="10"/>
        <v>0</v>
      </c>
      <c r="M71" s="23">
        <f>VLOOKUP(A71,Cell_Calc!A:T,20,0)</f>
        <v>0.9809626525</v>
      </c>
    </row>
    <row r="72" spans="1:13" ht="12.75">
      <c r="A72" s="23">
        <f t="shared" si="6"/>
        <v>-3978</v>
      </c>
      <c r="B72" s="23">
        <v>-4</v>
      </c>
      <c r="C72" s="23">
        <v>22</v>
      </c>
      <c r="D72" s="38">
        <v>0</v>
      </c>
      <c r="E72" s="38">
        <f t="shared" si="7"/>
        <v>0</v>
      </c>
      <c r="F72" s="38">
        <v>11520</v>
      </c>
      <c r="G72" s="39" t="s">
        <v>59</v>
      </c>
      <c r="H72" s="39">
        <f>VLOOKUP(A72,Cell_Calc!A:H,8,0)</f>
        <v>11423.119889999998</v>
      </c>
      <c r="I72" s="39">
        <f t="shared" si="8"/>
        <v>11423.119911703925</v>
      </c>
      <c r="J72" s="54">
        <f t="shared" si="9"/>
        <v>0</v>
      </c>
      <c r="K72" s="23">
        <f>VLOOKUP(A72,Cell_Calc!A:S,19,0)</f>
        <v>0</v>
      </c>
      <c r="L72" s="23">
        <f t="shared" si="10"/>
        <v>0</v>
      </c>
      <c r="M72" s="23">
        <f>VLOOKUP(A72,Cell_Calc!A:T,20,0)</f>
        <v>1.0000000019</v>
      </c>
    </row>
    <row r="73" spans="1:13" ht="12.75">
      <c r="A73" s="23">
        <f t="shared" si="6"/>
        <v>-3979</v>
      </c>
      <c r="B73" s="23">
        <v>-4</v>
      </c>
      <c r="C73" s="23">
        <v>21</v>
      </c>
      <c r="D73" s="38">
        <v>0</v>
      </c>
      <c r="E73" s="38">
        <f t="shared" si="7"/>
        <v>0</v>
      </c>
      <c r="F73" s="38">
        <v>11520</v>
      </c>
      <c r="G73" s="39" t="s">
        <v>59</v>
      </c>
      <c r="H73" s="39">
        <f>VLOOKUP(A73,Cell_Calc!A:H,8,0)</f>
        <v>11503.95897</v>
      </c>
      <c r="I73" s="39">
        <f t="shared" si="8"/>
        <v>11503.95899185752</v>
      </c>
      <c r="J73" s="54">
        <f t="shared" si="9"/>
        <v>0</v>
      </c>
      <c r="K73" s="23">
        <f>VLOOKUP(A73,Cell_Calc!A:S,19,0)</f>
        <v>0</v>
      </c>
      <c r="L73" s="23">
        <f t="shared" si="10"/>
        <v>0</v>
      </c>
      <c r="M73" s="23">
        <f>VLOOKUP(A73,Cell_Calc!A:T,20,0)</f>
        <v>1.0000000019</v>
      </c>
    </row>
    <row r="74" spans="1:13" ht="12.75">
      <c r="A74" s="23">
        <f t="shared" si="6"/>
        <v>-3980</v>
      </c>
      <c r="B74" s="23">
        <v>-4</v>
      </c>
      <c r="C74" s="23">
        <v>20</v>
      </c>
      <c r="D74" s="38">
        <v>0</v>
      </c>
      <c r="E74" s="38">
        <f t="shared" si="7"/>
        <v>0</v>
      </c>
      <c r="F74" s="38">
        <v>11520</v>
      </c>
      <c r="G74" s="39" t="s">
        <v>59</v>
      </c>
      <c r="H74" s="39">
        <f>VLOOKUP(A74,Cell_Calc!A:H,8,0)</f>
        <v>11581.298959999998</v>
      </c>
      <c r="I74" s="39">
        <f t="shared" si="8"/>
        <v>11581.298982004466</v>
      </c>
      <c r="J74" s="54">
        <f t="shared" si="9"/>
        <v>0</v>
      </c>
      <c r="K74" s="23">
        <f>VLOOKUP(A74,Cell_Calc!A:S,19,0)</f>
        <v>0</v>
      </c>
      <c r="L74" s="23">
        <f t="shared" si="10"/>
        <v>0</v>
      </c>
      <c r="M74" s="23">
        <f>VLOOKUP(A74,Cell_Calc!A:T,20,0)</f>
        <v>1.0000000019</v>
      </c>
    </row>
    <row r="75" spans="1:13" ht="12.75">
      <c r="A75" s="23">
        <f t="shared" si="6"/>
        <v>-3981</v>
      </c>
      <c r="B75" s="23">
        <v>-4</v>
      </c>
      <c r="C75" s="23">
        <v>19</v>
      </c>
      <c r="D75" s="38">
        <v>19</v>
      </c>
      <c r="E75" s="38">
        <f t="shared" si="7"/>
        <v>18.19370901067378</v>
      </c>
      <c r="F75" s="38">
        <v>11520</v>
      </c>
      <c r="G75" s="39" t="s">
        <v>59</v>
      </c>
      <c r="H75" s="39">
        <f>VLOOKUP(A75,Cell_Calc!A:H,8,0)</f>
        <v>11655.101009999998</v>
      </c>
      <c r="I75" s="39">
        <f t="shared" si="8"/>
        <v>11655.10103214469</v>
      </c>
      <c r="J75" s="54">
        <f t="shared" si="9"/>
        <v>1846296.2907599772</v>
      </c>
      <c r="K75" s="23">
        <f>VLOOKUP(A75,Cell_Calc!A:S,19,0)</f>
        <v>6102.587499627421</v>
      </c>
      <c r="L75" s="23">
        <f t="shared" si="10"/>
        <v>15290.611696126241</v>
      </c>
      <c r="M75" s="23">
        <f>VLOOKUP(A75,Cell_Calc!A:T,20,0)</f>
        <v>1.0000000019</v>
      </c>
    </row>
    <row r="76" spans="1:13" ht="12.75">
      <c r="A76" s="23">
        <f t="shared" si="6"/>
        <v>-3982</v>
      </c>
      <c r="B76" s="23">
        <v>-4</v>
      </c>
      <c r="C76" s="23">
        <v>18</v>
      </c>
      <c r="D76" s="38">
        <v>9342</v>
      </c>
      <c r="E76" s="38">
        <f t="shared" si="7"/>
        <v>8945.559451458654</v>
      </c>
      <c r="F76" s="38">
        <v>11520</v>
      </c>
      <c r="G76" s="39" t="s">
        <v>59</v>
      </c>
      <c r="H76" s="39">
        <f>VLOOKUP(A76,Cell_Calc!A:H,8,0)</f>
        <v>11725.35994</v>
      </c>
      <c r="I76" s="39">
        <f t="shared" si="8"/>
        <v>11725.359961105647</v>
      </c>
      <c r="J76" s="54">
        <f t="shared" si="9"/>
        <v>869295540.3907776</v>
      </c>
      <c r="K76" s="23">
        <f>VLOOKUP(A76,Cell_Calc!A:S,19,0)</f>
        <v>2873294.0237273537</v>
      </c>
      <c r="L76" s="23">
        <f t="shared" si="10"/>
        <v>7199310.654422804</v>
      </c>
      <c r="M76" s="23">
        <f>VLOOKUP(A76,Cell_Calc!A:T,20,0)</f>
        <v>1.0000000018</v>
      </c>
    </row>
    <row r="77" spans="1:13" ht="12.75">
      <c r="A77" s="23">
        <f t="shared" si="6"/>
        <v>-3983</v>
      </c>
      <c r="B77" s="23">
        <v>-4</v>
      </c>
      <c r="C77" s="23">
        <v>17</v>
      </c>
      <c r="D77" s="38">
        <v>19957</v>
      </c>
      <c r="E77" s="38">
        <f t="shared" si="7"/>
        <v>19110.097406632452</v>
      </c>
      <c r="F77" s="38">
        <v>11664</v>
      </c>
      <c r="G77" s="39" t="s">
        <v>59</v>
      </c>
      <c r="H77" s="39">
        <f>VLOOKUP(A77,Cell_Calc!A:H,8,0)</f>
        <v>11792.03949</v>
      </c>
      <c r="I77" s="39">
        <f t="shared" si="8"/>
        <v>11792.039512404874</v>
      </c>
      <c r="J77" s="54">
        <f t="shared" si="9"/>
        <v>1581267468.0151944</v>
      </c>
      <c r="K77" s="23">
        <f>VLOOKUP(A77,Cell_Calc!A:S,19,0)</f>
        <v>5226584.233619915</v>
      </c>
      <c r="L77" s="23">
        <f t="shared" si="10"/>
        <v>13095702.440687148</v>
      </c>
      <c r="M77" s="23">
        <f>VLOOKUP(A77,Cell_Calc!A:T,20,0)</f>
        <v>1.0000000019</v>
      </c>
    </row>
    <row r="78" spans="1:13" ht="12.75">
      <c r="A78" s="23">
        <f t="shared" si="6"/>
        <v>-3984</v>
      </c>
      <c r="B78" s="23">
        <v>-4</v>
      </c>
      <c r="C78" s="23">
        <v>16</v>
      </c>
      <c r="D78" s="38">
        <v>188774</v>
      </c>
      <c r="E78" s="38">
        <f t="shared" si="7"/>
        <v>180763.11709373325</v>
      </c>
      <c r="F78" s="38">
        <v>11587</v>
      </c>
      <c r="G78" s="39" t="s">
        <v>59</v>
      </c>
      <c r="H78" s="39">
        <f>VLOOKUP(A78,Cell_Calc!A:H,8,0)</f>
        <v>11855.1293</v>
      </c>
      <c r="I78" s="39">
        <f t="shared" si="8"/>
        <v>11855.12932133923</v>
      </c>
      <c r="J78" s="54">
        <f t="shared" si="9"/>
        <v>13773567806.006674</v>
      </c>
      <c r="K78" s="23">
        <f>VLOOKUP(A78,Cell_Calc!A:S,19,0)</f>
        <v>45525955.470347784</v>
      </c>
      <c r="L78" s="23">
        <f t="shared" si="10"/>
        <v>114069598.71279556</v>
      </c>
      <c r="M78" s="23">
        <f>VLOOKUP(A78,Cell_Calc!A:T,20,0)</f>
        <v>1.0000000017999997</v>
      </c>
    </row>
    <row r="79" spans="1:13" ht="12.75">
      <c r="A79" s="23">
        <f t="shared" si="6"/>
        <v>-3985</v>
      </c>
      <c r="B79" s="23">
        <v>-4</v>
      </c>
      <c r="C79" s="23">
        <v>15</v>
      </c>
      <c r="D79" s="38">
        <v>161173</v>
      </c>
      <c r="E79" s="38">
        <f t="shared" si="7"/>
        <v>154333.4032830171</v>
      </c>
      <c r="F79" s="38">
        <v>11863</v>
      </c>
      <c r="G79" s="39" t="s">
        <v>59</v>
      </c>
      <c r="H79" s="39">
        <f>VLOOKUP(A79,Cell_Calc!A:H,8,0)</f>
        <v>11914.619009999999</v>
      </c>
      <c r="I79" s="39">
        <f t="shared" si="8"/>
        <v>11914.619032637775</v>
      </c>
      <c r="J79" s="54">
        <f t="shared" si="9"/>
        <v>11468066959.157736</v>
      </c>
      <c r="K79" s="23">
        <f>VLOOKUP(A79,Cell_Calc!A:S,19,0)</f>
        <v>37905553.09031081</v>
      </c>
      <c r="L79" s="23">
        <f t="shared" si="10"/>
        <v>94975957.89756833</v>
      </c>
      <c r="M79" s="23">
        <f>VLOOKUP(A79,Cell_Calc!A:T,20,0)</f>
        <v>1.0000000019</v>
      </c>
    </row>
    <row r="80" spans="1:13" ht="12.75">
      <c r="A80" s="23">
        <f t="shared" si="6"/>
        <v>-3986</v>
      </c>
      <c r="B80" s="23">
        <v>-4</v>
      </c>
      <c r="C80" s="23">
        <v>14</v>
      </c>
      <c r="D80" s="38">
        <v>368036</v>
      </c>
      <c r="E80" s="38">
        <f t="shared" si="7"/>
        <v>352417.88891854393</v>
      </c>
      <c r="F80" s="38">
        <v>12096</v>
      </c>
      <c r="G80" s="39" t="s">
        <v>59</v>
      </c>
      <c r="H80" s="39">
        <f>VLOOKUP(A80,Cell_Calc!A:H,8,0)</f>
        <v>11970.46977</v>
      </c>
      <c r="I80" s="39">
        <f t="shared" si="8"/>
        <v>11970.469791546844</v>
      </c>
      <c r="J80" s="54">
        <f t="shared" si="9"/>
        <v>24420426143.374214</v>
      </c>
      <c r="K80" s="23">
        <f>VLOOKUP(A80,Cell_Calc!A:S,19,0)</f>
        <v>80717156.86369437</v>
      </c>
      <c r="L80" s="23">
        <f t="shared" si="10"/>
        <v>202244491.02834067</v>
      </c>
      <c r="M80" s="23">
        <f>VLOOKUP(A80,Cell_Calc!A:T,20,0)</f>
        <v>1.0000000018</v>
      </c>
    </row>
    <row r="81" spans="1:13" ht="12.75">
      <c r="A81" s="23">
        <f t="shared" si="6"/>
        <v>-3987</v>
      </c>
      <c r="B81" s="23">
        <v>-4</v>
      </c>
      <c r="C81" s="23">
        <v>13</v>
      </c>
      <c r="D81" s="38">
        <v>195916</v>
      </c>
      <c r="E81" s="38">
        <f t="shared" si="7"/>
        <v>187602.0365544823</v>
      </c>
      <c r="F81" s="38">
        <v>7384</v>
      </c>
      <c r="G81" s="39" t="s">
        <v>59</v>
      </c>
      <c r="H81" s="39">
        <f>VLOOKUP(A81,Cell_Calc!A:H,8,0)</f>
        <v>12022.671219999998</v>
      </c>
      <c r="I81" s="39">
        <f t="shared" si="8"/>
        <v>7340.385832418826</v>
      </c>
      <c r="J81" s="54">
        <f t="shared" si="9"/>
        <v>11978590692.871223</v>
      </c>
      <c r="K81" s="23">
        <f>VLOOKUP(A81,Cell_Calc!A:S,19,0)</f>
        <v>39592993.92589881</v>
      </c>
      <c r="L81" s="23">
        <f t="shared" si="10"/>
        <v>99204000.93320498</v>
      </c>
      <c r="M81" s="23">
        <f>VLOOKUP(A81,Cell_Calc!A:T,20,0)</f>
        <v>0.6105453354</v>
      </c>
    </row>
    <row r="82" spans="1:13" ht="12.75">
      <c r="A82" s="23">
        <f t="shared" si="6"/>
        <v>-2977</v>
      </c>
      <c r="B82" s="23">
        <v>-3</v>
      </c>
      <c r="C82" s="23">
        <v>23</v>
      </c>
      <c r="D82" s="38">
        <v>0</v>
      </c>
      <c r="E82" s="38">
        <f t="shared" si="7"/>
        <v>0</v>
      </c>
      <c r="F82" s="38">
        <v>6076</v>
      </c>
      <c r="G82" s="39" t="s">
        <v>59</v>
      </c>
      <c r="H82" s="39">
        <f>VLOOKUP(A82,Cell_Calc!A:H,8,0)</f>
        <v>11338.81021</v>
      </c>
      <c r="I82" s="39">
        <f t="shared" si="8"/>
        <v>5985.551557119749</v>
      </c>
      <c r="J82" s="54">
        <f t="shared" si="9"/>
        <v>0</v>
      </c>
      <c r="K82" s="23">
        <f>VLOOKUP(A82,Cell_Calc!A:S,19,0)</f>
        <v>0</v>
      </c>
      <c r="L82" s="23">
        <f t="shared" si="10"/>
        <v>0</v>
      </c>
      <c r="M82" s="23">
        <f>VLOOKUP(A82,Cell_Calc!A:T,20,0)</f>
        <v>0.5278818012</v>
      </c>
    </row>
    <row r="83" spans="1:13" ht="12.75">
      <c r="A83" s="23">
        <f t="shared" si="6"/>
        <v>-2978</v>
      </c>
      <c r="B83" s="23">
        <v>-3</v>
      </c>
      <c r="C83" s="23">
        <v>22</v>
      </c>
      <c r="D83" s="38">
        <v>0</v>
      </c>
      <c r="E83" s="38">
        <f t="shared" si="7"/>
        <v>0</v>
      </c>
      <c r="F83" s="38">
        <v>11520</v>
      </c>
      <c r="G83" s="39" t="s">
        <v>59</v>
      </c>
      <c r="H83" s="39">
        <f>VLOOKUP(A83,Cell_Calc!A:H,8,0)</f>
        <v>11423.119889999998</v>
      </c>
      <c r="I83" s="39">
        <f t="shared" si="8"/>
        <v>11423.119911703925</v>
      </c>
      <c r="J83" s="54">
        <f t="shared" si="9"/>
        <v>0</v>
      </c>
      <c r="K83" s="23">
        <f>VLOOKUP(A83,Cell_Calc!A:S,19,0)</f>
        <v>0</v>
      </c>
      <c r="L83" s="23">
        <f t="shared" si="10"/>
        <v>0</v>
      </c>
      <c r="M83" s="23">
        <f>VLOOKUP(A83,Cell_Calc!A:T,20,0)</f>
        <v>1.0000000019</v>
      </c>
    </row>
    <row r="84" spans="1:13" ht="12.75">
      <c r="A84" s="23">
        <f t="shared" si="6"/>
        <v>-2979</v>
      </c>
      <c r="B84" s="23">
        <v>-3</v>
      </c>
      <c r="C84" s="23">
        <v>21</v>
      </c>
      <c r="D84" s="38">
        <v>0</v>
      </c>
      <c r="E84" s="38">
        <f t="shared" si="7"/>
        <v>0</v>
      </c>
      <c r="F84" s="38">
        <v>11520</v>
      </c>
      <c r="G84" s="39" t="s">
        <v>59</v>
      </c>
      <c r="H84" s="39">
        <f>VLOOKUP(A84,Cell_Calc!A:H,8,0)</f>
        <v>11503.95897</v>
      </c>
      <c r="I84" s="39">
        <f t="shared" si="8"/>
        <v>11503.95899185752</v>
      </c>
      <c r="J84" s="54">
        <f t="shared" si="9"/>
        <v>0</v>
      </c>
      <c r="K84" s="23">
        <f>VLOOKUP(A84,Cell_Calc!A:S,19,0)</f>
        <v>0</v>
      </c>
      <c r="L84" s="23">
        <f t="shared" si="10"/>
        <v>0</v>
      </c>
      <c r="M84" s="23">
        <f>VLOOKUP(A84,Cell_Calc!A:T,20,0)</f>
        <v>1.0000000019</v>
      </c>
    </row>
    <row r="85" spans="1:13" ht="12.75">
      <c r="A85" s="23">
        <f t="shared" si="6"/>
        <v>-2980</v>
      </c>
      <c r="B85" s="23">
        <v>-3</v>
      </c>
      <c r="C85" s="23">
        <v>20</v>
      </c>
      <c r="D85" s="38">
        <v>0</v>
      </c>
      <c r="E85" s="38">
        <f t="shared" si="7"/>
        <v>0</v>
      </c>
      <c r="F85" s="38">
        <v>11520</v>
      </c>
      <c r="G85" s="39" t="s">
        <v>59</v>
      </c>
      <c r="H85" s="39">
        <f>VLOOKUP(A85,Cell_Calc!A:H,8,0)</f>
        <v>11581.298959999998</v>
      </c>
      <c r="I85" s="39">
        <f t="shared" si="8"/>
        <v>11581.298982004466</v>
      </c>
      <c r="J85" s="54">
        <f t="shared" si="9"/>
        <v>0</v>
      </c>
      <c r="K85" s="23">
        <f>VLOOKUP(A85,Cell_Calc!A:S,19,0)</f>
        <v>0</v>
      </c>
      <c r="L85" s="23">
        <f t="shared" si="10"/>
        <v>0</v>
      </c>
      <c r="M85" s="23">
        <f>VLOOKUP(A85,Cell_Calc!A:T,20,0)</f>
        <v>1.0000000019</v>
      </c>
    </row>
    <row r="86" spans="1:13" ht="12.75">
      <c r="A86" s="23">
        <f aca="true" t="shared" si="11" ref="A86:A119">1000*B86+C86</f>
        <v>-2981</v>
      </c>
      <c r="B86" s="23">
        <v>-3</v>
      </c>
      <c r="C86" s="23">
        <v>19</v>
      </c>
      <c r="D86" s="38">
        <v>120</v>
      </c>
      <c r="E86" s="38">
        <f t="shared" si="7"/>
        <v>114.90763585688701</v>
      </c>
      <c r="F86" s="38">
        <v>11520</v>
      </c>
      <c r="G86" s="39" t="s">
        <v>59</v>
      </c>
      <c r="H86" s="39">
        <f>VLOOKUP(A86,Cell_Calc!A:H,8,0)</f>
        <v>11655.101009999998</v>
      </c>
      <c r="I86" s="39">
        <f t="shared" si="8"/>
        <v>11655.10103214469</v>
      </c>
      <c r="J86" s="54">
        <f t="shared" si="9"/>
        <v>11657350.56228452</v>
      </c>
      <c r="K86" s="23">
        <f>VLOOKUP(A86,Cell_Calc!A:S,19,0)</f>
        <v>38531.194682132715</v>
      </c>
      <c r="L86" s="23">
        <f t="shared" si="10"/>
        <v>96543.56223623273</v>
      </c>
      <c r="M86" s="23">
        <f>VLOOKUP(A86,Cell_Calc!A:T,20,0)</f>
        <v>1.0000000019</v>
      </c>
    </row>
    <row r="87" spans="1:13" ht="12.75">
      <c r="A87" s="23">
        <f t="shared" si="11"/>
        <v>-2982</v>
      </c>
      <c r="B87" s="23">
        <v>-3</v>
      </c>
      <c r="C87" s="23">
        <v>18</v>
      </c>
      <c r="D87" s="38">
        <v>285</v>
      </c>
      <c r="E87" s="38">
        <f t="shared" si="7"/>
        <v>272.90563516010667</v>
      </c>
      <c r="F87" s="38">
        <v>11520</v>
      </c>
      <c r="G87" s="39" t="s">
        <v>59</v>
      </c>
      <c r="H87" s="39">
        <f>VLOOKUP(A87,Cell_Calc!A:H,8,0)</f>
        <v>11725.35994</v>
      </c>
      <c r="I87" s="39">
        <f t="shared" si="8"/>
        <v>11725.359962278184</v>
      </c>
      <c r="J87" s="54">
        <f t="shared" si="9"/>
        <v>27694444.36139966</v>
      </c>
      <c r="K87" s="23">
        <f>VLOOKUP(A87,Cell_Calc!A:S,19,0)</f>
        <v>91538.81249441132</v>
      </c>
      <c r="L87" s="23">
        <f t="shared" si="10"/>
        <v>229359.17544189366</v>
      </c>
      <c r="M87" s="23">
        <f>VLOOKUP(A87,Cell_Calc!A:T,20,0)</f>
        <v>1.0000000019</v>
      </c>
    </row>
    <row r="88" spans="1:13" ht="12.75">
      <c r="A88" s="23">
        <f t="shared" si="11"/>
        <v>-2983</v>
      </c>
      <c r="B88" s="23">
        <v>-3</v>
      </c>
      <c r="C88" s="23">
        <v>17</v>
      </c>
      <c r="D88" s="38">
        <v>2501</v>
      </c>
      <c r="E88" s="38">
        <f t="shared" si="7"/>
        <v>2394.8666439839535</v>
      </c>
      <c r="F88" s="38">
        <v>11664</v>
      </c>
      <c r="G88" s="39" t="s">
        <v>59</v>
      </c>
      <c r="H88" s="39">
        <f>VLOOKUP(A88,Cell_Calc!A:H,8,0)</f>
        <v>11792.03949</v>
      </c>
      <c r="I88" s="39">
        <f t="shared" si="8"/>
        <v>11792.039512404875</v>
      </c>
      <c r="J88" s="54">
        <f t="shared" si="9"/>
        <v>243030895.95740545</v>
      </c>
      <c r="K88" s="23">
        <f>VLOOKUP(A88,Cell_Calc!A:S,19,0)</f>
        <v>803293.2282404306</v>
      </c>
      <c r="L88" s="23">
        <f t="shared" si="10"/>
        <v>2012727.3606321968</v>
      </c>
      <c r="M88" s="23">
        <f>VLOOKUP(A88,Cell_Calc!A:T,20,0)</f>
        <v>1.0000000019000002</v>
      </c>
    </row>
    <row r="89" spans="1:13" ht="12.75">
      <c r="A89" s="23">
        <f t="shared" si="11"/>
        <v>-2984</v>
      </c>
      <c r="B89" s="23">
        <v>-3</v>
      </c>
      <c r="C89" s="23">
        <v>16</v>
      </c>
      <c r="D89" s="38">
        <v>36567</v>
      </c>
      <c r="E89" s="38">
        <f t="shared" si="7"/>
        <v>35015.229336489894</v>
      </c>
      <c r="F89" s="38">
        <v>11944</v>
      </c>
      <c r="G89" s="39" t="s">
        <v>59</v>
      </c>
      <c r="H89" s="39">
        <f>VLOOKUP(A89,Cell_Calc!A:H,8,0)</f>
        <v>11855.1293</v>
      </c>
      <c r="I89" s="39">
        <f t="shared" si="8"/>
        <v>11855.129321339235</v>
      </c>
      <c r="J89" s="54">
        <f t="shared" si="9"/>
        <v>2637100551.859152</v>
      </c>
      <c r="K89" s="23">
        <f>VLOOKUP(A89,Cell_Calc!A:S,19,0)</f>
        <v>8716443.261884004</v>
      </c>
      <c r="L89" s="23">
        <f t="shared" si="10"/>
        <v>21839875.18358752</v>
      </c>
      <c r="M89" s="23">
        <f>VLOOKUP(A89,Cell_Calc!A:T,20,0)</f>
        <v>1.0000000018000001</v>
      </c>
    </row>
    <row r="90" spans="1:13" ht="12.75">
      <c r="A90" s="23">
        <f t="shared" si="11"/>
        <v>-2985</v>
      </c>
      <c r="B90" s="23">
        <v>-3</v>
      </c>
      <c r="C90" s="23">
        <v>15</v>
      </c>
      <c r="D90" s="38">
        <v>65097</v>
      </c>
      <c r="E90" s="38">
        <f t="shared" si="7"/>
        <v>62334.519761464784</v>
      </c>
      <c r="F90" s="38">
        <v>11724</v>
      </c>
      <c r="G90" s="39" t="s">
        <v>59</v>
      </c>
      <c r="H90" s="39">
        <f>VLOOKUP(A90,Cell_Calc!A:H,8,0)</f>
        <v>11914.619009999999</v>
      </c>
      <c r="I90" s="39">
        <f t="shared" si="8"/>
        <v>11914.619032637776</v>
      </c>
      <c r="J90" s="54">
        <f t="shared" si="9"/>
        <v>4453436740.65764</v>
      </c>
      <c r="K90" s="23">
        <f>VLOOKUP(A90,Cell_Calc!A:S,19,0)</f>
        <v>14720003.241046395</v>
      </c>
      <c r="L90" s="23">
        <f t="shared" si="10"/>
        <v>36882364.03628818</v>
      </c>
      <c r="M90" s="23">
        <f>VLOOKUP(A90,Cell_Calc!A:T,20,0)</f>
        <v>1.0000000019000002</v>
      </c>
    </row>
    <row r="91" spans="1:13" ht="12.75">
      <c r="A91" s="23">
        <f t="shared" si="11"/>
        <v>-2986</v>
      </c>
      <c r="B91" s="23">
        <v>-3</v>
      </c>
      <c r="C91" s="23">
        <v>14</v>
      </c>
      <c r="D91" s="38">
        <v>118206</v>
      </c>
      <c r="E91" s="38">
        <f t="shared" si="7"/>
        <v>113189.76670082656</v>
      </c>
      <c r="F91" s="38">
        <v>10211</v>
      </c>
      <c r="G91" s="39" t="s">
        <v>59</v>
      </c>
      <c r="H91" s="39">
        <f>VLOOKUP(A91,Cell_Calc!A:H,8,0)</f>
        <v>11970.46977</v>
      </c>
      <c r="I91" s="39">
        <f t="shared" si="8"/>
        <v>10108.99909605535</v>
      </c>
      <c r="J91" s="54">
        <f t="shared" si="9"/>
        <v>7316182802.575129</v>
      </c>
      <c r="K91" s="23">
        <f>VLOOKUP(A91,Cell_Calc!A:S,19,0)</f>
        <v>24182275.585684087</v>
      </c>
      <c r="L91" s="23">
        <f t="shared" si="10"/>
        <v>60590984.71459592</v>
      </c>
      <c r="M91" s="23">
        <f>VLOOKUP(A91,Cell_Calc!A:T,20,0)</f>
        <v>0.8444947683999999</v>
      </c>
    </row>
    <row r="92" spans="1:13" ht="12.75">
      <c r="A92" s="23">
        <f t="shared" si="11"/>
        <v>-2987</v>
      </c>
      <c r="B92" s="23">
        <v>-3</v>
      </c>
      <c r="C92" s="23">
        <v>13</v>
      </c>
      <c r="D92" s="38">
        <v>12625</v>
      </c>
      <c r="E92" s="38">
        <f t="shared" si="7"/>
        <v>12089.240855776656</v>
      </c>
      <c r="F92" s="38">
        <v>409</v>
      </c>
      <c r="G92" s="39" t="s">
        <v>59</v>
      </c>
      <c r="H92" s="39">
        <f>VLOOKUP(A92,Cell_Calc!A:H,8,0)</f>
        <v>12022.671219999998</v>
      </c>
      <c r="I92" s="39">
        <f t="shared" si="8"/>
        <v>405.18014011157175</v>
      </c>
      <c r="J92" s="54">
        <f t="shared" si="9"/>
        <v>770042194.2446401</v>
      </c>
      <c r="K92" s="23">
        <f>VLOOKUP(A92,Cell_Calc!A:S,19,0)</f>
        <v>2545230.628637993</v>
      </c>
      <c r="L92" s="23">
        <f t="shared" si="10"/>
        <v>6377316.707374847</v>
      </c>
      <c r="M92" s="23">
        <f>VLOOKUP(A92,Cell_Calc!A:T,20,0)</f>
        <v>0.0337013408</v>
      </c>
    </row>
    <row r="93" spans="1:13" ht="12.75">
      <c r="A93" s="23">
        <f t="shared" si="11"/>
        <v>-1977</v>
      </c>
      <c r="B93" s="23">
        <v>-2</v>
      </c>
      <c r="C93" s="23">
        <v>23</v>
      </c>
      <c r="D93" s="38">
        <v>0</v>
      </c>
      <c r="E93" s="38">
        <f t="shared" si="7"/>
        <v>0</v>
      </c>
      <c r="F93" s="38">
        <v>389</v>
      </c>
      <c r="G93" s="39" t="s">
        <v>59</v>
      </c>
      <c r="H93" s="39">
        <f>VLOOKUP(A93,Cell_Calc!A:H,8,0)</f>
        <v>11338.81021</v>
      </c>
      <c r="I93" s="39">
        <f t="shared" si="8"/>
        <v>384.55113110863243</v>
      </c>
      <c r="J93" s="54">
        <f t="shared" si="9"/>
        <v>0</v>
      </c>
      <c r="K93" s="23">
        <f>VLOOKUP(A93,Cell_Calc!A:S,19,0)</f>
        <v>0</v>
      </c>
      <c r="L93" s="23">
        <f t="shared" si="10"/>
        <v>0</v>
      </c>
      <c r="M93" s="23">
        <f>VLOOKUP(A93,Cell_Calc!A:T,20,0)</f>
        <v>0.0339145928</v>
      </c>
    </row>
    <row r="94" spans="1:13" ht="12.75">
      <c r="A94" s="23">
        <f t="shared" si="11"/>
        <v>-1978</v>
      </c>
      <c r="B94" s="23">
        <v>-2</v>
      </c>
      <c r="C94" s="23">
        <v>22</v>
      </c>
      <c r="D94" s="38">
        <v>0</v>
      </c>
      <c r="E94" s="38">
        <f t="shared" si="7"/>
        <v>0</v>
      </c>
      <c r="F94" s="38">
        <v>9790</v>
      </c>
      <c r="G94" s="39" t="s">
        <v>59</v>
      </c>
      <c r="H94" s="39">
        <f>VLOOKUP(A94,Cell_Calc!A:H,8,0)</f>
        <v>11423.119889999998</v>
      </c>
      <c r="I94" s="39">
        <f t="shared" si="8"/>
        <v>9710.293552282716</v>
      </c>
      <c r="J94" s="54">
        <f t="shared" si="9"/>
        <v>0</v>
      </c>
      <c r="K94" s="23">
        <f>VLOOKUP(A94,Cell_Calc!A:S,19,0)</f>
        <v>0</v>
      </c>
      <c r="L94" s="23">
        <f t="shared" si="10"/>
        <v>0</v>
      </c>
      <c r="M94" s="23">
        <f>VLOOKUP(A94,Cell_Calc!A:T,20,0)</f>
        <v>0.8500561708</v>
      </c>
    </row>
    <row r="95" spans="1:13" ht="12.75">
      <c r="A95" s="23">
        <f t="shared" si="11"/>
        <v>-1979</v>
      </c>
      <c r="B95" s="23">
        <v>-2</v>
      </c>
      <c r="C95" s="23">
        <v>21</v>
      </c>
      <c r="D95" s="38">
        <v>0</v>
      </c>
      <c r="E95" s="38">
        <f t="shared" si="7"/>
        <v>0</v>
      </c>
      <c r="F95" s="38">
        <v>11520</v>
      </c>
      <c r="G95" s="39" t="s">
        <v>59</v>
      </c>
      <c r="H95" s="39">
        <f>VLOOKUP(A95,Cell_Calc!A:H,8,0)</f>
        <v>11503.95897</v>
      </c>
      <c r="I95" s="39">
        <f t="shared" si="8"/>
        <v>11503.95899185752</v>
      </c>
      <c r="J95" s="54">
        <f t="shared" si="9"/>
        <v>0</v>
      </c>
      <c r="K95" s="23">
        <f>VLOOKUP(A95,Cell_Calc!A:S,19,0)</f>
        <v>0</v>
      </c>
      <c r="L95" s="23">
        <f t="shared" si="10"/>
        <v>0</v>
      </c>
      <c r="M95" s="23">
        <f>VLOOKUP(A95,Cell_Calc!A:T,20,0)</f>
        <v>1.0000000019</v>
      </c>
    </row>
    <row r="96" spans="1:13" ht="12.75">
      <c r="A96" s="23">
        <f t="shared" si="11"/>
        <v>-1980</v>
      </c>
      <c r="B96" s="23">
        <v>-2</v>
      </c>
      <c r="C96" s="23">
        <v>20</v>
      </c>
      <c r="D96" s="38">
        <v>610</v>
      </c>
      <c r="E96" s="38">
        <f t="shared" si="7"/>
        <v>584.1138156058423</v>
      </c>
      <c r="F96" s="38">
        <v>11520</v>
      </c>
      <c r="G96" s="39" t="s">
        <v>59</v>
      </c>
      <c r="H96" s="39">
        <f>VLOOKUP(A96,Cell_Calc!A:H,8,0)</f>
        <v>11581.298959999998</v>
      </c>
      <c r="I96" s="39">
        <f t="shared" si="8"/>
        <v>11581.298982004466</v>
      </c>
      <c r="J96" s="54">
        <f t="shared" si="9"/>
        <v>56159622.11160327</v>
      </c>
      <c r="K96" s="23">
        <f>VLOOKUP(A96,Cell_Calc!A:S,19,0)</f>
        <v>185625.14023196077</v>
      </c>
      <c r="L96" s="23">
        <f t="shared" si="10"/>
        <v>465101.39190944505</v>
      </c>
      <c r="M96" s="23">
        <f>VLOOKUP(A96,Cell_Calc!A:T,20,0)</f>
        <v>1.0000000019</v>
      </c>
    </row>
    <row r="97" spans="1:13" ht="12.75">
      <c r="A97" s="23">
        <f t="shared" si="11"/>
        <v>-1981</v>
      </c>
      <c r="B97" s="23">
        <v>-2</v>
      </c>
      <c r="C97" s="23">
        <v>19</v>
      </c>
      <c r="D97" s="38">
        <v>2044</v>
      </c>
      <c r="E97" s="38">
        <f t="shared" si="7"/>
        <v>1957.2600640956423</v>
      </c>
      <c r="F97" s="38">
        <v>11520</v>
      </c>
      <c r="G97" s="39" t="s">
        <v>59</v>
      </c>
      <c r="H97" s="39">
        <f>VLOOKUP(A97,Cell_Calc!A:H,8,0)</f>
        <v>11655.101009999998</v>
      </c>
      <c r="I97" s="39">
        <f t="shared" si="8"/>
        <v>11655.10103097918</v>
      </c>
      <c r="J97" s="54">
        <f t="shared" si="9"/>
        <v>170914042.04473966</v>
      </c>
      <c r="K97" s="23">
        <f>VLOOKUP(A97,Cell_Calc!A:S,19,0)</f>
        <v>564924.4391124753</v>
      </c>
      <c r="L97" s="23">
        <f t="shared" si="10"/>
        <v>1415471.7546693345</v>
      </c>
      <c r="M97" s="23">
        <f>VLOOKUP(A97,Cell_Calc!A:T,20,0)</f>
        <v>1.0000000018</v>
      </c>
    </row>
    <row r="98" spans="1:13" ht="12.75">
      <c r="A98" s="23">
        <f t="shared" si="11"/>
        <v>-1982</v>
      </c>
      <c r="B98" s="23">
        <v>-2</v>
      </c>
      <c r="C98" s="23">
        <v>18</v>
      </c>
      <c r="D98" s="38">
        <v>1152</v>
      </c>
      <c r="E98" s="38">
        <f t="shared" si="7"/>
        <v>1103.1133042261154</v>
      </c>
      <c r="F98" s="38">
        <v>11520</v>
      </c>
      <c r="G98" s="39" t="s">
        <v>59</v>
      </c>
      <c r="H98" s="39">
        <f>VLOOKUP(A98,Cell_Calc!A:H,8,0)</f>
        <v>11725.35994</v>
      </c>
      <c r="I98" s="39">
        <f t="shared" si="8"/>
        <v>11725.359962278184</v>
      </c>
      <c r="J98" s="54">
        <f t="shared" si="9"/>
        <v>111943859.31344704</v>
      </c>
      <c r="K98" s="23">
        <f>VLOOKUP(A98,Cell_Calc!A:S,19,0)</f>
        <v>370009.5157668836</v>
      </c>
      <c r="L98" s="23">
        <f t="shared" si="10"/>
        <v>927093.9302072332</v>
      </c>
      <c r="M98" s="23">
        <f>VLOOKUP(A98,Cell_Calc!A:T,20,0)</f>
        <v>1.0000000019</v>
      </c>
    </row>
    <row r="99" spans="1:13" ht="12.75">
      <c r="A99" s="23">
        <f t="shared" si="11"/>
        <v>-1983</v>
      </c>
      <c r="B99" s="23">
        <v>-2</v>
      </c>
      <c r="C99" s="23">
        <v>17</v>
      </c>
      <c r="D99" s="38">
        <v>20593</v>
      </c>
      <c r="E99" s="38">
        <f t="shared" si="7"/>
        <v>19719.107876673952</v>
      </c>
      <c r="F99" s="38">
        <v>11664</v>
      </c>
      <c r="G99" s="39" t="s">
        <v>59</v>
      </c>
      <c r="H99" s="39">
        <f>VLOOKUP(A99,Cell_Calc!A:H,8,0)</f>
        <v>11792.03949</v>
      </c>
      <c r="I99" s="39">
        <f t="shared" si="8"/>
        <v>11792.03951122567</v>
      </c>
      <c r="J99" s="54">
        <f t="shared" si="9"/>
        <v>1532565975.149354</v>
      </c>
      <c r="K99" s="23">
        <f>VLOOKUP(A99,Cell_Calc!A:S,19,0)</f>
        <v>5065610.546425898</v>
      </c>
      <c r="L99" s="23">
        <f t="shared" si="10"/>
        <v>12692367.602091603</v>
      </c>
      <c r="M99" s="23">
        <f>VLOOKUP(A99,Cell_Calc!A:T,20,0)</f>
        <v>1.0000000018</v>
      </c>
    </row>
    <row r="100" spans="1:13" ht="12.75">
      <c r="A100" s="23">
        <f t="shared" si="11"/>
        <v>-1984</v>
      </c>
      <c r="B100" s="23">
        <v>-2</v>
      </c>
      <c r="C100" s="23">
        <v>16</v>
      </c>
      <c r="D100" s="38">
        <v>28381</v>
      </c>
      <c r="E100" s="38">
        <f t="shared" si="7"/>
        <v>27176.613443785922</v>
      </c>
      <c r="F100" s="38">
        <v>11937</v>
      </c>
      <c r="G100" s="39" t="s">
        <v>59</v>
      </c>
      <c r="H100" s="39">
        <f>VLOOKUP(A100,Cell_Calc!A:H,8,0)</f>
        <v>11855.1293</v>
      </c>
      <c r="I100" s="39">
        <f t="shared" si="8"/>
        <v>11855.129321339233</v>
      </c>
      <c r="J100" s="54">
        <f t="shared" si="9"/>
        <v>2052792436.7837508</v>
      </c>
      <c r="K100" s="23">
        <f>VLOOKUP(A100,Cell_Calc!A:S,19,0)</f>
        <v>6785121.936679888</v>
      </c>
      <c r="L100" s="23">
        <f t="shared" si="10"/>
        <v>17000766.45373366</v>
      </c>
      <c r="M100" s="23">
        <f>VLOOKUP(A100,Cell_Calc!A:T,20,0)</f>
        <v>1.0000000018</v>
      </c>
    </row>
    <row r="101" spans="1:13" ht="12.75">
      <c r="A101" s="23">
        <f t="shared" si="11"/>
        <v>-1985</v>
      </c>
      <c r="B101" s="23">
        <v>-2</v>
      </c>
      <c r="C101" s="23">
        <v>15</v>
      </c>
      <c r="D101" s="38">
        <v>40708</v>
      </c>
      <c r="E101" s="38">
        <f t="shared" si="7"/>
        <v>38980.50033718464</v>
      </c>
      <c r="F101" s="38">
        <v>12096</v>
      </c>
      <c r="G101" s="39" t="s">
        <v>59</v>
      </c>
      <c r="H101" s="39">
        <f>VLOOKUP(A101,Cell_Calc!A:H,8,0)</f>
        <v>11914.619009999999</v>
      </c>
      <c r="I101" s="39">
        <f t="shared" si="8"/>
        <v>11914.619031446315</v>
      </c>
      <c r="J101" s="54">
        <f t="shared" si="9"/>
        <v>2823753388.032822</v>
      </c>
      <c r="K101" s="23">
        <f>VLOOKUP(A101,Cell_Calc!A:S,19,0)</f>
        <v>9333389.344971556</v>
      </c>
      <c r="L101" s="23">
        <f t="shared" si="10"/>
        <v>23385692.100512307</v>
      </c>
      <c r="M101" s="23">
        <f>VLOOKUP(A101,Cell_Calc!A:T,20,0)</f>
        <v>1.0000000018000001</v>
      </c>
    </row>
    <row r="102" spans="1:13" ht="12.75">
      <c r="A102" s="23">
        <f t="shared" si="11"/>
        <v>-1986</v>
      </c>
      <c r="B102" s="23">
        <v>-2</v>
      </c>
      <c r="C102" s="23">
        <v>14</v>
      </c>
      <c r="D102" s="38">
        <v>15061</v>
      </c>
      <c r="E102" s="38">
        <f t="shared" si="7"/>
        <v>14421.86586367146</v>
      </c>
      <c r="F102" s="38">
        <v>3227</v>
      </c>
      <c r="G102" s="39" t="s">
        <v>59</v>
      </c>
      <c r="H102" s="39">
        <f>VLOOKUP(A102,Cell_Calc!A:H,8,0)</f>
        <v>11970.46977</v>
      </c>
      <c r="I102" s="39">
        <f t="shared" si="8"/>
        <v>3194.9964111201957</v>
      </c>
      <c r="J102" s="54">
        <f t="shared" si="9"/>
        <v>1010397641.0194724</v>
      </c>
      <c r="K102" s="23">
        <f>VLOOKUP(A102,Cell_Calc!A:S,19,0)</f>
        <v>3339680.6593812658</v>
      </c>
      <c r="L102" s="23">
        <f t="shared" si="10"/>
        <v>8367886.598066719</v>
      </c>
      <c r="M102" s="23">
        <f>VLOOKUP(A102,Cell_Calc!A:T,20,0)</f>
        <v>0.2669065185</v>
      </c>
    </row>
    <row r="103" spans="1:13" ht="12.75">
      <c r="A103" s="23">
        <f t="shared" si="11"/>
        <v>-978</v>
      </c>
      <c r="B103" s="23">
        <v>-1</v>
      </c>
      <c r="C103" s="23">
        <v>22</v>
      </c>
      <c r="D103" s="38">
        <v>0</v>
      </c>
      <c r="E103" s="38">
        <f t="shared" si="7"/>
        <v>0</v>
      </c>
      <c r="F103" s="38">
        <v>2723</v>
      </c>
      <c r="G103" s="39" t="s">
        <v>59</v>
      </c>
      <c r="H103" s="39">
        <f>VLOOKUP(A103,Cell_Calc!A:H,8,0)</f>
        <v>11423.119889999998</v>
      </c>
      <c r="I103" s="39">
        <f t="shared" si="8"/>
        <v>2700.5797963800583</v>
      </c>
      <c r="J103" s="54">
        <f t="shared" si="9"/>
        <v>0</v>
      </c>
      <c r="K103" s="23">
        <f>VLOOKUP(A103,Cell_Calc!A:S,19,0)</f>
        <v>0</v>
      </c>
      <c r="L103" s="23">
        <f t="shared" si="10"/>
        <v>0</v>
      </c>
      <c r="M103" s="23">
        <f>VLOOKUP(A103,Cell_Calc!A:T,20,0)</f>
        <v>0.2364135037</v>
      </c>
    </row>
    <row r="104" spans="1:13" ht="12.75">
      <c r="A104" s="23">
        <f t="shared" si="11"/>
        <v>-979</v>
      </c>
      <c r="B104" s="23">
        <v>-1</v>
      </c>
      <c r="C104" s="23">
        <v>21</v>
      </c>
      <c r="D104" s="38">
        <v>366</v>
      </c>
      <c r="E104" s="38">
        <f t="shared" si="7"/>
        <v>350.4682893635054</v>
      </c>
      <c r="F104" s="38">
        <v>11431</v>
      </c>
      <c r="G104" s="39" t="s">
        <v>59</v>
      </c>
      <c r="H104" s="39">
        <f>VLOOKUP(A104,Cell_Calc!A:H,8,0)</f>
        <v>11503.95897</v>
      </c>
      <c r="I104" s="39">
        <f t="shared" si="8"/>
        <v>11413.765155769901</v>
      </c>
      <c r="J104" s="54">
        <f t="shared" si="9"/>
        <v>34463497.02114772</v>
      </c>
      <c r="K104" s="23">
        <f>VLOOKUP(A104,Cell_Calc!A:S,19,0)</f>
        <v>113912.6515972861</v>
      </c>
      <c r="L104" s="23">
        <f t="shared" si="10"/>
        <v>285418.95105257526</v>
      </c>
      <c r="M104" s="23">
        <f>VLOOKUP(A104,Cell_Calc!A:T,20,0)</f>
        <v>0.9921597587000001</v>
      </c>
    </row>
    <row r="105" spans="1:13" ht="12.75">
      <c r="A105" s="23">
        <f t="shared" si="11"/>
        <v>-980</v>
      </c>
      <c r="B105" s="23">
        <v>-1</v>
      </c>
      <c r="C105" s="23">
        <v>20</v>
      </c>
      <c r="D105" s="38">
        <v>2491</v>
      </c>
      <c r="E105" s="38">
        <f t="shared" si="7"/>
        <v>2385.2910076625462</v>
      </c>
      <c r="F105" s="38">
        <v>11520</v>
      </c>
      <c r="G105" s="39" t="s">
        <v>59</v>
      </c>
      <c r="H105" s="39">
        <f>VLOOKUP(A105,Cell_Calc!A:H,8,0)</f>
        <v>11581.298959999998</v>
      </c>
      <c r="I105" s="39">
        <f t="shared" si="8"/>
        <v>11581.298982004468</v>
      </c>
      <c r="J105" s="54">
        <f t="shared" si="9"/>
        <v>180455531.36438724</v>
      </c>
      <c r="K105" s="23">
        <f>VLOOKUP(A105,Cell_Calc!A:S,19,0)</f>
        <v>596462.0497014788</v>
      </c>
      <c r="L105" s="23">
        <f t="shared" si="10"/>
        <v>1494492.2287501295</v>
      </c>
      <c r="M105" s="23">
        <f>VLOOKUP(A105,Cell_Calc!A:T,20,0)</f>
        <v>1.0000000019000002</v>
      </c>
    </row>
    <row r="106" spans="1:13" ht="12.75">
      <c r="A106" s="23">
        <f t="shared" si="11"/>
        <v>-981</v>
      </c>
      <c r="B106" s="23">
        <v>-1</v>
      </c>
      <c r="C106" s="23">
        <v>19</v>
      </c>
      <c r="D106" s="38">
        <v>2873</v>
      </c>
      <c r="E106" s="38">
        <f t="shared" si="7"/>
        <v>2751.0803151403034</v>
      </c>
      <c r="F106" s="38">
        <v>11520</v>
      </c>
      <c r="G106" s="39" t="s">
        <v>59</v>
      </c>
      <c r="H106" s="39">
        <f>VLOOKUP(A106,Cell_Calc!A:H,8,0)</f>
        <v>11655.101009999998</v>
      </c>
      <c r="I106" s="39">
        <f t="shared" si="8"/>
        <v>11655.10103214469</v>
      </c>
      <c r="J106" s="54">
        <f t="shared" si="9"/>
        <v>194136468.17539105</v>
      </c>
      <c r="K106" s="23">
        <f>VLOOKUP(A106,Cell_Calc!A:S,19,0)</f>
        <v>641681.8307213814</v>
      </c>
      <c r="L106" s="23">
        <f t="shared" si="10"/>
        <v>1607794.6783424383</v>
      </c>
      <c r="M106" s="23">
        <f>VLOOKUP(A106,Cell_Calc!A:T,20,0)</f>
        <v>1.0000000019</v>
      </c>
    </row>
    <row r="107" spans="1:13" ht="12.75">
      <c r="A107" s="23">
        <f t="shared" si="11"/>
        <v>-982</v>
      </c>
      <c r="B107" s="23">
        <v>-1</v>
      </c>
      <c r="C107" s="23">
        <v>18</v>
      </c>
      <c r="D107" s="38">
        <v>7281</v>
      </c>
      <c r="E107" s="38">
        <f t="shared" si="7"/>
        <v>6972.02080561662</v>
      </c>
      <c r="F107" s="38">
        <v>11520</v>
      </c>
      <c r="G107" s="39" t="s">
        <v>59</v>
      </c>
      <c r="H107" s="39">
        <f>VLOOKUP(A107,Cell_Calc!A:H,8,0)</f>
        <v>11725.35994</v>
      </c>
      <c r="I107" s="39">
        <f t="shared" si="8"/>
        <v>11725.359962278184</v>
      </c>
      <c r="J107" s="54">
        <f t="shared" si="9"/>
        <v>522990165.8325894</v>
      </c>
      <c r="K107" s="23">
        <f>VLOOKUP(A107,Cell_Calc!A:S,19,0)</f>
        <v>1728646.298219177</v>
      </c>
      <c r="L107" s="23">
        <f t="shared" si="10"/>
        <v>4331287.2298232885</v>
      </c>
      <c r="M107" s="23">
        <f>VLOOKUP(A107,Cell_Calc!A:T,20,0)</f>
        <v>1.0000000019</v>
      </c>
    </row>
    <row r="108" spans="1:13" ht="12.75">
      <c r="A108" s="23">
        <f t="shared" si="11"/>
        <v>-983</v>
      </c>
      <c r="B108" s="23">
        <v>-1</v>
      </c>
      <c r="C108" s="23">
        <v>17</v>
      </c>
      <c r="D108" s="38">
        <v>22711</v>
      </c>
      <c r="E108" s="38">
        <f t="shared" si="7"/>
        <v>21747.227649548007</v>
      </c>
      <c r="F108" s="38">
        <v>11664</v>
      </c>
      <c r="G108" s="39" t="s">
        <v>59</v>
      </c>
      <c r="H108" s="39">
        <f>VLOOKUP(A108,Cell_Calc!A:H,8,0)</f>
        <v>11792.03949</v>
      </c>
      <c r="I108" s="39">
        <f t="shared" si="8"/>
        <v>11792.039512404874</v>
      </c>
      <c r="J108" s="54">
        <f t="shared" si="9"/>
        <v>1625781804.2046793</v>
      </c>
      <c r="K108" s="23">
        <f>VLOOKUP(A108,Cell_Calc!A:S,19,0)</f>
        <v>5373718.056584129</v>
      </c>
      <c r="L108" s="23">
        <f t="shared" si="10"/>
        <v>13464360.187003726</v>
      </c>
      <c r="M108" s="23">
        <f>VLOOKUP(A108,Cell_Calc!A:T,20,0)</f>
        <v>1.0000000019</v>
      </c>
    </row>
    <row r="109" spans="1:13" ht="12.75">
      <c r="A109" s="23">
        <f t="shared" si="11"/>
        <v>-984</v>
      </c>
      <c r="B109" s="23">
        <v>-1</v>
      </c>
      <c r="C109" s="23">
        <v>16</v>
      </c>
      <c r="D109" s="38">
        <v>65606</v>
      </c>
      <c r="E109" s="38">
        <f t="shared" si="7"/>
        <v>62821.919650224416</v>
      </c>
      <c r="F109" s="38">
        <v>12096</v>
      </c>
      <c r="G109" s="39" t="s">
        <v>59</v>
      </c>
      <c r="H109" s="39">
        <f>VLOOKUP(A109,Cell_Calc!A:H,8,0)</f>
        <v>11855.1293</v>
      </c>
      <c r="I109" s="39">
        <f t="shared" si="8"/>
        <v>11855.129322524745</v>
      </c>
      <c r="J109" s="54">
        <f t="shared" si="9"/>
        <v>5344988584.2217</v>
      </c>
      <c r="K109" s="23">
        <f>VLOOKUP(A109,Cell_Calc!A:S,19,0)</f>
        <v>17666861.317419533</v>
      </c>
      <c r="L109" s="23">
        <f t="shared" si="10"/>
        <v>44265996.40078376</v>
      </c>
      <c r="M109" s="23">
        <f>VLOOKUP(A109,Cell_Calc!A:T,20,0)</f>
        <v>1.0000000019</v>
      </c>
    </row>
    <row r="110" spans="1:13" ht="12.75">
      <c r="A110" s="23">
        <f t="shared" si="11"/>
        <v>-985</v>
      </c>
      <c r="B110" s="23">
        <v>-1</v>
      </c>
      <c r="C110" s="23">
        <v>15</v>
      </c>
      <c r="D110" s="38">
        <v>18059</v>
      </c>
      <c r="E110" s="38">
        <f t="shared" si="7"/>
        <v>17292.641632829356</v>
      </c>
      <c r="F110" s="38">
        <v>11567</v>
      </c>
      <c r="G110" s="39" t="s">
        <v>59</v>
      </c>
      <c r="H110" s="39">
        <f>VLOOKUP(A110,Cell_Calc!A:H,8,0)</f>
        <v>11914.619009999999</v>
      </c>
      <c r="I110" s="39">
        <f t="shared" si="8"/>
        <v>11395.781950916378</v>
      </c>
      <c r="J110" s="54">
        <f t="shared" si="9"/>
        <v>1355327941.9237518</v>
      </c>
      <c r="K110" s="23">
        <f>VLOOKUP(A110,Cell_Calc!A:S,19,0)</f>
        <v>4479783.335791199</v>
      </c>
      <c r="L110" s="23">
        <f t="shared" si="10"/>
        <v>11224521.97113804</v>
      </c>
      <c r="M110" s="23">
        <f>VLOOKUP(A110,Cell_Calc!A:T,20,0)</f>
        <v>0.9564537432000001</v>
      </c>
    </row>
    <row r="111" spans="1:13" ht="12.75">
      <c r="A111" s="23">
        <f t="shared" si="11"/>
        <v>-986</v>
      </c>
      <c r="B111" s="23">
        <v>-1</v>
      </c>
      <c r="C111" s="23">
        <v>14</v>
      </c>
      <c r="D111" s="38">
        <v>742</v>
      </c>
      <c r="E111" s="38">
        <f t="shared" si="7"/>
        <v>710.512215048418</v>
      </c>
      <c r="F111" s="38">
        <v>164</v>
      </c>
      <c r="G111" s="39" t="s">
        <v>59</v>
      </c>
      <c r="H111" s="39">
        <f>VLOOKUP(A111,Cell_Calc!A:H,8,0)</f>
        <v>11970.46977</v>
      </c>
      <c r="I111" s="39">
        <f t="shared" si="8"/>
        <v>160.3698822115052</v>
      </c>
      <c r="J111" s="54">
        <f t="shared" si="9"/>
        <v>49738055.45003499</v>
      </c>
      <c r="K111" s="23">
        <f>VLOOKUP(A111,Cell_Calc!A:S,19,0)</f>
        <v>164399.851185434</v>
      </c>
      <c r="L111" s="23">
        <f t="shared" si="10"/>
        <v>411919.41738334496</v>
      </c>
      <c r="M111" s="23">
        <f>VLOOKUP(A111,Cell_Calc!A:T,20,0)</f>
        <v>0.0133971252</v>
      </c>
    </row>
    <row r="112" spans="1:13" ht="12.75">
      <c r="A112" s="23">
        <f t="shared" si="11"/>
        <v>21</v>
      </c>
      <c r="B112" s="23">
        <v>0</v>
      </c>
      <c r="C112" s="23">
        <v>21</v>
      </c>
      <c r="D112" s="38">
        <v>1532</v>
      </c>
      <c r="E112" s="38">
        <f t="shared" si="7"/>
        <v>1466.9874844395908</v>
      </c>
      <c r="F112" s="38">
        <v>6105</v>
      </c>
      <c r="G112" s="39" t="s">
        <v>59</v>
      </c>
      <c r="H112" s="39">
        <f>VLOOKUP(A112,Cell_Calc!A:H,8,0)</f>
        <v>11503.95897</v>
      </c>
      <c r="I112" s="39">
        <f t="shared" si="8"/>
        <v>6095.317772565461</v>
      </c>
      <c r="J112" s="54">
        <f t="shared" si="9"/>
        <v>103273047.90899777</v>
      </c>
      <c r="K112" s="23">
        <f>VLOOKUP(A112,Cell_Calc!A:S,19,0)</f>
        <v>341349.7683833051</v>
      </c>
      <c r="L112" s="23">
        <f t="shared" si="10"/>
        <v>855284.2152989056</v>
      </c>
      <c r="M112" s="23">
        <f>VLOOKUP(A112,Cell_Calc!A:T,20,0)</f>
        <v>0.5298452288</v>
      </c>
    </row>
    <row r="113" spans="1:13" ht="12.75">
      <c r="A113" s="23">
        <f t="shared" si="11"/>
        <v>20</v>
      </c>
      <c r="B113" s="23">
        <v>0</v>
      </c>
      <c r="C113" s="23">
        <v>20</v>
      </c>
      <c r="D113" s="38">
        <v>2879</v>
      </c>
      <c r="E113" s="38">
        <f t="shared" si="7"/>
        <v>2756.825696933148</v>
      </c>
      <c r="F113" s="38">
        <v>11514</v>
      </c>
      <c r="G113" s="39" t="s">
        <v>59</v>
      </c>
      <c r="H113" s="39">
        <f>VLOOKUP(A113,Cell_Calc!A:H,8,0)</f>
        <v>11581.298959999998</v>
      </c>
      <c r="I113" s="39">
        <f t="shared" si="8"/>
        <v>11581.298982004466</v>
      </c>
      <c r="J113" s="54">
        <f t="shared" si="9"/>
        <v>194075133.76632157</v>
      </c>
      <c r="K113" s="23">
        <f>VLOOKUP(A113,Cell_Calc!A:S,19,0)</f>
        <v>641479.1012895141</v>
      </c>
      <c r="L113" s="23">
        <f t="shared" si="10"/>
        <v>1607286.7205258159</v>
      </c>
      <c r="M113" s="23">
        <f>VLOOKUP(A113,Cell_Calc!A:T,20,0)</f>
        <v>1.0000000019</v>
      </c>
    </row>
    <row r="114" spans="1:13" ht="12.75">
      <c r="A114" s="23">
        <f t="shared" si="11"/>
        <v>19</v>
      </c>
      <c r="B114" s="23">
        <v>0</v>
      </c>
      <c r="C114" s="23">
        <v>19</v>
      </c>
      <c r="D114" s="38">
        <v>2827</v>
      </c>
      <c r="E114" s="38">
        <f t="shared" si="7"/>
        <v>2707.03238806183</v>
      </c>
      <c r="F114" s="38">
        <v>11284</v>
      </c>
      <c r="G114" s="39" t="s">
        <v>59</v>
      </c>
      <c r="H114" s="39">
        <f>VLOOKUP(A114,Cell_Calc!A:H,8,0)</f>
        <v>11655.101009999998</v>
      </c>
      <c r="I114" s="39">
        <f t="shared" si="8"/>
        <v>11655.10103214469</v>
      </c>
      <c r="J114" s="54">
        <f t="shared" si="9"/>
        <v>190569782.2707159</v>
      </c>
      <c r="K114" s="23">
        <f>VLOOKUP(A114,Cell_Calc!A:S,19,0)</f>
        <v>629892.8167229788</v>
      </c>
      <c r="L114" s="23">
        <f t="shared" si="10"/>
        <v>1578256.185802876</v>
      </c>
      <c r="M114" s="23">
        <f>VLOOKUP(A114,Cell_Calc!A:T,20,0)</f>
        <v>1.0000000019</v>
      </c>
    </row>
    <row r="115" spans="1:13" ht="12.75">
      <c r="A115" s="23">
        <f t="shared" si="11"/>
        <v>18</v>
      </c>
      <c r="B115" s="23">
        <v>0</v>
      </c>
      <c r="C115" s="23">
        <v>18</v>
      </c>
      <c r="D115" s="38">
        <v>4311</v>
      </c>
      <c r="E115" s="38">
        <f t="shared" si="7"/>
        <v>4128.056818158666</v>
      </c>
      <c r="F115" s="38">
        <v>11213</v>
      </c>
      <c r="G115" s="39" t="s">
        <v>59</v>
      </c>
      <c r="H115" s="39">
        <f>VLOOKUP(A115,Cell_Calc!A:H,8,0)</f>
        <v>11725.35994</v>
      </c>
      <c r="I115" s="39">
        <f t="shared" si="8"/>
        <v>11725.35996110565</v>
      </c>
      <c r="J115" s="54">
        <f t="shared" si="9"/>
        <v>305050293.6069845</v>
      </c>
      <c r="K115" s="23">
        <f>VLOOKUP(A115,Cell_Calc!A:S,19,0)</f>
        <v>1008286.7619028704</v>
      </c>
      <c r="L115" s="23">
        <f t="shared" si="10"/>
        <v>2526358.09901006</v>
      </c>
      <c r="M115" s="23">
        <f>VLOOKUP(A115,Cell_Calc!A:T,20,0)</f>
        <v>1.0000000018000001</v>
      </c>
    </row>
    <row r="116" spans="1:13" ht="12.75">
      <c r="A116" s="23">
        <f t="shared" si="11"/>
        <v>17</v>
      </c>
      <c r="B116" s="23">
        <v>0</v>
      </c>
      <c r="C116" s="23">
        <v>17</v>
      </c>
      <c r="D116" s="38">
        <v>15389</v>
      </c>
      <c r="E116" s="38">
        <f t="shared" si="7"/>
        <v>14735.94673501362</v>
      </c>
      <c r="F116" s="38">
        <v>11177</v>
      </c>
      <c r="G116" s="39" t="s">
        <v>59</v>
      </c>
      <c r="H116" s="39">
        <f>VLOOKUP(A116,Cell_Calc!A:H,8,0)</f>
        <v>11792.03949</v>
      </c>
      <c r="I116" s="39">
        <f t="shared" si="8"/>
        <v>11792.03951122567</v>
      </c>
      <c r="J116" s="54">
        <f t="shared" si="9"/>
        <v>1219578463.3483806</v>
      </c>
      <c r="K116" s="23">
        <f>VLOOKUP(A116,Cell_Calc!A:S,19,0)</f>
        <v>4031088.792460884</v>
      </c>
      <c r="L116" s="23">
        <f t="shared" si="10"/>
        <v>10100275.242573574</v>
      </c>
      <c r="M116" s="23">
        <f>VLOOKUP(A116,Cell_Calc!A:T,20,0)</f>
        <v>1.0000000018</v>
      </c>
    </row>
    <row r="117" spans="1:13" ht="12.75">
      <c r="A117" s="23">
        <f t="shared" si="11"/>
        <v>16</v>
      </c>
      <c r="B117" s="23">
        <v>0</v>
      </c>
      <c r="C117" s="23">
        <v>16</v>
      </c>
      <c r="D117" s="38">
        <v>109888</v>
      </c>
      <c r="E117" s="38">
        <f t="shared" si="7"/>
        <v>105224.75240868001</v>
      </c>
      <c r="F117" s="38">
        <v>11637</v>
      </c>
      <c r="G117" s="39" t="s">
        <v>59</v>
      </c>
      <c r="H117" s="39">
        <f>VLOOKUP(A117,Cell_Calc!A:H,8,0)</f>
        <v>11855.1293</v>
      </c>
      <c r="I117" s="39">
        <f t="shared" si="8"/>
        <v>11855.129321339235</v>
      </c>
      <c r="J117" s="54">
        <f t="shared" si="9"/>
        <v>9149258646.65344</v>
      </c>
      <c r="K117" s="23">
        <f>VLOOKUP(A117,Cell_Calc!A:S,19,0)</f>
        <v>30241165.36839425</v>
      </c>
      <c r="L117" s="23">
        <f t="shared" si="10"/>
        <v>75772107.63707823</v>
      </c>
      <c r="M117" s="23">
        <f>VLOOKUP(A117,Cell_Calc!A:T,20,0)</f>
        <v>1.0000000018000001</v>
      </c>
    </row>
    <row r="118" spans="1:13" ht="12.75">
      <c r="A118" s="23">
        <f t="shared" si="11"/>
        <v>15</v>
      </c>
      <c r="B118" s="23">
        <v>0</v>
      </c>
      <c r="C118" s="23">
        <v>15</v>
      </c>
      <c r="D118" s="38">
        <v>37995</v>
      </c>
      <c r="E118" s="38">
        <f t="shared" si="7"/>
        <v>36382.630203186854</v>
      </c>
      <c r="F118" s="38">
        <v>12096</v>
      </c>
      <c r="G118" s="39" t="s">
        <v>59</v>
      </c>
      <c r="H118" s="39">
        <f>VLOOKUP(A118,Cell_Calc!A:H,8,0)</f>
        <v>11914.619009999999</v>
      </c>
      <c r="I118" s="39">
        <f t="shared" si="8"/>
        <v>11914.529686101281</v>
      </c>
      <c r="J118" s="54">
        <f t="shared" si="9"/>
        <v>2480184689.8453503</v>
      </c>
      <c r="K118" s="23">
        <f>VLOOKUP(A118,Cell_Calc!A:S,19,0)</f>
        <v>8197787.191993661</v>
      </c>
      <c r="L118" s="23">
        <f t="shared" si="10"/>
        <v>20540333.21569008</v>
      </c>
      <c r="M118" s="23">
        <f>VLOOKUP(A118,Cell_Calc!A:T,20,0)</f>
        <v>0.9999925030000001</v>
      </c>
    </row>
    <row r="119" spans="1:13" ht="12.75">
      <c r="A119" s="23">
        <f t="shared" si="11"/>
        <v>14</v>
      </c>
      <c r="B119" s="23">
        <v>0</v>
      </c>
      <c r="C119" s="23">
        <v>14</v>
      </c>
      <c r="D119" s="38">
        <v>845</v>
      </c>
      <c r="E119" s="38">
        <f t="shared" si="7"/>
        <v>809.1412691589128</v>
      </c>
      <c r="F119" s="38">
        <v>283</v>
      </c>
      <c r="G119" s="39" t="s">
        <v>59</v>
      </c>
      <c r="H119" s="39">
        <f>VLOOKUP(A119,Cell_Calc!A:H,8,0)</f>
        <v>11970.46977</v>
      </c>
      <c r="I119" s="39">
        <f t="shared" si="8"/>
        <v>284.2573577197465</v>
      </c>
      <c r="J119" s="54">
        <f t="shared" si="9"/>
        <v>53684299.504743524</v>
      </c>
      <c r="K119" s="23">
        <f>VLOOKUP(A119,Cell_Calc!A:S,19,0)</f>
        <v>177443.4237470354</v>
      </c>
      <c r="L119" s="23">
        <f t="shared" si="10"/>
        <v>444601.32537431933</v>
      </c>
      <c r="M119" s="23">
        <f>VLOOKUP(A119,Cell_Calc!A:T,20,0)</f>
        <v>0.0237465499</v>
      </c>
    </row>
    <row r="120" spans="1:13" ht="12.75">
      <c r="A120" s="23">
        <f aca="true" t="shared" si="12" ref="A120:A142">1000*B120+C120</f>
        <v>1021</v>
      </c>
      <c r="B120" s="23">
        <v>1</v>
      </c>
      <c r="C120" s="23">
        <v>21</v>
      </c>
      <c r="D120" s="38">
        <v>88</v>
      </c>
      <c r="E120" s="38">
        <f t="shared" si="7"/>
        <v>84.26559962838381</v>
      </c>
      <c r="F120" s="38">
        <v>351</v>
      </c>
      <c r="G120" s="39" t="s">
        <v>59</v>
      </c>
      <c r="H120" s="39">
        <f>VLOOKUP(A120,Cell_Calc!A:H,8,0)</f>
        <v>11503.95897</v>
      </c>
      <c r="I120" s="39">
        <f t="shared" si="8"/>
        <v>349.213921955035</v>
      </c>
      <c r="J120" s="54">
        <f t="shared" si="9"/>
        <v>5932133.3002557475</v>
      </c>
      <c r="K120" s="23">
        <f>VLOOKUP(A120,Cell_Calc!A:S,19,0)</f>
        <v>19607.55849721335</v>
      </c>
      <c r="L120" s="23">
        <f t="shared" si="10"/>
        <v>49128.597223435834</v>
      </c>
      <c r="M120" s="23">
        <f>VLOOKUP(A120,Cell_Calc!A:T,20,0)</f>
        <v>0.0303559777</v>
      </c>
    </row>
    <row r="121" spans="1:13" ht="12.75">
      <c r="A121" s="23">
        <f t="shared" si="12"/>
        <v>1020</v>
      </c>
      <c r="B121" s="23">
        <v>1</v>
      </c>
      <c r="C121" s="23">
        <v>20</v>
      </c>
      <c r="D121" s="38">
        <v>1738</v>
      </c>
      <c r="E121" s="38">
        <f t="shared" si="7"/>
        <v>1664.2455926605803</v>
      </c>
      <c r="F121" s="38">
        <v>6938</v>
      </c>
      <c r="G121" s="39" t="s">
        <v>59</v>
      </c>
      <c r="H121" s="39">
        <f>VLOOKUP(A121,Cell_Calc!A:H,8,0)</f>
        <v>11581.298959999998</v>
      </c>
      <c r="I121" s="39">
        <f t="shared" si="8"/>
        <v>6998.053565477509</v>
      </c>
      <c r="J121" s="54">
        <f t="shared" si="9"/>
        <v>117159632.68005103</v>
      </c>
      <c r="K121" s="23">
        <f>VLOOKUP(A121,Cell_Calc!A:S,19,0)</f>
        <v>387249.2803199637</v>
      </c>
      <c r="L121" s="23">
        <f t="shared" si="10"/>
        <v>970289.7951628579</v>
      </c>
      <c r="M121" s="23">
        <f>VLOOKUP(A121,Cell_Calc!A:T,20,0)</f>
        <v>0.6042546341</v>
      </c>
    </row>
    <row r="122" spans="1:13" ht="12.75">
      <c r="A122" s="23">
        <f t="shared" si="12"/>
        <v>1019</v>
      </c>
      <c r="B122" s="23">
        <v>1</v>
      </c>
      <c r="C122" s="23">
        <v>19</v>
      </c>
      <c r="D122" s="38">
        <v>2879</v>
      </c>
      <c r="E122" s="38">
        <f t="shared" si="7"/>
        <v>2756.825696933148</v>
      </c>
      <c r="F122" s="38">
        <v>11513</v>
      </c>
      <c r="G122" s="39" t="s">
        <v>59</v>
      </c>
      <c r="H122" s="39">
        <f>VLOOKUP(A122,Cell_Calc!A:H,8,0)</f>
        <v>11655.101009999998</v>
      </c>
      <c r="I122" s="39">
        <f t="shared" si="8"/>
        <v>11655.10103214469</v>
      </c>
      <c r="J122" s="54">
        <f t="shared" si="9"/>
        <v>194075133.76632157</v>
      </c>
      <c r="K122" s="23">
        <f>VLOOKUP(A122,Cell_Calc!A:S,19,0)</f>
        <v>641479.1012895141</v>
      </c>
      <c r="L122" s="23">
        <f t="shared" si="10"/>
        <v>1607286.7205258159</v>
      </c>
      <c r="M122" s="23">
        <f>VLOOKUP(A122,Cell_Calc!A:T,20,0)</f>
        <v>1.0000000019</v>
      </c>
    </row>
    <row r="123" spans="1:13" ht="12.75">
      <c r="A123" s="23">
        <f t="shared" si="12"/>
        <v>1018</v>
      </c>
      <c r="B123" s="23">
        <v>1</v>
      </c>
      <c r="C123" s="23">
        <v>18</v>
      </c>
      <c r="D123" s="38">
        <v>2880</v>
      </c>
      <c r="E123" s="38">
        <f t="shared" si="7"/>
        <v>2757.7832605652884</v>
      </c>
      <c r="F123" s="38">
        <v>11520</v>
      </c>
      <c r="G123" s="39" t="s">
        <v>59</v>
      </c>
      <c r="H123" s="39">
        <f>VLOOKUP(A123,Cell_Calc!A:H,8,0)</f>
        <v>11725.35994</v>
      </c>
      <c r="I123" s="39">
        <f t="shared" si="8"/>
        <v>11725.359962278184</v>
      </c>
      <c r="J123" s="54">
        <f t="shared" si="9"/>
        <v>194142544.37200627</v>
      </c>
      <c r="K123" s="23">
        <f>VLOOKUP(A123,Cell_Calc!A:S,19,0)</f>
        <v>641701.914454255</v>
      </c>
      <c r="L123" s="23">
        <f t="shared" si="10"/>
        <v>1607845.000039718</v>
      </c>
      <c r="M123" s="23">
        <f>VLOOKUP(A123,Cell_Calc!A:T,20,0)</f>
        <v>1.0000000019</v>
      </c>
    </row>
    <row r="124" spans="1:13" ht="12.75">
      <c r="A124" s="23">
        <f t="shared" si="12"/>
        <v>1017</v>
      </c>
      <c r="B124" s="23">
        <v>1</v>
      </c>
      <c r="C124" s="23">
        <v>17</v>
      </c>
      <c r="D124" s="38">
        <v>11218</v>
      </c>
      <c r="E124" s="38">
        <f t="shared" si="7"/>
        <v>10741.948825354655</v>
      </c>
      <c r="F124" s="38">
        <v>11664</v>
      </c>
      <c r="G124" s="39" t="s">
        <v>59</v>
      </c>
      <c r="H124" s="39">
        <f>VLOOKUP(A124,Cell_Calc!A:H,8,0)</f>
        <v>11792.03949</v>
      </c>
      <c r="I124" s="39">
        <f t="shared" si="8"/>
        <v>11792.039512404874</v>
      </c>
      <c r="J124" s="54">
        <f t="shared" si="9"/>
        <v>937151180.2127138</v>
      </c>
      <c r="K124" s="23">
        <f>VLOOKUP(A124,Cell_Calc!A:S,19,0)</f>
        <v>3097578.16567627</v>
      </c>
      <c r="L124" s="23">
        <f t="shared" si="10"/>
        <v>7761275.841214327</v>
      </c>
      <c r="M124" s="23">
        <f>VLOOKUP(A124,Cell_Calc!A:T,20,0)</f>
        <v>1.0000000019</v>
      </c>
    </row>
    <row r="125" spans="1:13" ht="12.75">
      <c r="A125" s="23">
        <f t="shared" si="12"/>
        <v>1016</v>
      </c>
      <c r="B125" s="23">
        <v>1</v>
      </c>
      <c r="C125" s="23">
        <v>16</v>
      </c>
      <c r="D125" s="38">
        <v>29691</v>
      </c>
      <c r="E125" s="38">
        <f t="shared" si="7"/>
        <v>28431.02180189027</v>
      </c>
      <c r="F125" s="38">
        <v>12096</v>
      </c>
      <c r="G125" s="39" t="s">
        <v>59</v>
      </c>
      <c r="H125" s="39">
        <f>VLOOKUP(A125,Cell_Calc!A:H,8,0)</f>
        <v>11855.1293</v>
      </c>
      <c r="I125" s="39">
        <f t="shared" si="8"/>
        <v>11855.129322524748</v>
      </c>
      <c r="J125" s="54">
        <f t="shared" si="9"/>
        <v>2108493223.5455346</v>
      </c>
      <c r="K125" s="23">
        <f>VLOOKUP(A125,Cell_Calc!A:S,19,0)</f>
        <v>6969230.482373795</v>
      </c>
      <c r="L125" s="23">
        <f t="shared" si="10"/>
        <v>17462067.874207504</v>
      </c>
      <c r="M125" s="23">
        <f>VLOOKUP(A125,Cell_Calc!A:T,20,0)</f>
        <v>1.0000000019000002</v>
      </c>
    </row>
    <row r="126" spans="1:13" ht="12.75">
      <c r="A126" s="23">
        <f t="shared" si="12"/>
        <v>1015</v>
      </c>
      <c r="B126" s="23">
        <v>1</v>
      </c>
      <c r="C126" s="23">
        <v>15</v>
      </c>
      <c r="D126" s="38">
        <v>18478</v>
      </c>
      <c r="E126" s="38">
        <f t="shared" si="7"/>
        <v>17693.86079469632</v>
      </c>
      <c r="F126" s="38">
        <v>9196</v>
      </c>
      <c r="G126" s="39" t="s">
        <v>59</v>
      </c>
      <c r="H126" s="39">
        <f>VLOOKUP(A126,Cell_Calc!A:H,8,0)</f>
        <v>11914.619009999999</v>
      </c>
      <c r="I126" s="39">
        <f t="shared" si="8"/>
        <v>9062.760875699181</v>
      </c>
      <c r="J126" s="54">
        <f t="shared" si="9"/>
        <v>1199222299.5875287</v>
      </c>
      <c r="K126" s="23">
        <f>VLOOKUP(A126,Cell_Calc!A:S,19,0)</f>
        <v>3963805.295695471</v>
      </c>
      <c r="L126" s="23">
        <f t="shared" si="10"/>
        <v>9931690.060851835</v>
      </c>
      <c r="M126" s="23">
        <f>VLOOKUP(A126,Cell_Calc!A:T,20,0)</f>
        <v>0.7606421043</v>
      </c>
    </row>
    <row r="127" spans="1:13" ht="12.75">
      <c r="A127" s="23">
        <f t="shared" si="12"/>
        <v>2020</v>
      </c>
      <c r="B127" s="23">
        <v>2</v>
      </c>
      <c r="C127" s="23">
        <v>20</v>
      </c>
      <c r="D127" s="38">
        <v>293</v>
      </c>
      <c r="E127" s="38">
        <f t="shared" si="7"/>
        <v>280.5661442172325</v>
      </c>
      <c r="F127" s="38">
        <v>1148</v>
      </c>
      <c r="G127" s="39" t="s">
        <v>59</v>
      </c>
      <c r="H127" s="39">
        <f>VLOOKUP(A127,Cell_Calc!A:H,8,0)</f>
        <v>11581.298959999998</v>
      </c>
      <c r="I127" s="39">
        <f t="shared" si="8"/>
        <v>1153.7179028782766</v>
      </c>
      <c r="J127" s="54">
        <f t="shared" si="9"/>
        <v>19751307.46562425</v>
      </c>
      <c r="K127" s="23">
        <f>VLOOKUP(A127,Cell_Calc!A:S,19,0)</f>
        <v>65284.257269130816</v>
      </c>
      <c r="L127" s="23">
        <f t="shared" si="10"/>
        <v>163575.89757348524</v>
      </c>
      <c r="M127" s="23">
        <f>VLOOKUP(A127,Cell_Calc!A:T,20,0)</f>
        <v>0.0996190416</v>
      </c>
    </row>
    <row r="128" spans="1:13" ht="12.75">
      <c r="A128" s="23">
        <f t="shared" si="12"/>
        <v>2019</v>
      </c>
      <c r="B128" s="23">
        <v>2</v>
      </c>
      <c r="C128" s="23">
        <v>19</v>
      </c>
      <c r="D128" s="38">
        <v>2856</v>
      </c>
      <c r="E128" s="38">
        <f t="shared" si="7"/>
        <v>2734.801733393911</v>
      </c>
      <c r="F128" s="38">
        <v>11416</v>
      </c>
      <c r="G128" s="39" t="s">
        <v>59</v>
      </c>
      <c r="H128" s="39">
        <f>VLOOKUP(A128,Cell_Calc!A:H,8,0)</f>
        <v>11655.101009999998</v>
      </c>
      <c r="I128" s="39">
        <f t="shared" si="8"/>
        <v>11549.075586422958</v>
      </c>
      <c r="J128" s="54">
        <f t="shared" si="9"/>
        <v>192524689.8355729</v>
      </c>
      <c r="K128" s="23">
        <f>VLOOKUP(A128,Cell_Calc!A:S,19,0)</f>
        <v>636354.3985004696</v>
      </c>
      <c r="L128" s="23">
        <f t="shared" si="10"/>
        <v>1594446.291706054</v>
      </c>
      <c r="M128" s="23">
        <f>VLOOKUP(A128,Cell_Calc!A:T,20,0)</f>
        <v>0.9909030884</v>
      </c>
    </row>
    <row r="129" spans="1:13" ht="12.75">
      <c r="A129" s="23">
        <f t="shared" si="12"/>
        <v>2018</v>
      </c>
      <c r="B129" s="23">
        <v>2</v>
      </c>
      <c r="C129" s="23">
        <v>18</v>
      </c>
      <c r="D129" s="38">
        <v>2880</v>
      </c>
      <c r="E129" s="38">
        <f t="shared" si="7"/>
        <v>2757.7832605652884</v>
      </c>
      <c r="F129" s="38">
        <v>11520</v>
      </c>
      <c r="G129" s="39" t="s">
        <v>59</v>
      </c>
      <c r="H129" s="39">
        <f>VLOOKUP(A129,Cell_Calc!A:H,8,0)</f>
        <v>11725.35994</v>
      </c>
      <c r="I129" s="39">
        <f t="shared" si="8"/>
        <v>11725.359962278184</v>
      </c>
      <c r="J129" s="54">
        <f t="shared" si="9"/>
        <v>194142544.37200627</v>
      </c>
      <c r="K129" s="23">
        <f>VLOOKUP(A129,Cell_Calc!A:S,19,0)</f>
        <v>641701.914454255</v>
      </c>
      <c r="L129" s="23">
        <f t="shared" si="10"/>
        <v>1607845.000039718</v>
      </c>
      <c r="M129" s="23">
        <f>VLOOKUP(A129,Cell_Calc!A:T,20,0)</f>
        <v>1.0000000019</v>
      </c>
    </row>
    <row r="130" spans="1:13" ht="12.75">
      <c r="A130" s="23">
        <f t="shared" si="12"/>
        <v>2017</v>
      </c>
      <c r="B130" s="23">
        <v>2</v>
      </c>
      <c r="C130" s="23">
        <v>17</v>
      </c>
      <c r="D130" s="38">
        <v>7890</v>
      </c>
      <c r="E130" s="38">
        <f t="shared" si="7"/>
        <v>7555.177057590321</v>
      </c>
      <c r="F130" s="38">
        <v>11585</v>
      </c>
      <c r="G130" s="39" t="s">
        <v>59</v>
      </c>
      <c r="H130" s="39">
        <f>VLOOKUP(A130,Cell_Calc!A:H,8,0)</f>
        <v>11792.03949</v>
      </c>
      <c r="I130" s="39">
        <f t="shared" si="8"/>
        <v>11792.039511225672</v>
      </c>
      <c r="J130" s="54">
        <f t="shared" si="9"/>
        <v>555558426.781181</v>
      </c>
      <c r="K130" s="23">
        <f>VLOOKUP(A130,Cell_Calc!A:S,19,0)</f>
        <v>1836294.601010095</v>
      </c>
      <c r="L130" s="23">
        <f t="shared" si="10"/>
        <v>4601010.260885677</v>
      </c>
      <c r="M130" s="23">
        <f>VLOOKUP(A130,Cell_Calc!A:T,20,0)</f>
        <v>1.0000000018000001</v>
      </c>
    </row>
    <row r="131" spans="1:13" ht="12.75">
      <c r="A131" s="23">
        <f t="shared" si="12"/>
        <v>2016</v>
      </c>
      <c r="B131" s="23">
        <v>2</v>
      </c>
      <c r="C131" s="23">
        <v>16</v>
      </c>
      <c r="D131" s="38">
        <v>7955</v>
      </c>
      <c r="E131" s="38">
        <f aca="true" t="shared" si="13" ref="E131:E142">D131*$E$145</f>
        <v>7617.418693679469</v>
      </c>
      <c r="F131" s="38">
        <v>11930</v>
      </c>
      <c r="G131" s="39" t="s">
        <v>59</v>
      </c>
      <c r="H131" s="39">
        <f>VLOOKUP(A131,Cell_Calc!A:H,8,0)</f>
        <v>11855.1293</v>
      </c>
      <c r="I131" s="39">
        <f aca="true" t="shared" si="14" ref="I131:I142">H131*M131</f>
        <v>11855.129322524745</v>
      </c>
      <c r="J131" s="54">
        <f aca="true" t="shared" si="15" ref="J131:J142">K131*$J$145</f>
        <v>560328841.7266331</v>
      </c>
      <c r="K131" s="23">
        <f>VLOOKUP(A131,Cell_Calc!A:S,19,0)</f>
        <v>1852062.3164953322</v>
      </c>
      <c r="L131" s="23">
        <f aca="true" t="shared" si="16" ref="L131:L142">K131*$L$145</f>
        <v>4640517.767305614</v>
      </c>
      <c r="M131" s="23">
        <f>VLOOKUP(A131,Cell_Calc!A:T,20,0)</f>
        <v>1.0000000019</v>
      </c>
    </row>
    <row r="132" spans="1:13" ht="12.75">
      <c r="A132" s="23">
        <f t="shared" si="12"/>
        <v>2015</v>
      </c>
      <c r="B132" s="23">
        <v>2</v>
      </c>
      <c r="C132" s="23">
        <v>15</v>
      </c>
      <c r="D132" s="38">
        <v>5192</v>
      </c>
      <c r="E132" s="38">
        <f t="shared" si="13"/>
        <v>4971.670378074645</v>
      </c>
      <c r="F132" s="38">
        <v>7795</v>
      </c>
      <c r="G132" s="39" t="s">
        <v>59</v>
      </c>
      <c r="H132" s="39">
        <f>VLOOKUP(A132,Cell_Calc!A:H,8,0)</f>
        <v>11914.619009999999</v>
      </c>
      <c r="I132" s="39">
        <f t="shared" si="14"/>
        <v>7784.538757659674</v>
      </c>
      <c r="J132" s="54">
        <f t="shared" si="15"/>
        <v>365710540.06847006</v>
      </c>
      <c r="K132" s="23">
        <f>VLOOKUP(A132,Cell_Calc!A:S,19,0)</f>
        <v>1208787.8752034903</v>
      </c>
      <c r="L132" s="23">
        <f t="shared" si="16"/>
        <v>3028732.6521496857</v>
      </c>
      <c r="M132" s="23">
        <f>VLOOKUP(A132,Cell_Calc!A:T,20,0)</f>
        <v>0.6533602754</v>
      </c>
    </row>
    <row r="133" spans="1:13" ht="12.75">
      <c r="A133" s="23">
        <f t="shared" si="12"/>
        <v>3019</v>
      </c>
      <c r="B133" s="23">
        <v>3</v>
      </c>
      <c r="C133" s="23">
        <v>19</v>
      </c>
      <c r="D133" s="38">
        <v>595</v>
      </c>
      <c r="E133" s="38">
        <f t="shared" si="13"/>
        <v>569.7503611237314</v>
      </c>
      <c r="F133" s="38">
        <v>2348</v>
      </c>
      <c r="G133" s="39" t="s">
        <v>59</v>
      </c>
      <c r="H133" s="39">
        <f>VLOOKUP(A133,Cell_Calc!A:H,8,0)</f>
        <v>11655.101009999998</v>
      </c>
      <c r="I133" s="39">
        <f t="shared" si="14"/>
        <v>2373.9385648374205</v>
      </c>
      <c r="J133" s="54">
        <f t="shared" si="15"/>
        <v>40109310.38241102</v>
      </c>
      <c r="K133" s="23">
        <f>VLOOKUP(A133,Cell_Calc!A:S,19,0)</f>
        <v>132573.83302093117</v>
      </c>
      <c r="L133" s="23">
        <f t="shared" si="16"/>
        <v>332176.3107720945</v>
      </c>
      <c r="M133" s="23">
        <f>VLOOKUP(A133,Cell_Calc!A:T,20,0)</f>
        <v>0.2036823673</v>
      </c>
    </row>
    <row r="134" spans="1:13" ht="12.75">
      <c r="A134" s="23">
        <f t="shared" si="12"/>
        <v>3018</v>
      </c>
      <c r="B134" s="23">
        <v>3</v>
      </c>
      <c r="C134" s="23">
        <v>18</v>
      </c>
      <c r="D134" s="38">
        <v>2863</v>
      </c>
      <c r="E134" s="38">
        <f t="shared" si="13"/>
        <v>2741.504678818896</v>
      </c>
      <c r="F134" s="38">
        <v>11440</v>
      </c>
      <c r="G134" s="39" t="s">
        <v>59</v>
      </c>
      <c r="H134" s="39">
        <f>VLOOKUP(A134,Cell_Calc!A:H,8,0)</f>
        <v>11725.35994</v>
      </c>
      <c r="I134" s="39">
        <f t="shared" si="14"/>
        <v>11662.86935630874</v>
      </c>
      <c r="J134" s="54">
        <f t="shared" si="15"/>
        <v>192996564.07536593</v>
      </c>
      <c r="K134" s="23">
        <f>VLOOKUP(A134,Cell_Calc!A:S,19,0)</f>
        <v>637914.090653657</v>
      </c>
      <c r="L134" s="23">
        <f t="shared" si="16"/>
        <v>1598354.2483033724</v>
      </c>
      <c r="M134" s="23">
        <f>VLOOKUP(A134,Cell_Calc!A:T,20,0)</f>
        <v>0.9946704763</v>
      </c>
    </row>
    <row r="135" spans="1:13" ht="12.75">
      <c r="A135" s="23">
        <f t="shared" si="12"/>
        <v>3017</v>
      </c>
      <c r="B135" s="23">
        <v>3</v>
      </c>
      <c r="C135" s="23">
        <v>17</v>
      </c>
      <c r="D135" s="38">
        <v>7783</v>
      </c>
      <c r="E135" s="38">
        <f t="shared" si="13"/>
        <v>7452.717748951264</v>
      </c>
      <c r="F135" s="38">
        <v>11439</v>
      </c>
      <c r="G135" s="39" t="s">
        <v>59</v>
      </c>
      <c r="H135" s="39">
        <f>VLOOKUP(A135,Cell_Calc!A:H,8,0)</f>
        <v>11792.03949</v>
      </c>
      <c r="I135" s="39">
        <f t="shared" si="14"/>
        <v>11792.039511225672</v>
      </c>
      <c r="J135" s="54">
        <f t="shared" si="15"/>
        <v>548024237.723439</v>
      </c>
      <c r="K135" s="23">
        <f>VLOOKUP(A135,Cell_Calc!A:S,19,0)</f>
        <v>1811391.7464716826</v>
      </c>
      <c r="L135" s="23">
        <f t="shared" si="16"/>
        <v>4538613.79727164</v>
      </c>
      <c r="M135" s="23">
        <f>VLOOKUP(A135,Cell_Calc!A:T,20,0)</f>
        <v>1.0000000018000001</v>
      </c>
    </row>
    <row r="136" spans="1:13" ht="12.75">
      <c r="A136" s="23">
        <f t="shared" si="12"/>
        <v>3016</v>
      </c>
      <c r="B136" s="23">
        <v>3</v>
      </c>
      <c r="C136" s="23">
        <v>16</v>
      </c>
      <c r="D136" s="38">
        <v>7635</v>
      </c>
      <c r="E136" s="38">
        <f t="shared" si="13"/>
        <v>7310.998331394437</v>
      </c>
      <c r="F136" s="38">
        <v>11456</v>
      </c>
      <c r="G136" s="39" t="s">
        <v>59</v>
      </c>
      <c r="H136" s="39">
        <f>VLOOKUP(A136,Cell_Calc!A:H,8,0)</f>
        <v>11855.1293</v>
      </c>
      <c r="I136" s="39">
        <f t="shared" si="14"/>
        <v>11849.298226618399</v>
      </c>
      <c r="J136" s="54">
        <f t="shared" si="15"/>
        <v>537788900.8903638</v>
      </c>
      <c r="K136" s="23">
        <f>VLOOKUP(A136,Cell_Calc!A:S,19,0)</f>
        <v>1777560.7525382603</v>
      </c>
      <c r="L136" s="23">
        <f t="shared" si="16"/>
        <v>4453847.033737066</v>
      </c>
      <c r="M136" s="23">
        <f>VLOOKUP(A136,Cell_Calc!A:T,20,0)</f>
        <v>0.9995081392</v>
      </c>
    </row>
    <row r="137" spans="1:13" ht="12.75">
      <c r="A137" s="23">
        <f t="shared" si="12"/>
        <v>3015</v>
      </c>
      <c r="B137" s="23">
        <v>3</v>
      </c>
      <c r="C137" s="23">
        <v>15</v>
      </c>
      <c r="D137" s="38">
        <v>3375</v>
      </c>
      <c r="E137" s="38">
        <f t="shared" si="13"/>
        <v>3231.7772584749473</v>
      </c>
      <c r="F137" s="38">
        <v>5064</v>
      </c>
      <c r="G137" s="39" t="s">
        <v>59</v>
      </c>
      <c r="H137" s="39">
        <f>VLOOKUP(A137,Cell_Calc!A:H,8,0)</f>
        <v>11914.619009999999</v>
      </c>
      <c r="I137" s="39">
        <f t="shared" si="14"/>
        <v>5962.680205386813</v>
      </c>
      <c r="J137" s="54">
        <f t="shared" si="15"/>
        <v>237725938.5075282</v>
      </c>
      <c r="K137" s="23">
        <f>VLOOKUP(A137,Cell_Calc!A:S,19,0)</f>
        <v>785758.6823597418</v>
      </c>
      <c r="L137" s="23">
        <f t="shared" si="16"/>
        <v>1968792.8931057758</v>
      </c>
      <c r="M137" s="23">
        <f>VLOOKUP(A137,Cell_Calc!A:T,20,0)</f>
        <v>0.5004507656</v>
      </c>
    </row>
    <row r="138" spans="1:13" ht="12.75">
      <c r="A138" s="23">
        <f t="shared" si="12"/>
        <v>4019</v>
      </c>
      <c r="B138" s="23">
        <v>4</v>
      </c>
      <c r="C138" s="23">
        <v>19</v>
      </c>
      <c r="D138" s="38">
        <v>82</v>
      </c>
      <c r="E138" s="38">
        <f t="shared" si="13"/>
        <v>78.52021783553947</v>
      </c>
      <c r="F138" s="38">
        <v>319</v>
      </c>
      <c r="G138" s="39" t="s">
        <v>59</v>
      </c>
      <c r="H138" s="39">
        <f>VLOOKUP(A138,Cell_Calc!A:H,8,0)</f>
        <v>11655.101009999998</v>
      </c>
      <c r="I138" s="39">
        <f t="shared" si="14"/>
        <v>321.508788888355</v>
      </c>
      <c r="J138" s="54">
        <f t="shared" si="15"/>
        <v>5527669.666147402</v>
      </c>
      <c r="K138" s="23">
        <f>VLOOKUP(A138,Cell_Calc!A:S,19,0)</f>
        <v>18270.679508766985</v>
      </c>
      <c r="L138" s="23">
        <f t="shared" si="16"/>
        <v>45778.920140019756</v>
      </c>
      <c r="M138" s="23">
        <f>VLOOKUP(A138,Cell_Calc!A:T,20,0)</f>
        <v>0.0275852426</v>
      </c>
    </row>
    <row r="139" spans="1:13" ht="12.75">
      <c r="A139" s="23">
        <f t="shared" si="12"/>
        <v>4018</v>
      </c>
      <c r="B139" s="23">
        <v>4</v>
      </c>
      <c r="C139" s="23">
        <v>18</v>
      </c>
      <c r="D139" s="38">
        <v>696</v>
      </c>
      <c r="E139" s="38">
        <f t="shared" si="13"/>
        <v>666.4642879699447</v>
      </c>
      <c r="F139" s="38">
        <v>2754</v>
      </c>
      <c r="G139" s="39" t="s">
        <v>59</v>
      </c>
      <c r="H139" s="39">
        <f>VLOOKUP(A139,Cell_Calc!A:H,8,0)</f>
        <v>11725.35994</v>
      </c>
      <c r="I139" s="39">
        <f t="shared" si="14"/>
        <v>2844.5036448382957</v>
      </c>
      <c r="J139" s="54">
        <f t="shared" si="15"/>
        <v>46917781.55656819</v>
      </c>
      <c r="K139" s="23">
        <f>VLOOKUP(A139,Cell_Calc!A:S,19,0)</f>
        <v>155077.96265977834</v>
      </c>
      <c r="L139" s="23">
        <f t="shared" si="16"/>
        <v>388562.5416762653</v>
      </c>
      <c r="M139" s="23">
        <f>VLOOKUP(A139,Cell_Calc!A:T,20,0)</f>
        <v>0.2425941429</v>
      </c>
    </row>
    <row r="140" spans="1:13" ht="12.75">
      <c r="A140" s="23">
        <f t="shared" si="12"/>
        <v>4017</v>
      </c>
      <c r="B140" s="23">
        <v>4</v>
      </c>
      <c r="C140" s="23">
        <v>17</v>
      </c>
      <c r="D140" s="38">
        <v>1829</v>
      </c>
      <c r="E140" s="38">
        <f t="shared" si="13"/>
        <v>1751.3838831853864</v>
      </c>
      <c r="F140" s="38">
        <v>2707</v>
      </c>
      <c r="G140" s="39" t="s">
        <v>59</v>
      </c>
      <c r="H140" s="39">
        <f>VLOOKUP(A140,Cell_Calc!A:H,8,0)</f>
        <v>11792.03949</v>
      </c>
      <c r="I140" s="39">
        <f t="shared" si="14"/>
        <v>2830.755957775955</v>
      </c>
      <c r="J140" s="54">
        <f t="shared" si="15"/>
        <v>128785185.30299325</v>
      </c>
      <c r="K140" s="23">
        <f>VLOOKUP(A140,Cell_Calc!A:S,19,0)</f>
        <v>425675.3728534785</v>
      </c>
      <c r="L140" s="23">
        <f t="shared" si="16"/>
        <v>1066570.0139987634</v>
      </c>
      <c r="M140" s="23">
        <f>VLOOKUP(A140,Cell_Calc!A:T,20,0)</f>
        <v>0.24005651949999998</v>
      </c>
    </row>
    <row r="141" spans="1:13" ht="12.75">
      <c r="A141" s="23">
        <f t="shared" si="12"/>
        <v>4016</v>
      </c>
      <c r="B141" s="23">
        <v>4</v>
      </c>
      <c r="C141" s="23">
        <v>16</v>
      </c>
      <c r="D141" s="38">
        <v>467</v>
      </c>
      <c r="E141" s="38">
        <f t="shared" si="13"/>
        <v>447.18221620971866</v>
      </c>
      <c r="F141" s="38">
        <v>707</v>
      </c>
      <c r="G141" s="39" t="s">
        <v>59</v>
      </c>
      <c r="H141" s="39">
        <f>VLOOKUP(A141,Cell_Calc!A:H,8,0)</f>
        <v>11855.1293</v>
      </c>
      <c r="I141" s="39">
        <f t="shared" si="14"/>
        <v>826.787336021314</v>
      </c>
      <c r="J141" s="54">
        <f t="shared" si="15"/>
        <v>32894226.157930568</v>
      </c>
      <c r="K141" s="23">
        <f>VLOOKUP(A141,Cell_Calc!A:S,19,0)</f>
        <v>108725.71989985168</v>
      </c>
      <c r="L141" s="23">
        <f t="shared" si="16"/>
        <v>272422.6018015992</v>
      </c>
      <c r="M141" s="23">
        <f>VLOOKUP(A141,Cell_Calc!A:T,20,0)</f>
        <v>0.0697408957</v>
      </c>
    </row>
    <row r="142" spans="1:13" ht="12.75">
      <c r="A142" s="23">
        <f t="shared" si="12"/>
        <v>4015</v>
      </c>
      <c r="B142" s="23">
        <v>4</v>
      </c>
      <c r="C142" s="23">
        <v>15</v>
      </c>
      <c r="D142" s="38">
        <v>0</v>
      </c>
      <c r="E142" s="38">
        <f t="shared" si="13"/>
        <v>0</v>
      </c>
      <c r="F142" s="38">
        <v>0</v>
      </c>
      <c r="G142" s="39" t="s">
        <v>59</v>
      </c>
      <c r="H142" s="39">
        <f>VLOOKUP(A142,Cell_Calc!A:H,8,0)</f>
        <v>0</v>
      </c>
      <c r="I142" s="39">
        <f t="shared" si="14"/>
        <v>0</v>
      </c>
      <c r="J142" s="54">
        <f t="shared" si="15"/>
        <v>0</v>
      </c>
      <c r="K142" s="23">
        <f>VLOOKUP(A142,Cell_Calc!A:S,19,0)</f>
        <v>0</v>
      </c>
      <c r="L142" s="23">
        <f t="shared" si="16"/>
        <v>0</v>
      </c>
      <c r="M142" s="23">
        <f>VLOOKUP(A142,Cell_Calc!A:T,20,0)</f>
        <v>7.27351E-05</v>
      </c>
    </row>
    <row r="143" spans="4:13" ht="12.75">
      <c r="D143" s="38">
        <f>SUM(D2:D142)</f>
        <v>8834922</v>
      </c>
      <c r="E143" s="38">
        <f>SUM(E2:E142)</f>
        <v>8459999.999999998</v>
      </c>
      <c r="F143" s="38">
        <f>SUM(F2:F142)</f>
        <v>1250760</v>
      </c>
      <c r="I143" s="38">
        <f>SUM(I2:I142)</f>
        <v>1254304.1067073168</v>
      </c>
      <c r="J143" s="38">
        <f>SUM(J2:J142)</f>
        <v>646202000000.0002</v>
      </c>
      <c r="K143" s="47">
        <f>SUM(K2:K142)</f>
        <v>2135900000.0000017</v>
      </c>
      <c r="L143" s="47">
        <f>SUM(L2:L142)</f>
        <v>5351699999.999998</v>
      </c>
      <c r="M143" s="38">
        <f>SUM(M2:M142)</f>
        <v>106.4801373922001</v>
      </c>
    </row>
    <row r="144" spans="5:12" ht="12.75">
      <c r="E144" s="5">
        <v>8460000</v>
      </c>
      <c r="J144" s="53">
        <v>646202000000</v>
      </c>
      <c r="L144" s="5">
        <v>5351700000</v>
      </c>
    </row>
    <row r="145" spans="5:12" ht="12.75">
      <c r="E145" s="46">
        <f>E144/D143</f>
        <v>0.9575636321407252</v>
      </c>
      <c r="J145" s="46">
        <f>J144/K143</f>
        <v>302.5431902242612</v>
      </c>
      <c r="L145" s="23">
        <f>L144/K143</f>
        <v>2.505594831218688</v>
      </c>
    </row>
    <row r="147" ht="12.75">
      <c r="E147" s="45">
        <f>E144-Cell_Calc!O736</f>
        <v>0</v>
      </c>
    </row>
    <row r="148" spans="1:2" ht="12.75">
      <c r="A148" s="23" t="s">
        <v>107</v>
      </c>
      <c r="B148" s="23">
        <v>8834922</v>
      </c>
    </row>
    <row r="149" spans="1:2" ht="12.75">
      <c r="A149" s="23" t="s">
        <v>57</v>
      </c>
      <c r="B149" s="5">
        <v>1250760</v>
      </c>
    </row>
    <row r="150" spans="1:2" ht="12.75">
      <c r="A150" s="23" t="s">
        <v>108</v>
      </c>
      <c r="B150" s="23">
        <v>340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Mukhtar</dc:creator>
  <cp:keywords/>
  <dc:description/>
  <cp:lastModifiedBy>Jyldyz Weiss</cp:lastModifiedBy>
  <dcterms:created xsi:type="dcterms:W3CDTF">2005-01-30T20:22:48Z</dcterms:created>
  <dcterms:modified xsi:type="dcterms:W3CDTF">2005-11-16T11:38:57Z</dcterms:modified>
  <cp:category/>
  <cp:version/>
  <cp:contentType/>
  <cp:contentStatus/>
</cp:coreProperties>
</file>