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4"/>
  </bookViews>
  <sheets>
    <sheet name="Pop cal" sheetId="1" r:id="rId1"/>
    <sheet name="GDP" sheetId="2" r:id="rId2"/>
    <sheet name="Grid" sheetId="3" r:id="rId3"/>
    <sheet name="GPW" sheetId="4" r:id="rId4"/>
    <sheet name="Upload" sheetId="5" r:id="rId5"/>
    <sheet name="Cell_Calc" sheetId="6" r:id="rId6"/>
    <sheet name="Check_Pop" sheetId="7" r:id="rId7"/>
  </sheets>
  <definedNames/>
  <calcPr fullCalcOnLoad="1"/>
</workbook>
</file>

<file path=xl/sharedStrings.xml><?xml version="1.0" encoding="utf-8"?>
<sst xmlns="http://schemas.openxmlformats.org/spreadsheetml/2006/main" count="1097" uniqueCount="227">
  <si>
    <t>Bakool</t>
  </si>
  <si>
    <t>Ceel Barde (El Barde)</t>
  </si>
  <si>
    <t>Rab Dhuure</t>
  </si>
  <si>
    <t>Xudur (Hudur)</t>
  </si>
  <si>
    <t>Tiyeeglow</t>
  </si>
  <si>
    <t>Wajid</t>
  </si>
  <si>
    <t>Banaadir</t>
  </si>
  <si>
    <t>Mogadisho</t>
  </si>
  <si>
    <t>Bari</t>
  </si>
  <si>
    <t>Calawla (Alula)</t>
  </si>
  <si>
    <t>Qandala</t>
  </si>
  <si>
    <t>Iskushuban</t>
  </si>
  <si>
    <t>Bosaaso</t>
  </si>
  <si>
    <t>Qardho</t>
  </si>
  <si>
    <t>Bander-Beyla (Benderbela</t>
  </si>
  <si>
    <t>Bay</t>
  </si>
  <si>
    <t>Baydhabo</t>
  </si>
  <si>
    <t>Buur Xakaba (Bur Hacaba)</t>
  </si>
  <si>
    <t>Qansax Dheere</t>
  </si>
  <si>
    <t>Diinsoor</t>
  </si>
  <si>
    <t>Gado</t>
  </si>
  <si>
    <t>Luuk</t>
  </si>
  <si>
    <t>Dolow</t>
  </si>
  <si>
    <t>Beled Xaawo (Bula-hawa)</t>
  </si>
  <si>
    <t>Garbahaaray</t>
  </si>
  <si>
    <t>Ceel Waaq (El Wak)</t>
  </si>
  <si>
    <t>Baar-Dheere</t>
  </si>
  <si>
    <t>Galguduud</t>
  </si>
  <si>
    <t>Cadaado</t>
  </si>
  <si>
    <t>Caabudwaaq</t>
  </si>
  <si>
    <t>Dhuusamareeb</t>
  </si>
  <si>
    <t>Ceel Buur (El Bur)</t>
  </si>
  <si>
    <t>Ceel Dheer (El Dere)</t>
  </si>
  <si>
    <t>Hiiran</t>
  </si>
  <si>
    <t>Beled Weyn</t>
  </si>
  <si>
    <t>Buulo Burdo (Bula-Brif)</t>
  </si>
  <si>
    <t>Jalalaqsi</t>
  </si>
  <si>
    <t>J. Dhexe</t>
  </si>
  <si>
    <t>Saakow</t>
  </si>
  <si>
    <t>Bu'aale</t>
  </si>
  <si>
    <t>Jilib</t>
  </si>
  <si>
    <t>J. Hoose</t>
  </si>
  <si>
    <t>Afmadow</t>
  </si>
  <si>
    <t>Jamaame</t>
  </si>
  <si>
    <t>Kismaayo</t>
  </si>
  <si>
    <t>Badhaadhe</t>
  </si>
  <si>
    <t>Mudug</t>
  </si>
  <si>
    <t>Jariiban</t>
  </si>
  <si>
    <t>Gaalkacayo</t>
  </si>
  <si>
    <t>Goldogob</t>
  </si>
  <si>
    <t>Hobyo</t>
  </si>
  <si>
    <t>Xarardheere (Harardere)</t>
  </si>
  <si>
    <t>Nugaal</t>
  </si>
  <si>
    <t>Taleex</t>
  </si>
  <si>
    <t>Xudun</t>
  </si>
  <si>
    <t>Garoowe</t>
  </si>
  <si>
    <t>Lascaanod (Lasanod)</t>
  </si>
  <si>
    <t>Eyl</t>
  </si>
  <si>
    <t>Burtinle</t>
  </si>
  <si>
    <t>Sanaag</t>
  </si>
  <si>
    <t>Badhan</t>
  </si>
  <si>
    <t>Ceerigaabo (Erigavo)</t>
  </si>
  <si>
    <t>Ceel-Afwein</t>
  </si>
  <si>
    <t>Sh. Dhexe</t>
  </si>
  <si>
    <t>Aadan</t>
  </si>
  <si>
    <t>Cadale</t>
  </si>
  <si>
    <t>Jawhar</t>
  </si>
  <si>
    <t>Balcad</t>
  </si>
  <si>
    <t>Sh. Hoose</t>
  </si>
  <si>
    <t>Wanla Weyn</t>
  </si>
  <si>
    <t>Afgooye (Afgoi)</t>
  </si>
  <si>
    <t>Qoryooley</t>
  </si>
  <si>
    <t>Marka</t>
  </si>
  <si>
    <t>Kuntuwaaray</t>
  </si>
  <si>
    <t>Sablale</t>
  </si>
  <si>
    <t>Baraawe</t>
  </si>
  <si>
    <t>Tog-Dheer</t>
  </si>
  <si>
    <t>Sheekh</t>
  </si>
  <si>
    <t>Burao</t>
  </si>
  <si>
    <t>Caynabo</t>
  </si>
  <si>
    <t>Oodweyne</t>
  </si>
  <si>
    <t>Buuhoodle</t>
  </si>
  <si>
    <t>W. Galbeed</t>
  </si>
  <si>
    <t>Saylac</t>
  </si>
  <si>
    <t>Lughaya</t>
  </si>
  <si>
    <t>Berbera</t>
  </si>
  <si>
    <t>Baki</t>
  </si>
  <si>
    <t>Boorama</t>
  </si>
  <si>
    <t>Hargeysa</t>
  </si>
  <si>
    <t>Gabiley</t>
  </si>
  <si>
    <t>Province</t>
  </si>
  <si>
    <t>Rural</t>
  </si>
  <si>
    <t>Urban</t>
  </si>
  <si>
    <t>Total</t>
  </si>
  <si>
    <t>Rural labor force</t>
  </si>
  <si>
    <t>Urban labor force</t>
  </si>
  <si>
    <t>Agri labor force</t>
  </si>
  <si>
    <t>Nonagri labor force</t>
  </si>
  <si>
    <t>Agricultural output</t>
  </si>
  <si>
    <t>Nonagricultural output</t>
  </si>
  <si>
    <t xml:space="preserve">Total output </t>
  </si>
  <si>
    <t>Regions</t>
  </si>
  <si>
    <t>Banaadir ( Mogadishu city)</t>
  </si>
  <si>
    <t>Gal-Guduud</t>
  </si>
  <si>
    <t>Hiiraan</t>
  </si>
  <si>
    <t>Jubbada Dhexe</t>
  </si>
  <si>
    <t>Jubbada Hoose</t>
  </si>
  <si>
    <t>Shabeelaha Dhexe</t>
  </si>
  <si>
    <t>Shabeelaha Hoose</t>
  </si>
  <si>
    <t>Togdheer</t>
  </si>
  <si>
    <t>Waqooyi-Galbeed (Hargeisa city)</t>
  </si>
  <si>
    <t>% Urban</t>
  </si>
  <si>
    <t>% Rural</t>
  </si>
  <si>
    <t>source</t>
  </si>
  <si>
    <t>Economically active pop</t>
  </si>
  <si>
    <t>African Devt Indicators by World Bank (2003) figures used for this  calcuation are 1990</t>
  </si>
  <si>
    <t>Total pop</t>
  </si>
  <si>
    <t>*</t>
  </si>
  <si>
    <t>urban part. rate</t>
  </si>
  <si>
    <t>rural part. rate</t>
  </si>
  <si>
    <t>urban unemployment</t>
  </si>
  <si>
    <t>rural unemployment</t>
  </si>
  <si>
    <t>% labor force in agri</t>
  </si>
  <si>
    <t>Agri</t>
  </si>
  <si>
    <t>Nonagri</t>
  </si>
  <si>
    <t>Total empl</t>
  </si>
  <si>
    <t>Employment</t>
  </si>
  <si>
    <t>%</t>
  </si>
  <si>
    <t>Source: United Nations Statistics Division/ GDP at market prices, current US (WB ests.) 1990</t>
  </si>
  <si>
    <t>Somalia National GDP 1986 in percentage origin</t>
  </si>
  <si>
    <t>National Val. Agri-output</t>
  </si>
  <si>
    <t xml:space="preserve">Agriculture </t>
  </si>
  <si>
    <t>National  Val. Nonagri-output</t>
  </si>
  <si>
    <t xml:space="preserve">Industry+ Services </t>
  </si>
  <si>
    <t>Origin of GDP 1984</t>
  </si>
  <si>
    <t>rescalled %</t>
  </si>
  <si>
    <t>Agriculture, foresty and fishing</t>
  </si>
  <si>
    <t>Manufacturing</t>
  </si>
  <si>
    <t>Construction</t>
  </si>
  <si>
    <t>Trade, restaurants &amp; hotels</t>
  </si>
  <si>
    <t>Transport and communications</t>
  </si>
  <si>
    <t>Financial &amp; business services</t>
  </si>
  <si>
    <t>Government services</t>
  </si>
  <si>
    <t>Source: Country Report: Uganda, Ethiopia, Somalia, Djibouti by Economic Inteligence Unit 1986</t>
  </si>
  <si>
    <t>Variable</t>
  </si>
  <si>
    <t>Number</t>
  </si>
  <si>
    <t>Source</t>
  </si>
  <si>
    <t>Checks</t>
  </si>
  <si>
    <t>www.bethany.com</t>
  </si>
  <si>
    <t>Total rural pop</t>
  </si>
  <si>
    <t>Calculations</t>
  </si>
  <si>
    <t>Total urban pop</t>
  </si>
  <si>
    <t>Rural participation rate</t>
  </si>
  <si>
    <t>African Devt. Bank (2002) and calculations</t>
  </si>
  <si>
    <t>Urban participation rate</t>
  </si>
  <si>
    <t>Total GDP</t>
  </si>
  <si>
    <t>World Bank</t>
  </si>
  <si>
    <t>GDP from Industry</t>
  </si>
  <si>
    <t>GDP from Agriculture</t>
  </si>
  <si>
    <t>Total employed in industry</t>
  </si>
  <si>
    <t>Total employed in agriculture</t>
  </si>
  <si>
    <t>Output per worker in industry</t>
  </si>
  <si>
    <t>Output per worker in agriculture</t>
  </si>
  <si>
    <t>Non-agricultural output</t>
  </si>
  <si>
    <t>Total output (should = Total GDP)</t>
  </si>
  <si>
    <t xml:space="preserve"> Output per worker in agriculture</t>
  </si>
  <si>
    <t xml:space="preserve"> Output per worker in nonagriculture</t>
  </si>
  <si>
    <t>Area SQKM</t>
  </si>
  <si>
    <t>Pastoral Society and transnational refugees: population movements in Somaliland and eastern Ethiopia 1988-2000: New Issues in Refugee Research- Working paper No. 65 By UNHCR at ReliefWeb http://www.reliefweb.int/w/rwb.nsf/0/9efd2e782966683ac1256c55002de?OpenDocument</t>
  </si>
  <si>
    <t>ArchView GIS 1999-2002</t>
  </si>
  <si>
    <t xml:space="preserve"> www.bethany.com</t>
  </si>
  <si>
    <t>LONG</t>
  </si>
  <si>
    <t>LAT</t>
  </si>
  <si>
    <t>RIG</t>
  </si>
  <si>
    <t>District</t>
  </si>
  <si>
    <t>Cell_ID</t>
  </si>
  <si>
    <t>Grid Area, mi^2</t>
  </si>
  <si>
    <t>Grid_area SQKM</t>
  </si>
  <si>
    <t>GDP percapita/pop</t>
  </si>
  <si>
    <t>Density(SQKM) of province from MM datra</t>
  </si>
  <si>
    <t>Check</t>
  </si>
  <si>
    <t>rescaling factor</t>
  </si>
  <si>
    <t>our gdp</t>
  </si>
  <si>
    <t>true gdp</t>
  </si>
  <si>
    <t>Grid_area SQKM (from demogr</t>
  </si>
  <si>
    <t>Cell_RIG</t>
  </si>
  <si>
    <t>RIG_Cell</t>
  </si>
  <si>
    <t>Country_ID</t>
  </si>
  <si>
    <t>Country</t>
  </si>
  <si>
    <t>Population, 1990 (GPW/WB)</t>
  </si>
  <si>
    <t>Cell Area    (Sq. Km)</t>
  </si>
  <si>
    <t>COUNTID</t>
  </si>
  <si>
    <t>CNTRY</t>
  </si>
  <si>
    <t>RIG_SO</t>
  </si>
  <si>
    <t>Somalia</t>
  </si>
  <si>
    <t>POPGPW_SO</t>
  </si>
  <si>
    <t>AREA_SO</t>
  </si>
  <si>
    <t>GCPLC_SO</t>
  </si>
  <si>
    <t>GCPMER_SO</t>
  </si>
  <si>
    <t>GCPPPP_SO</t>
  </si>
  <si>
    <t>Cell output-MER</t>
  </si>
  <si>
    <t>Cell output-PPP</t>
  </si>
  <si>
    <t>Source: African population database documentation. National Center for Geographic Information Analysis. University of California, Santa Barbara, CA 93106</t>
  </si>
  <si>
    <t>LCU</t>
  </si>
  <si>
    <t>Gross Cell Product                       (Somali Shilling)</t>
  </si>
  <si>
    <t>long</t>
  </si>
  <si>
    <t>lat</t>
  </si>
  <si>
    <t>pop</t>
  </si>
  <si>
    <t>area</t>
  </si>
  <si>
    <t>country</t>
  </si>
  <si>
    <t>gpw units</t>
  </si>
  <si>
    <t>gpw/wb</t>
  </si>
  <si>
    <t>MER</t>
  </si>
  <si>
    <t>PPP</t>
  </si>
  <si>
    <t>Area=Cell area*RIG</t>
  </si>
  <si>
    <t>Gross Cell Product   (1990, 1995 US $), MER</t>
  </si>
  <si>
    <t>Gross Cell Product (1990, 1995 US $) PPP</t>
  </si>
  <si>
    <t>Cell_Pop (from demog)</t>
  </si>
  <si>
    <t>Grid Area (Sq. Miles) (from demog)</t>
  </si>
  <si>
    <t>Grid Area (Sq. Km) (from demog)</t>
  </si>
  <si>
    <t>GDP/Capita (Somali Shilling) (pop from MM)</t>
  </si>
  <si>
    <t>Density(Sq. Km) of district from MM datra</t>
  </si>
  <si>
    <t>Number (# grid cells within a cell  by STATA)</t>
  </si>
  <si>
    <t>Expected Pop in Cell</t>
  </si>
  <si>
    <t xml:space="preserve">Rescaled Expected Pop in Cell </t>
  </si>
  <si>
    <t>Cell Output</t>
  </si>
  <si>
    <t>Rescaled Sub Cell Output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</si>
</sst>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0.0000"/>
    <numFmt numFmtId="173" formatCode="0.0"/>
    <numFmt numFmtId="174" formatCode="#,##0.0"/>
    <numFmt numFmtId="175" formatCode="_(* #,##0_);_(* \(#,##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"/>
    <numFmt numFmtId="183" formatCode="&quot;$&quot;#,##0"/>
    <numFmt numFmtId="184" formatCode="_(* #,##0.0_);_(* \(#,##0.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2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7" fillId="3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20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81" fontId="9" fillId="4" borderId="0" xfId="17" applyNumberFormat="1" applyFont="1" applyFill="1" applyAlignment="1">
      <alignment/>
    </xf>
    <xf numFmtId="2" fontId="9" fillId="0" borderId="0" xfId="0" applyNumberFormat="1" applyFont="1" applyAlignment="1">
      <alignment/>
    </xf>
    <xf numFmtId="181" fontId="9" fillId="5" borderId="0" xfId="17" applyNumberFormat="1" applyFont="1" applyFill="1" applyAlignment="1">
      <alignment/>
    </xf>
    <xf numFmtId="1" fontId="9" fillId="0" borderId="0" xfId="17" applyNumberFormat="1" applyFont="1" applyFill="1" applyAlignment="1">
      <alignment/>
    </xf>
    <xf numFmtId="175" fontId="9" fillId="0" borderId="0" xfId="15" applyNumberFormat="1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175" fontId="0" fillId="0" borderId="0" xfId="15" applyNumberFormat="1" applyAlignment="1">
      <alignment/>
    </xf>
    <xf numFmtId="43" fontId="0" fillId="0" borderId="0" xfId="0" applyNumberFormat="1" applyAlignment="1">
      <alignment/>
    </xf>
    <xf numFmtId="175" fontId="0" fillId="5" borderId="0" xfId="15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81" fontId="0" fillId="5" borderId="0" xfId="17" applyNumberFormat="1" applyFill="1" applyAlignment="1">
      <alignment/>
    </xf>
    <xf numFmtId="2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wrapText="1"/>
    </xf>
    <xf numFmtId="175" fontId="14" fillId="0" borderId="0" xfId="15" applyNumberFormat="1" applyFont="1" applyBorder="1" applyAlignment="1">
      <alignment horizont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0" fillId="0" borderId="0" xfId="17" applyNumberFormat="1" applyFont="1" applyAlignment="1">
      <alignment/>
    </xf>
    <xf numFmtId="4" fontId="0" fillId="5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171" fontId="14" fillId="0" borderId="0" xfId="0" applyNumberFormat="1" applyFont="1" applyAlignment="1" applyProtection="1">
      <alignment horizontal="right"/>
      <protection locked="0"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171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7" fillId="0" borderId="0" xfId="17" applyNumberFormat="1" applyFont="1" applyAlignment="1">
      <alignment/>
    </xf>
    <xf numFmtId="4" fontId="17" fillId="5" borderId="0" xfId="0" applyNumberFormat="1" applyFont="1" applyFill="1" applyAlignment="1">
      <alignment/>
    </xf>
    <xf numFmtId="171" fontId="17" fillId="0" borderId="0" xfId="0" applyNumberFormat="1" applyFont="1" applyAlignment="1">
      <alignment/>
    </xf>
    <xf numFmtId="4" fontId="17" fillId="6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4" fontId="18" fillId="4" borderId="0" xfId="17" applyNumberFormat="1" applyFont="1" applyFill="1" applyAlignment="1">
      <alignment/>
    </xf>
    <xf numFmtId="4" fontId="17" fillId="4" borderId="0" xfId="0" applyNumberFormat="1" applyFont="1" applyFill="1" applyAlignment="1">
      <alignment/>
    </xf>
    <xf numFmtId="4" fontId="18" fillId="4" borderId="0" xfId="0" applyNumberFormat="1" applyFont="1" applyFill="1" applyAlignment="1">
      <alignment/>
    </xf>
    <xf numFmtId="171" fontId="1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4" fillId="0" borderId="0" xfId="0" applyNumberFormat="1" applyFont="1" applyBorder="1" applyAlignment="1">
      <alignment wrapText="1"/>
    </xf>
    <xf numFmtId="2" fontId="1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han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139"/>
  <sheetViews>
    <sheetView workbookViewId="0" topLeftCell="A1">
      <selection activeCell="F32" sqref="F32"/>
    </sheetView>
  </sheetViews>
  <sheetFormatPr defaultColWidth="9.140625" defaultRowHeight="12.75"/>
  <cols>
    <col min="1" max="1" width="21.140625" style="1" customWidth="1"/>
    <col min="2" max="2" width="24.00390625" style="1" customWidth="1"/>
    <col min="3" max="3" width="13.140625" style="1" customWidth="1"/>
    <col min="4" max="4" width="18.00390625" style="1" customWidth="1"/>
    <col min="5" max="5" width="15.140625" style="1" customWidth="1"/>
    <col min="6" max="6" width="16.57421875" style="1" customWidth="1"/>
    <col min="7" max="7" width="17.140625" style="1" customWidth="1"/>
    <col min="8" max="8" width="17.8515625" style="1" customWidth="1"/>
    <col min="9" max="9" width="18.00390625" style="1" customWidth="1"/>
    <col min="10" max="10" width="19.00390625" style="1" customWidth="1"/>
    <col min="11" max="11" width="19.421875" style="1" customWidth="1"/>
    <col min="12" max="12" width="18.57421875" style="1" customWidth="1"/>
    <col min="13" max="13" width="23.7109375" style="1" customWidth="1"/>
    <col min="14" max="14" width="16.8515625" style="1" customWidth="1"/>
    <col min="15" max="15" width="37.140625" style="1" customWidth="1"/>
    <col min="16" max="16384" width="9.140625" style="1" customWidth="1"/>
  </cols>
  <sheetData>
    <row r="1" spans="1:15" ht="13.5" thickBot="1">
      <c r="A1" s="2" t="s">
        <v>90</v>
      </c>
      <c r="B1" s="2" t="s">
        <v>174</v>
      </c>
      <c r="C1" s="2" t="s">
        <v>91</v>
      </c>
      <c r="D1" s="2" t="s">
        <v>92</v>
      </c>
      <c r="E1" s="2" t="s">
        <v>93</v>
      </c>
      <c r="F1" s="6" t="s">
        <v>167</v>
      </c>
      <c r="G1" s="33" t="s">
        <v>179</v>
      </c>
      <c r="H1" s="2" t="s">
        <v>94</v>
      </c>
      <c r="I1" s="2" t="s">
        <v>95</v>
      </c>
      <c r="J1" s="2" t="s">
        <v>96</v>
      </c>
      <c r="K1" s="2" t="s">
        <v>97</v>
      </c>
      <c r="L1" s="2" t="s">
        <v>98</v>
      </c>
      <c r="M1" s="2" t="s">
        <v>99</v>
      </c>
      <c r="N1" s="2" t="s">
        <v>100</v>
      </c>
      <c r="O1" s="32" t="s">
        <v>178</v>
      </c>
    </row>
    <row r="2" spans="1:15" ht="12.75">
      <c r="A2" s="1" t="s">
        <v>0</v>
      </c>
      <c r="B2" s="1" t="s">
        <v>1</v>
      </c>
      <c r="C2" s="1">
        <f>E2*$E$100</f>
        <v>11489.447513812154</v>
      </c>
      <c r="D2" s="1">
        <f>E2*$F$100</f>
        <v>2852.5524861878453</v>
      </c>
      <c r="E2" s="1">
        <v>14342</v>
      </c>
      <c r="F2" s="1">
        <v>7870.05</v>
      </c>
      <c r="G2" s="1">
        <f>E2/F2</f>
        <v>1.8223518274979194</v>
      </c>
      <c r="H2" s="1">
        <f>C2*$B$124</f>
        <v>4197.4995881375235</v>
      </c>
      <c r="I2" s="1">
        <f>D2*$B$123</f>
        <v>1042.1378287789714</v>
      </c>
      <c r="J2" s="1">
        <f>H2*$B$130+I2*$B$131</f>
        <v>4137.473956431306</v>
      </c>
      <c r="K2" s="1">
        <f>H2*$C$130+I2*$C$131</f>
        <v>1102.1634604851897</v>
      </c>
      <c r="L2" s="1">
        <f>J2*GDP!$D$10</f>
        <v>1062176.6870265095</v>
      </c>
      <c r="M2" s="1">
        <f>K2*GDP!$D$12</f>
        <v>592318.480328157</v>
      </c>
      <c r="N2" s="1">
        <f>L2+M2</f>
        <v>1654495.1673546666</v>
      </c>
      <c r="O2" s="1">
        <f>N2/E2</f>
        <v>115.36014275238227</v>
      </c>
    </row>
    <row r="3" spans="1:15" ht="12.75">
      <c r="A3" s="1" t="s">
        <v>0</v>
      </c>
      <c r="B3" s="1" t="s">
        <v>2</v>
      </c>
      <c r="C3" s="1">
        <f>E3*$E$100</f>
        <v>15674.419889502762</v>
      </c>
      <c r="D3" s="1">
        <f>E3*$F$100</f>
        <v>3891.5801104972375</v>
      </c>
      <c r="E3" s="1">
        <v>19566</v>
      </c>
      <c r="F3" s="1">
        <v>3331.45</v>
      </c>
      <c r="G3" s="1">
        <f aca="true" t="shared" si="0" ref="G3:G66">E3/F3</f>
        <v>5.873118311846193</v>
      </c>
      <c r="H3" s="1">
        <f>C3*$B$124</f>
        <v>5726.4173017360745</v>
      </c>
      <c r="I3" s="1">
        <f>D3*$B$123</f>
        <v>1421.7311921551634</v>
      </c>
      <c r="J3" s="1">
        <f>H3*$B$130+I3*$B$131</f>
        <v>5644.52764130072</v>
      </c>
      <c r="K3" s="1">
        <f>H3*$C$130+I3*$C$131</f>
        <v>1503.6208525905188</v>
      </c>
      <c r="L3" s="1">
        <f>J3*GDP!$D$10</f>
        <v>1449069.101824061</v>
      </c>
      <c r="M3" s="1">
        <f>K3*GDP!$D$12</f>
        <v>808067.4512690502</v>
      </c>
      <c r="N3" s="1">
        <f>L3+M3</f>
        <v>2257136.553093111</v>
      </c>
      <c r="O3" s="1">
        <f>N3/E3</f>
        <v>115.36014275238225</v>
      </c>
    </row>
    <row r="4" spans="1:15" ht="12.75">
      <c r="A4" s="1" t="s">
        <v>0</v>
      </c>
      <c r="B4" s="1" t="s">
        <v>4</v>
      </c>
      <c r="C4" s="1">
        <f>E4*$E$100</f>
        <v>51313.176795580104</v>
      </c>
      <c r="D4" s="1">
        <f>E4*$F$100</f>
        <v>12739.823204419888</v>
      </c>
      <c r="E4" s="1">
        <v>64053</v>
      </c>
      <c r="F4" s="1">
        <v>6676.92</v>
      </c>
      <c r="G4" s="1">
        <f t="shared" si="0"/>
        <v>9.593195665067126</v>
      </c>
      <c r="H4" s="1">
        <f>C4*$B$124</f>
        <v>18746.50963038438</v>
      </c>
      <c r="I4" s="1">
        <f>D4*$B$123</f>
        <v>4654.305839267846</v>
      </c>
      <c r="J4" s="1">
        <f>H4*$B$130+I4*$B$131</f>
        <v>18478.4283455093</v>
      </c>
      <c r="K4" s="1">
        <f>H4*$C$130+I4*$C$131</f>
        <v>4922.387124142926</v>
      </c>
      <c r="L4" s="1">
        <f>J4*GDP!$D$10</f>
        <v>4743801.654867453</v>
      </c>
      <c r="M4" s="1">
        <f>K4*GDP!$D$12</f>
        <v>2645361.568850888</v>
      </c>
      <c r="N4" s="1">
        <f>L4+M4</f>
        <v>7389163.2237183405</v>
      </c>
      <c r="O4" s="1">
        <f>N4/E4</f>
        <v>115.36014275238226</v>
      </c>
    </row>
    <row r="5" spans="1:15" ht="12.75">
      <c r="A5" s="1" t="s">
        <v>0</v>
      </c>
      <c r="B5" s="1" t="s">
        <v>5</v>
      </c>
      <c r="C5" s="1">
        <f>E5*$E$100</f>
        <v>59692.73480662983</v>
      </c>
      <c r="D5" s="1">
        <f>E5*$F$100</f>
        <v>14820.265193370165</v>
      </c>
      <c r="E5" s="1">
        <v>74513</v>
      </c>
      <c r="F5" s="1">
        <v>2748.69</v>
      </c>
      <c r="G5" s="1">
        <f t="shared" si="0"/>
        <v>27.108549891039004</v>
      </c>
      <c r="H5" s="1">
        <f>C5*$B$124</f>
        <v>21807.857119710727</v>
      </c>
      <c r="I5" s="1">
        <f>D5*$B$123</f>
        <v>5414.364526273009</v>
      </c>
      <c r="J5" s="1">
        <f>H5*$B$130+I5*$B$131</f>
        <v>21495.99755372792</v>
      </c>
      <c r="K5" s="1">
        <f>H5*$C$130+I5*$C$131</f>
        <v>5726.224092255818</v>
      </c>
      <c r="L5" s="1">
        <f>J5*GDP!$D$10</f>
        <v>5518475.211295934</v>
      </c>
      <c r="M5" s="1">
        <f>K5*GDP!$D$12</f>
        <v>3077355.1056123246</v>
      </c>
      <c r="N5" s="1">
        <f>L5+M5</f>
        <v>8595830.316908259</v>
      </c>
      <c r="O5" s="1">
        <f>N5/E5</f>
        <v>115.36014275238226</v>
      </c>
    </row>
    <row r="6" spans="1:15" ht="12.75">
      <c r="A6" s="1" t="s">
        <v>0</v>
      </c>
      <c r="B6" s="1" t="s">
        <v>3</v>
      </c>
      <c r="C6" s="1">
        <f>E6*$E$100</f>
        <v>69927.65193370165</v>
      </c>
      <c r="D6" s="1">
        <f>E6*$F$100</f>
        <v>17361.348066298342</v>
      </c>
      <c r="E6" s="1">
        <v>87289</v>
      </c>
      <c r="F6" s="1">
        <v>5304.98</v>
      </c>
      <c r="G6" s="1">
        <f t="shared" si="0"/>
        <v>16.454161938405047</v>
      </c>
      <c r="H6" s="1">
        <f>C6*$B$124</f>
        <v>25547.03259998161</v>
      </c>
      <c r="I6" s="1">
        <f>D6*$B$123</f>
        <v>6342.7115420644</v>
      </c>
      <c r="J6" s="1">
        <f>H6*$B$130+I6*$B$131</f>
        <v>25181.701588546377</v>
      </c>
      <c r="K6" s="1">
        <f>H6*$C$130+I6*$C$131</f>
        <v>6708.042553499632</v>
      </c>
      <c r="L6" s="1">
        <f>J6*GDP!$D$10</f>
        <v>6464673.046566515</v>
      </c>
      <c r="M6" s="1">
        <f>K6*GDP!$D$12</f>
        <v>3604998.454146179</v>
      </c>
      <c r="N6" s="1">
        <f>L6+M6</f>
        <v>10069671.500712695</v>
      </c>
      <c r="O6" s="1">
        <f>N6/E6</f>
        <v>115.36014275238226</v>
      </c>
    </row>
    <row r="8" spans="1:15" ht="12.75">
      <c r="A8" s="1" t="s">
        <v>6</v>
      </c>
      <c r="B8" s="1" t="s">
        <v>7</v>
      </c>
      <c r="C8" s="1">
        <f>E8*E101</f>
        <v>343695.21951219515</v>
      </c>
      <c r="D8" s="1">
        <f>E8*F101</f>
        <v>537023.7804878049</v>
      </c>
      <c r="E8" s="1">
        <v>880719</v>
      </c>
      <c r="F8" s="1">
        <v>237.504</v>
      </c>
      <c r="G8" s="1">
        <f t="shared" si="0"/>
        <v>3708.228071948262</v>
      </c>
      <c r="H8" s="1">
        <f>C8*$B$124</f>
        <v>125563.9612446957</v>
      </c>
      <c r="I8" s="1">
        <f>D8*$B$123</f>
        <v>196193.68944483704</v>
      </c>
      <c r="J8" s="1">
        <f>H8*$B$130+I8*$B$131</f>
        <v>140270.27396256957</v>
      </c>
      <c r="K8" s="1">
        <f>H8*$C$130+I8*$C$131</f>
        <v>181487.3767269632</v>
      </c>
      <c r="L8" s="1">
        <f>J8*GDP!$D$10</f>
        <v>36010332.98451813</v>
      </c>
      <c r="M8" s="1">
        <f>K8*GDP!$D$12</f>
        <v>97533923.99194229</v>
      </c>
      <c r="N8" s="1">
        <f aca="true" t="shared" si="1" ref="N8:N63">L8+M8</f>
        <v>133544256.97646043</v>
      </c>
      <c r="O8" s="1">
        <f aca="true" t="shared" si="2" ref="O8:O63">N8/E8</f>
        <v>151.63094809633995</v>
      </c>
    </row>
    <row r="10" spans="1:15" ht="12.75">
      <c r="A10" s="1" t="s">
        <v>8</v>
      </c>
      <c r="B10" s="1" t="s">
        <v>14</v>
      </c>
      <c r="C10" s="1">
        <f aca="true" t="shared" si="3" ref="C10:C15">E10*$E$102</f>
        <v>30750.08152173913</v>
      </c>
      <c r="D10" s="1">
        <f aca="true" t="shared" si="4" ref="D10:D15">E10*$F$102</f>
        <v>4834.918478260869</v>
      </c>
      <c r="E10" s="1">
        <v>35585</v>
      </c>
      <c r="F10" s="1">
        <v>11057.6</v>
      </c>
      <c r="G10" s="1">
        <f t="shared" si="0"/>
        <v>3.2181486036753</v>
      </c>
      <c r="H10" s="1">
        <f aca="true" t="shared" si="5" ref="H10:H15">C10*$B$124</f>
        <v>11234.087136698985</v>
      </c>
      <c r="I10" s="1">
        <f aca="true" t="shared" si="6" ref="I10:I15">D10*$B$123</f>
        <v>1766.3659019966958</v>
      </c>
      <c r="J10" s="1">
        <f aca="true" t="shared" si="7" ref="J10:J15">H10*$B$130+I10*$B$131</f>
        <v>10971.15730027345</v>
      </c>
      <c r="K10" s="1">
        <f aca="true" t="shared" si="8" ref="K10:K15">H10*$C$130+I10*$C$131</f>
        <v>2029.2957384222318</v>
      </c>
      <c r="L10" s="1">
        <f>J10*GDP!$D$10</f>
        <v>2816527.0976357954</v>
      </c>
      <c r="M10" s="1">
        <f>K10*GDP!$D$12</f>
        <v>1090572.6881832273</v>
      </c>
      <c r="N10" s="1">
        <f t="shared" si="1"/>
        <v>3907099.785819023</v>
      </c>
      <c r="O10" s="1">
        <f t="shared" si="2"/>
        <v>109.7962564512863</v>
      </c>
    </row>
    <row r="11" spans="1:15" ht="12.75">
      <c r="A11" s="1" t="s">
        <v>8</v>
      </c>
      <c r="B11" s="1" t="s">
        <v>12</v>
      </c>
      <c r="C11" s="1">
        <f t="shared" si="3"/>
        <v>54831.668478260865</v>
      </c>
      <c r="D11" s="1">
        <f t="shared" si="4"/>
        <v>8621.33152173913</v>
      </c>
      <c r="E11" s="1">
        <v>63453</v>
      </c>
      <c r="F11" s="1">
        <v>7972.88</v>
      </c>
      <c r="G11" s="1">
        <f t="shared" si="0"/>
        <v>7.958604669830726</v>
      </c>
      <c r="H11" s="1">
        <f t="shared" si="5"/>
        <v>20031.93848770439</v>
      </c>
      <c r="I11" s="1">
        <f t="shared" si="6"/>
        <v>3149.6758628466023</v>
      </c>
      <c r="J11" s="1">
        <f t="shared" si="7"/>
        <v>19563.098051826644</v>
      </c>
      <c r="K11" s="1">
        <f t="shared" si="8"/>
        <v>3618.5162987243466</v>
      </c>
      <c r="L11" s="1">
        <f>J11*GDP!$D$10</f>
        <v>5022259.208269892</v>
      </c>
      <c r="M11" s="1">
        <f>K11*GDP!$D$12</f>
        <v>1944642.6523335765</v>
      </c>
      <c r="N11" s="1">
        <f t="shared" si="1"/>
        <v>6966901.8606034685</v>
      </c>
      <c r="O11" s="1">
        <f t="shared" si="2"/>
        <v>109.79625645128628</v>
      </c>
    </row>
    <row r="12" spans="1:15" ht="12.75">
      <c r="A12" s="1" t="s">
        <v>8</v>
      </c>
      <c r="B12" s="1" t="s">
        <v>9</v>
      </c>
      <c r="C12" s="1">
        <f t="shared" si="3"/>
        <v>38754.52173913043</v>
      </c>
      <c r="D12" s="1">
        <f t="shared" si="4"/>
        <v>6093.478260869565</v>
      </c>
      <c r="E12" s="1">
        <v>44848</v>
      </c>
      <c r="F12" s="1">
        <v>4946.89</v>
      </c>
      <c r="G12" s="1">
        <f t="shared" si="0"/>
        <v>9.065897968218415</v>
      </c>
      <c r="H12" s="1">
        <f t="shared" si="5"/>
        <v>14158.390892417481</v>
      </c>
      <c r="I12" s="1">
        <f t="shared" si="6"/>
        <v>2226.1620900027488</v>
      </c>
      <c r="J12" s="1">
        <f t="shared" si="7"/>
        <v>13827.018760788638</v>
      </c>
      <c r="K12" s="1">
        <f t="shared" si="8"/>
        <v>2557.5342216315935</v>
      </c>
      <c r="L12" s="1">
        <f>J12*GDP!$D$10</f>
        <v>3549686.8701635567</v>
      </c>
      <c r="M12" s="1">
        <f>K12*GDP!$D$12</f>
        <v>1374455.6391637314</v>
      </c>
      <c r="N12" s="1">
        <f t="shared" si="1"/>
        <v>4924142.509327288</v>
      </c>
      <c r="O12" s="1">
        <f t="shared" si="2"/>
        <v>109.7962564512863</v>
      </c>
    </row>
    <row r="13" spans="1:15" ht="12.75">
      <c r="A13" s="1" t="s">
        <v>8</v>
      </c>
      <c r="B13" s="1" t="s">
        <v>11</v>
      </c>
      <c r="C13" s="1">
        <f t="shared" si="3"/>
        <v>102707.95108695651</v>
      </c>
      <c r="D13" s="1">
        <f t="shared" si="4"/>
        <v>16149.048913043478</v>
      </c>
      <c r="E13" s="1">
        <v>118857</v>
      </c>
      <c r="F13" s="1">
        <v>18070.2</v>
      </c>
      <c r="G13" s="1">
        <f t="shared" si="0"/>
        <v>6.577514360660092</v>
      </c>
      <c r="H13" s="1">
        <f t="shared" si="5"/>
        <v>37522.82969809277</v>
      </c>
      <c r="I13" s="1">
        <f t="shared" si="6"/>
        <v>5899.815990266159</v>
      </c>
      <c r="J13" s="1">
        <f t="shared" si="7"/>
        <v>36644.62113920476</v>
      </c>
      <c r="K13" s="1">
        <f t="shared" si="8"/>
        <v>6778.024549154172</v>
      </c>
      <c r="L13" s="1">
        <f>J13*GDP!$D$10</f>
        <v>9407445.868868843</v>
      </c>
      <c r="M13" s="1">
        <f>K13*GDP!$D$12</f>
        <v>3642607.784161693</v>
      </c>
      <c r="N13" s="1">
        <f t="shared" si="1"/>
        <v>13050053.653030535</v>
      </c>
      <c r="O13" s="1">
        <f t="shared" si="2"/>
        <v>109.7962564512863</v>
      </c>
    </row>
    <row r="14" spans="1:15" ht="12.75">
      <c r="A14" s="1" t="s">
        <v>8</v>
      </c>
      <c r="B14" s="1" t="s">
        <v>10</v>
      </c>
      <c r="C14" s="1">
        <f t="shared" si="3"/>
        <v>24464.396739130432</v>
      </c>
      <c r="D14" s="1">
        <f t="shared" si="4"/>
        <v>3846.603260869565</v>
      </c>
      <c r="E14" s="1">
        <v>28311</v>
      </c>
      <c r="F14" s="1">
        <v>8044.05</v>
      </c>
      <c r="G14" s="1">
        <f t="shared" si="0"/>
        <v>3.5194957763813</v>
      </c>
      <c r="H14" s="1">
        <f t="shared" si="5"/>
        <v>8937.705238923281</v>
      </c>
      <c r="I14" s="1">
        <f t="shared" si="6"/>
        <v>1405.2995658684406</v>
      </c>
      <c r="J14" s="1">
        <f t="shared" si="7"/>
        <v>8728.521408684604</v>
      </c>
      <c r="K14" s="1">
        <f t="shared" si="8"/>
        <v>1614.4833961071183</v>
      </c>
      <c r="L14" s="1">
        <f>J14*GDP!$D$10</f>
        <v>2240795.241286132</v>
      </c>
      <c r="M14" s="1">
        <f>K14*GDP!$D$12</f>
        <v>867646.5751062343</v>
      </c>
      <c r="N14" s="1">
        <f t="shared" si="1"/>
        <v>3108441.8163923663</v>
      </c>
      <c r="O14" s="1">
        <f t="shared" si="2"/>
        <v>109.7962564512863</v>
      </c>
    </row>
    <row r="15" spans="1:15" ht="12.75">
      <c r="A15" s="1" t="s">
        <v>8</v>
      </c>
      <c r="B15" s="1" t="s">
        <v>13</v>
      </c>
      <c r="C15" s="1">
        <f t="shared" si="3"/>
        <v>74059.43478260869</v>
      </c>
      <c r="D15" s="1">
        <f t="shared" si="4"/>
        <v>11644.565217391304</v>
      </c>
      <c r="E15" s="1">
        <v>85704</v>
      </c>
      <c r="F15" s="1">
        <v>18329.4</v>
      </c>
      <c r="G15" s="1">
        <f t="shared" si="0"/>
        <v>4.675766800877279</v>
      </c>
      <c r="H15" s="1">
        <f t="shared" si="5"/>
        <v>27056.518307254457</v>
      </c>
      <c r="I15" s="1">
        <f t="shared" si="6"/>
        <v>4254.169545165795</v>
      </c>
      <c r="J15" s="1">
        <f t="shared" si="7"/>
        <v>26423.27006498906</v>
      </c>
      <c r="K15" s="1">
        <f t="shared" si="8"/>
        <v>4887.417787431192</v>
      </c>
      <c r="L15" s="1">
        <f>J15*GDP!$D$10</f>
        <v>6783409.818063179</v>
      </c>
      <c r="M15" s="1">
        <f>K15*GDP!$D$12</f>
        <v>2626568.544837862</v>
      </c>
      <c r="N15" s="1">
        <f t="shared" si="1"/>
        <v>9409978.362901041</v>
      </c>
      <c r="O15" s="1">
        <f t="shared" si="2"/>
        <v>109.7962564512863</v>
      </c>
    </row>
    <row r="17" spans="1:15" ht="12.75">
      <c r="A17" s="1" t="s">
        <v>15</v>
      </c>
      <c r="B17" s="1" t="s">
        <v>16</v>
      </c>
      <c r="C17" s="1">
        <f>E17*$E$103</f>
        <v>289340.90909090906</v>
      </c>
      <c r="D17" s="1">
        <f>E17*$F$103</f>
        <v>28934.090909090908</v>
      </c>
      <c r="E17" s="1">
        <v>318275</v>
      </c>
      <c r="F17" s="1">
        <v>13289</v>
      </c>
      <c r="G17" s="1">
        <f t="shared" si="0"/>
        <v>23.950259613213937</v>
      </c>
      <c r="H17" s="1">
        <f>C17*$B$124</f>
        <v>105706.41845749275</v>
      </c>
      <c r="I17" s="1">
        <f>D17*$B$123</f>
        <v>10570.641845749276</v>
      </c>
      <c r="J17" s="1">
        <f>H17*$B$130+I17*$B$131</f>
        <v>102627.41069716359</v>
      </c>
      <c r="K17" s="1">
        <f>H17*$C$130+I17*$C$131</f>
        <v>13649.649606078456</v>
      </c>
      <c r="L17" s="1">
        <f>J17*GDP!$D$10</f>
        <v>26346617.341960315</v>
      </c>
      <c r="M17" s="1">
        <f>K17*GDP!$D$12</f>
        <v>7335517.826117281</v>
      </c>
      <c r="N17" s="1">
        <f t="shared" si="1"/>
        <v>33682135.168077596</v>
      </c>
      <c r="O17" s="1">
        <f t="shared" si="2"/>
        <v>105.82714686380518</v>
      </c>
    </row>
    <row r="18" spans="1:15" ht="12.75">
      <c r="A18" s="1" t="s">
        <v>15</v>
      </c>
      <c r="B18" s="1" t="s">
        <v>17</v>
      </c>
      <c r="C18" s="1">
        <f>E18*$E$103</f>
        <v>204127.2727272727</v>
      </c>
      <c r="D18" s="1">
        <f>E18*$F$103</f>
        <v>20412.727272727272</v>
      </c>
      <c r="E18" s="1">
        <v>224540</v>
      </c>
      <c r="F18" s="1">
        <v>17583.6</v>
      </c>
      <c r="G18" s="1">
        <f t="shared" si="0"/>
        <v>12.769853727336837</v>
      </c>
      <c r="H18" s="1">
        <f>C18*$B$124</f>
        <v>74574.87770150161</v>
      </c>
      <c r="I18" s="1">
        <f>D18*$B$123</f>
        <v>7457.487770150161</v>
      </c>
      <c r="J18" s="1">
        <f>H18*$B$130+I18*$B$131</f>
        <v>72402.66686966024</v>
      </c>
      <c r="K18" s="1">
        <f>H18*$C$130+I18*$C$131</f>
        <v>9629.698601991537</v>
      </c>
      <c r="L18" s="1">
        <f>J18*GDP!$D$10</f>
        <v>18587289.161774468</v>
      </c>
      <c r="M18" s="1">
        <f>K18*GDP!$D$12</f>
        <v>5175138.395024347</v>
      </c>
      <c r="N18" s="1">
        <f t="shared" si="1"/>
        <v>23762427.556798816</v>
      </c>
      <c r="O18" s="1">
        <f t="shared" si="2"/>
        <v>105.82714686380518</v>
      </c>
    </row>
    <row r="19" spans="1:15" ht="12.75">
      <c r="A19" s="1" t="s">
        <v>15</v>
      </c>
      <c r="B19" s="1" t="s">
        <v>19</v>
      </c>
      <c r="C19" s="1">
        <f>E19*$E$103</f>
        <v>112944.54545454546</v>
      </c>
      <c r="D19" s="1">
        <f>E19*$F$103</f>
        <v>11294.454545454546</v>
      </c>
      <c r="E19" s="1">
        <v>124239</v>
      </c>
      <c r="F19" s="1">
        <v>9739.41</v>
      </c>
      <c r="G19" s="1">
        <f t="shared" si="0"/>
        <v>12.756316861082961</v>
      </c>
      <c r="H19" s="1">
        <f>C19*$B$124</f>
        <v>41262.61793336091</v>
      </c>
      <c r="I19" s="1">
        <f>D19*$B$123</f>
        <v>4126.261793336092</v>
      </c>
      <c r="J19" s="1">
        <f>H19*$B$130+I19*$B$131</f>
        <v>40060.723831921794</v>
      </c>
      <c r="K19" s="1">
        <f>H19*$C$130+I19*$C$131</f>
        <v>5328.155894775215</v>
      </c>
      <c r="L19" s="1">
        <f>J19*GDP!$D$10</f>
        <v>10284431.36265119</v>
      </c>
      <c r="M19" s="1">
        <f>K19*GDP!$D$12</f>
        <v>2863427.5365611026</v>
      </c>
      <c r="N19" s="1">
        <f t="shared" si="1"/>
        <v>13147858.899212293</v>
      </c>
      <c r="O19" s="1">
        <f t="shared" si="2"/>
        <v>105.8271468638052</v>
      </c>
    </row>
    <row r="20" spans="1:15" ht="12.75">
      <c r="A20" s="1" t="s">
        <v>15</v>
      </c>
      <c r="B20" s="1" t="s">
        <v>18</v>
      </c>
      <c r="C20" s="1">
        <f>E20*$E$103</f>
        <v>92713.63636363637</v>
      </c>
      <c r="D20" s="1">
        <f>E20*$F$103</f>
        <v>9271.363636363636</v>
      </c>
      <c r="E20" s="1">
        <v>101985</v>
      </c>
      <c r="F20" s="1">
        <v>3524.49</v>
      </c>
      <c r="G20" s="1">
        <f t="shared" si="0"/>
        <v>28.936101393393088</v>
      </c>
      <c r="H20" s="1">
        <f>C20*$B$124</f>
        <v>33871.55474475658</v>
      </c>
      <c r="I20" s="1">
        <f>D20*$B$123</f>
        <v>3387.1554744756577</v>
      </c>
      <c r="J20" s="1">
        <f>H20*$B$130+I20*$B$131</f>
        <v>32884.946916817935</v>
      </c>
      <c r="K20" s="1">
        <f>H20*$C$130+I20*$C$131</f>
        <v>4373.7633024143</v>
      </c>
      <c r="L20" s="1">
        <f>J20*GDP!$D$10</f>
        <v>8442258.328865988</v>
      </c>
      <c r="M20" s="1">
        <f>K20*GDP!$D$12</f>
        <v>2350523.2440391826</v>
      </c>
      <c r="N20" s="1">
        <f t="shared" si="1"/>
        <v>10792781.572905172</v>
      </c>
      <c r="O20" s="1">
        <f t="shared" si="2"/>
        <v>105.82714686380518</v>
      </c>
    </row>
    <row r="22" spans="1:15" ht="12.75">
      <c r="A22" s="1" t="s">
        <v>20</v>
      </c>
      <c r="B22" s="1" t="s">
        <v>26</v>
      </c>
      <c r="C22" s="1">
        <f aca="true" t="shared" si="9" ref="C22:C27">E22*$E$104</f>
        <v>82901.51724137932</v>
      </c>
      <c r="D22" s="1">
        <f aca="true" t="shared" si="10" ref="D22:D27">E22*$F$104</f>
        <v>21626.48275862069</v>
      </c>
      <c r="E22" s="1">
        <v>104528</v>
      </c>
      <c r="F22" s="1">
        <v>14826</v>
      </c>
      <c r="G22" s="1">
        <f t="shared" si="0"/>
        <v>7.050317010656954</v>
      </c>
      <c r="H22" s="1">
        <f aca="true" t="shared" si="11" ref="H22:H27">C22*$B$124</f>
        <v>30286.842257500975</v>
      </c>
      <c r="I22" s="1">
        <f aca="true" t="shared" si="12" ref="I22:I27">D22*$B$123</f>
        <v>7900.915371521993</v>
      </c>
      <c r="J22" s="1">
        <f aca="true" t="shared" si="13" ref="J22:J27">H22*$B$130+I22*$B$131</f>
        <v>29891.872751161674</v>
      </c>
      <c r="K22" s="1">
        <f aca="true" t="shared" si="14" ref="K22:K27">H22*$C$130+I22*$C$131</f>
        <v>8295.884877861297</v>
      </c>
      <c r="L22" s="1">
        <f>J22*GDP!$D$10</f>
        <v>7673873.165653134</v>
      </c>
      <c r="M22" s="1">
        <f>K22*GDP!$D$12</f>
        <v>4458327.734498663</v>
      </c>
      <c r="N22" s="1">
        <f t="shared" si="1"/>
        <v>12132200.900151797</v>
      </c>
      <c r="O22" s="1">
        <f t="shared" si="2"/>
        <v>116.06651710691678</v>
      </c>
    </row>
    <row r="23" spans="1:15" ht="12.75">
      <c r="A23" s="1" t="s">
        <v>20</v>
      </c>
      <c r="B23" s="1" t="s">
        <v>23</v>
      </c>
      <c r="C23" s="1">
        <f t="shared" si="9"/>
        <v>38859.68965517241</v>
      </c>
      <c r="D23" s="1">
        <f t="shared" si="10"/>
        <v>10137.310344827587</v>
      </c>
      <c r="E23" s="1">
        <v>48997</v>
      </c>
      <c r="F23" s="1">
        <v>4129.38</v>
      </c>
      <c r="G23" s="1">
        <f t="shared" si="0"/>
        <v>11.86546164315224</v>
      </c>
      <c r="H23" s="1">
        <f t="shared" si="11"/>
        <v>14196.812433900726</v>
      </c>
      <c r="I23" s="1">
        <f t="shared" si="12"/>
        <v>3703.5162871045377</v>
      </c>
      <c r="J23" s="1">
        <f t="shared" si="13"/>
        <v>14011.672367104205</v>
      </c>
      <c r="K23" s="1">
        <f t="shared" si="14"/>
        <v>3888.6563539010604</v>
      </c>
      <c r="L23" s="1">
        <f>J23*GDP!$D$10</f>
        <v>3597091.339138858</v>
      </c>
      <c r="M23" s="1">
        <f>K23*GDP!$D$12</f>
        <v>2089819.7995487428</v>
      </c>
      <c r="N23" s="1">
        <f t="shared" si="1"/>
        <v>5686911.138687601</v>
      </c>
      <c r="O23" s="1">
        <f t="shared" si="2"/>
        <v>116.06651710691678</v>
      </c>
    </row>
    <row r="24" spans="1:15" ht="12.75">
      <c r="A24" s="1" t="s">
        <v>20</v>
      </c>
      <c r="B24" s="1" t="s">
        <v>25</v>
      </c>
      <c r="C24" s="1">
        <f t="shared" si="9"/>
        <v>45790.620689655174</v>
      </c>
      <c r="D24" s="1">
        <f t="shared" si="10"/>
        <v>11945.379310344828</v>
      </c>
      <c r="E24" s="1">
        <v>57736</v>
      </c>
      <c r="F24" s="1">
        <v>8253.16</v>
      </c>
      <c r="G24" s="1">
        <f t="shared" si="0"/>
        <v>6.99562349451604</v>
      </c>
      <c r="H24" s="1">
        <f t="shared" si="11"/>
        <v>16728.92549918755</v>
      </c>
      <c r="I24" s="1">
        <f t="shared" si="12"/>
        <v>4364.067521527187</v>
      </c>
      <c r="J24" s="1">
        <f t="shared" si="13"/>
        <v>16510.76424652792</v>
      </c>
      <c r="K24" s="1">
        <f t="shared" si="14"/>
        <v>4582.2287741868195</v>
      </c>
      <c r="L24" s="1">
        <f>J24*GDP!$D$10</f>
        <v>4238660.8477360075</v>
      </c>
      <c r="M24" s="1">
        <f>K24*GDP!$D$12</f>
        <v>2462555.58394894</v>
      </c>
      <c r="N24" s="1">
        <f t="shared" si="1"/>
        <v>6701216.431684948</v>
      </c>
      <c r="O24" s="1">
        <f t="shared" si="2"/>
        <v>116.06651710691679</v>
      </c>
    </row>
    <row r="25" spans="1:15" ht="12.75">
      <c r="A25" s="1" t="s">
        <v>20</v>
      </c>
      <c r="B25" s="1" t="s">
        <v>22</v>
      </c>
      <c r="C25" s="1">
        <f t="shared" si="9"/>
        <v>35979.137931034486</v>
      </c>
      <c r="D25" s="1">
        <f t="shared" si="10"/>
        <v>9385.862068965516</v>
      </c>
      <c r="E25" s="1">
        <v>45365</v>
      </c>
      <c r="F25" s="1">
        <v>1800.98</v>
      </c>
      <c r="G25" s="1">
        <f t="shared" si="0"/>
        <v>25.18906373196815</v>
      </c>
      <c r="H25" s="1">
        <f t="shared" si="11"/>
        <v>13144.445497967356</v>
      </c>
      <c r="I25" s="1">
        <f t="shared" si="12"/>
        <v>3428.98578207844</v>
      </c>
      <c r="J25" s="1">
        <f t="shared" si="13"/>
        <v>12973.029306563307</v>
      </c>
      <c r="K25" s="1">
        <f t="shared" si="14"/>
        <v>3600.40197348249</v>
      </c>
      <c r="L25" s="1">
        <f>J25*GDP!$D$10</f>
        <v>3330449.7948861015</v>
      </c>
      <c r="M25" s="1">
        <f>K25*GDP!$D$12</f>
        <v>1934907.7536691779</v>
      </c>
      <c r="N25" s="1">
        <f t="shared" si="1"/>
        <v>5265357.548555279</v>
      </c>
      <c r="O25" s="1">
        <f t="shared" si="2"/>
        <v>116.06651710691676</v>
      </c>
    </row>
    <row r="26" spans="1:15" ht="12.75">
      <c r="A26" s="1" t="s">
        <v>20</v>
      </c>
      <c r="B26" s="1" t="s">
        <v>24</v>
      </c>
      <c r="C26" s="1">
        <f t="shared" si="9"/>
        <v>74296.3448275862</v>
      </c>
      <c r="D26" s="1">
        <f t="shared" si="10"/>
        <v>19381.655172413793</v>
      </c>
      <c r="E26" s="1">
        <v>93678</v>
      </c>
      <c r="F26" s="1">
        <v>8047.24</v>
      </c>
      <c r="G26" s="1">
        <f t="shared" si="0"/>
        <v>11.641009836913028</v>
      </c>
      <c r="H26" s="1">
        <f t="shared" si="11"/>
        <v>27143.069885563447</v>
      </c>
      <c r="I26" s="1">
        <f t="shared" si="12"/>
        <v>7080.800839712204</v>
      </c>
      <c r="J26" s="1">
        <f t="shared" si="13"/>
        <v>26789.098189799126</v>
      </c>
      <c r="K26" s="1">
        <f t="shared" si="14"/>
        <v>7434.772535476529</v>
      </c>
      <c r="L26" s="1">
        <f>J26*GDP!$D$10</f>
        <v>6877325.600911279</v>
      </c>
      <c r="M26" s="1">
        <f>K26*GDP!$D$12</f>
        <v>3995553.5886304695</v>
      </c>
      <c r="N26" s="1">
        <f t="shared" si="1"/>
        <v>10872879.18954175</v>
      </c>
      <c r="O26" s="1">
        <f t="shared" si="2"/>
        <v>116.06651710691678</v>
      </c>
    </row>
    <row r="27" spans="1:15" ht="12.75">
      <c r="A27" s="1" t="s">
        <v>20</v>
      </c>
      <c r="B27" s="1" t="s">
        <v>21</v>
      </c>
      <c r="C27" s="1">
        <f t="shared" si="9"/>
        <v>45335.379310344826</v>
      </c>
      <c r="D27" s="1">
        <f t="shared" si="10"/>
        <v>11826.620689655172</v>
      </c>
      <c r="E27" s="1">
        <v>57162</v>
      </c>
      <c r="F27" s="1">
        <v>8385.94</v>
      </c>
      <c r="G27" s="1">
        <f t="shared" si="0"/>
        <v>6.816409370923235</v>
      </c>
      <c r="H27" s="1">
        <f t="shared" si="11"/>
        <v>16562.609799510854</v>
      </c>
      <c r="I27" s="1">
        <f t="shared" si="12"/>
        <v>4320.680817263701</v>
      </c>
      <c r="J27" s="1">
        <f t="shared" si="13"/>
        <v>16346.61746328164</v>
      </c>
      <c r="K27" s="1">
        <f t="shared" si="14"/>
        <v>4536.673153492915</v>
      </c>
      <c r="L27" s="1">
        <f>J27*GDP!$D$10</f>
        <v>4196520.912052888</v>
      </c>
      <c r="M27" s="1">
        <f>K27*GDP!$D$12</f>
        <v>2438073.3388126865</v>
      </c>
      <c r="N27" s="1">
        <f t="shared" si="1"/>
        <v>6634594.250865575</v>
      </c>
      <c r="O27" s="1">
        <f t="shared" si="2"/>
        <v>116.06651710691675</v>
      </c>
    </row>
    <row r="29" spans="1:15" ht="12.75">
      <c r="A29" s="1" t="s">
        <v>27</v>
      </c>
      <c r="B29" s="1" t="s">
        <v>29</v>
      </c>
      <c r="C29" s="1">
        <f>E29*$E$105</f>
        <v>69723.01470588235</v>
      </c>
      <c r="D29" s="1">
        <f>E29*$F$105</f>
        <v>3217.9852941176473</v>
      </c>
      <c r="E29" s="1">
        <v>72941</v>
      </c>
      <c r="F29" s="1">
        <v>5946.76</v>
      </c>
      <c r="G29" s="1">
        <f t="shared" si="0"/>
        <v>12.265670718172585</v>
      </c>
      <c r="H29" s="1">
        <f>C29*$B$124</f>
        <v>25472.271417735334</v>
      </c>
      <c r="I29" s="1">
        <f>D29*$B$123</f>
        <v>1175.6432962031695</v>
      </c>
      <c r="J29" s="1">
        <f>H29*$B$130+I29*$B$131</f>
        <v>24593.15883103156</v>
      </c>
      <c r="K29" s="1">
        <f>H29*$C$130+I29*$C$131</f>
        <v>2054.7558829069435</v>
      </c>
      <c r="L29" s="1">
        <f>J29*GDP!$D$10</f>
        <v>6313581.727821458</v>
      </c>
      <c r="M29" s="1">
        <f>K29*GDP!$D$12</f>
        <v>1104255.335658658</v>
      </c>
      <c r="N29" s="1">
        <f t="shared" si="1"/>
        <v>7417837.063480116</v>
      </c>
      <c r="O29" s="1">
        <f t="shared" si="2"/>
        <v>101.69639932932256</v>
      </c>
    </row>
    <row r="30" spans="1:15" ht="12.75">
      <c r="A30" s="1" t="s">
        <v>27</v>
      </c>
      <c r="B30" s="1" t="s">
        <v>28</v>
      </c>
      <c r="C30" s="1">
        <f>E30*$E$105</f>
        <v>54962.279411764706</v>
      </c>
      <c r="D30" s="1">
        <f>E30*$F$105</f>
        <v>2536.720588235294</v>
      </c>
      <c r="E30" s="1">
        <v>57499</v>
      </c>
      <c r="F30" s="1">
        <v>6783.06</v>
      </c>
      <c r="G30" s="1">
        <f t="shared" si="0"/>
        <v>8.476852629933981</v>
      </c>
      <c r="H30" s="1">
        <f>C30*$B$124</f>
        <v>20079.655259022555</v>
      </c>
      <c r="I30" s="1">
        <f>D30*$B$123</f>
        <v>926.7533196471948</v>
      </c>
      <c r="J30" s="1">
        <f>H30*$B$130+I30*$B$131</f>
        <v>19386.655510967546</v>
      </c>
      <c r="K30" s="1">
        <f>H30*$C$130+I30*$C$131</f>
        <v>1619.7530677022023</v>
      </c>
      <c r="L30" s="1">
        <f>J30*GDP!$D$10</f>
        <v>4976962.692696921</v>
      </c>
      <c r="M30" s="1">
        <f>K30*GDP!$D$12</f>
        <v>870478.5723397976</v>
      </c>
      <c r="N30" s="1">
        <f t="shared" si="1"/>
        <v>5847441.265036718</v>
      </c>
      <c r="O30" s="1">
        <f t="shared" si="2"/>
        <v>101.69639932932256</v>
      </c>
    </row>
    <row r="31" spans="1:15" ht="12.75">
      <c r="A31" s="1" t="s">
        <v>27</v>
      </c>
      <c r="B31" s="1" t="s">
        <v>31</v>
      </c>
      <c r="C31" s="1">
        <f>E31*$E$105</f>
        <v>124676.69117647059</v>
      </c>
      <c r="D31" s="1">
        <f>E31*$F$105</f>
        <v>5754.308823529412</v>
      </c>
      <c r="E31" s="1">
        <v>130431</v>
      </c>
      <c r="F31" s="1">
        <v>13344.7</v>
      </c>
      <c r="G31" s="1">
        <f t="shared" si="0"/>
        <v>9.773992671247761</v>
      </c>
      <c r="H31" s="1">
        <f>C31*$B$124</f>
        <v>45548.78371953548</v>
      </c>
      <c r="I31" s="1">
        <f>D31*$B$123</f>
        <v>2102.251556286253</v>
      </c>
      <c r="J31" s="1">
        <f>H31*$B$130+I31*$B$131</f>
        <v>43976.77985618895</v>
      </c>
      <c r="K31" s="1">
        <f>H31*$C$130+I31*$C$131</f>
        <v>3674.255419632793</v>
      </c>
      <c r="L31" s="1">
        <f>J31*GDP!$D$10</f>
        <v>11289765.404114021</v>
      </c>
      <c r="M31" s="1">
        <f>K31*GDP!$D$12</f>
        <v>1974597.6568088515</v>
      </c>
      <c r="N31" s="1">
        <f t="shared" si="1"/>
        <v>13264363.060922872</v>
      </c>
      <c r="O31" s="1">
        <f t="shared" si="2"/>
        <v>101.69639932932257</v>
      </c>
    </row>
    <row r="32" spans="1:15" ht="12.75">
      <c r="A32" s="1" t="s">
        <v>27</v>
      </c>
      <c r="B32" s="1" t="s">
        <v>32</v>
      </c>
      <c r="C32" s="1">
        <f>E32*$E$105</f>
        <v>87440.29411764706</v>
      </c>
      <c r="D32" s="1">
        <f>E32*$F$105</f>
        <v>4035.7058823529414</v>
      </c>
      <c r="E32" s="1">
        <v>91476</v>
      </c>
      <c r="F32" s="1">
        <v>10447.6</v>
      </c>
      <c r="G32" s="1">
        <f t="shared" si="0"/>
        <v>8.75569508786707</v>
      </c>
      <c r="H32" s="1">
        <f>C32*$B$124</f>
        <v>31945.017208548797</v>
      </c>
      <c r="I32" s="1">
        <f>D32*$B$123</f>
        <v>1474.385409625329</v>
      </c>
      <c r="J32" s="1">
        <f>H32*$B$130+I32*$B$131</f>
        <v>30842.51377452247</v>
      </c>
      <c r="K32" s="1">
        <f>H32*$C$130+I32*$C$131</f>
        <v>2576.888843651657</v>
      </c>
      <c r="L32" s="1">
        <f>J32*GDP!$D$10</f>
        <v>7917922.733910913</v>
      </c>
      <c r="M32" s="1">
        <f>K32*GDP!$D$12</f>
        <v>1384857.0911381992</v>
      </c>
      <c r="N32" s="1">
        <f t="shared" si="1"/>
        <v>9302779.825049112</v>
      </c>
      <c r="O32" s="1">
        <f t="shared" si="2"/>
        <v>101.69639932932257</v>
      </c>
    </row>
    <row r="33" spans="1:15" ht="12.75">
      <c r="A33" s="1" t="s">
        <v>27</v>
      </c>
      <c r="B33" s="1" t="s">
        <v>30</v>
      </c>
      <c r="C33" s="1">
        <f>E33*$E$105</f>
        <v>88488.89705882354</v>
      </c>
      <c r="D33" s="1">
        <f>E33*$F$105</f>
        <v>4084.1029411764707</v>
      </c>
      <c r="E33" s="1">
        <v>92573</v>
      </c>
      <c r="F33" s="1">
        <v>12738.4</v>
      </c>
      <c r="G33" s="1">
        <f t="shared" si="0"/>
        <v>7.2672392137160085</v>
      </c>
      <c r="H33" s="1">
        <f>C33*$B$124</f>
        <v>32328.108772213345</v>
      </c>
      <c r="I33" s="1">
        <f>D33*$B$123</f>
        <v>1492.0665587175388</v>
      </c>
      <c r="J33" s="1">
        <f>H33*$B$130+I33*$B$131</f>
        <v>31212.38387827265</v>
      </c>
      <c r="K33" s="1">
        <f>H33*$C$130+I33*$C$131</f>
        <v>2607.791452658237</v>
      </c>
      <c r="L33" s="1">
        <f>J33*GDP!$D$10</f>
        <v>8012876.177864521</v>
      </c>
      <c r="M33" s="1">
        <f>K33*GDP!$D$12</f>
        <v>1401464.597248858</v>
      </c>
      <c r="N33" s="1">
        <f t="shared" si="1"/>
        <v>9414340.77511338</v>
      </c>
      <c r="O33" s="1">
        <f t="shared" si="2"/>
        <v>101.69639932932259</v>
      </c>
    </row>
    <row r="35" spans="1:15" ht="12.75">
      <c r="A35" s="1" t="s">
        <v>33</v>
      </c>
      <c r="B35" s="1" t="s">
        <v>34</v>
      </c>
      <c r="C35" s="1">
        <f>E35*$E$106</f>
        <v>110237.875</v>
      </c>
      <c r="D35" s="1">
        <f>E35*$F$106</f>
        <v>50108.125</v>
      </c>
      <c r="E35" s="1">
        <v>160346</v>
      </c>
      <c r="F35" s="1">
        <v>14950.3</v>
      </c>
      <c r="G35" s="1">
        <f t="shared" si="0"/>
        <v>10.72526972702889</v>
      </c>
      <c r="H35" s="1">
        <f>C35*$B$124</f>
        <v>40273.7759455699</v>
      </c>
      <c r="I35" s="1">
        <f>D35*$B$123</f>
        <v>18306.261793440863</v>
      </c>
      <c r="J35" s="1">
        <f>H35*$B$130+I35*$B$131</f>
        <v>40528.57317115174</v>
      </c>
      <c r="K35" s="1">
        <f>H35*$C$130+I35*$C$131</f>
        <v>18051.464567859028</v>
      </c>
      <c r="L35" s="1">
        <f>J35*GDP!$D$10</f>
        <v>10404538.139492253</v>
      </c>
      <c r="M35" s="1">
        <f>K35*GDP!$D$12</f>
        <v>9701116.43496596</v>
      </c>
      <c r="N35" s="1">
        <f t="shared" si="1"/>
        <v>20105654.57445821</v>
      </c>
      <c r="O35" s="1">
        <f t="shared" si="2"/>
        <v>125.38918697353355</v>
      </c>
    </row>
    <row r="36" spans="1:15" ht="12.75">
      <c r="A36" s="1" t="s">
        <v>33</v>
      </c>
      <c r="B36" s="1" t="s">
        <v>35</v>
      </c>
      <c r="C36" s="1">
        <f>E36*$E$106</f>
        <v>101740.375</v>
      </c>
      <c r="D36" s="1">
        <f>E36*$F$106</f>
        <v>46245.625</v>
      </c>
      <c r="E36" s="1">
        <v>147986</v>
      </c>
      <c r="F36" s="1">
        <v>16106.5</v>
      </c>
      <c r="G36" s="1">
        <f t="shared" si="0"/>
        <v>9.187967590724242</v>
      </c>
      <c r="H36" s="1">
        <f>C36*$B$124</f>
        <v>37169.34009629867</v>
      </c>
      <c r="I36" s="1">
        <f>D36*$B$123</f>
        <v>16895.15458922667</v>
      </c>
      <c r="J36" s="1">
        <f>H36*$B$130+I36*$B$131</f>
        <v>37404.496709029605</v>
      </c>
      <c r="K36" s="1">
        <f>H36*$C$130+I36*$C$131</f>
        <v>16659.997976495742</v>
      </c>
      <c r="L36" s="1">
        <f>J36*GDP!$D$10</f>
        <v>9602521.928273238</v>
      </c>
      <c r="M36" s="1">
        <f>K36*GDP!$D$12</f>
        <v>8953322.295192102</v>
      </c>
      <c r="N36" s="1">
        <f t="shared" si="1"/>
        <v>18555844.22346534</v>
      </c>
      <c r="O36" s="1">
        <f t="shared" si="2"/>
        <v>125.38918697353357</v>
      </c>
    </row>
    <row r="37" spans="1:15" ht="12.75">
      <c r="A37" s="1" t="s">
        <v>33</v>
      </c>
      <c r="B37" s="1" t="s">
        <v>36</v>
      </c>
      <c r="C37" s="1">
        <f>E37*$E$106</f>
        <v>61105.6875</v>
      </c>
      <c r="D37" s="1">
        <f>E37*$F$106</f>
        <v>27775.3125</v>
      </c>
      <c r="E37" s="1">
        <v>88881</v>
      </c>
      <c r="F37" s="1">
        <v>3276.46</v>
      </c>
      <c r="G37" s="1">
        <f t="shared" si="0"/>
        <v>27.127143319314136</v>
      </c>
      <c r="H37" s="1">
        <f>C37*$B$124</f>
        <v>22324.058472417135</v>
      </c>
      <c r="I37" s="1">
        <f>D37*$B$123</f>
        <v>10147.299305644152</v>
      </c>
      <c r="J37" s="1">
        <f>H37*$B$130+I37*$B$131</f>
        <v>22465.294500799133</v>
      </c>
      <c r="K37" s="1">
        <f>H37*$C$130+I37*$C$131</f>
        <v>10006.063277262157</v>
      </c>
      <c r="L37" s="1">
        <f>J37*GDP!$D$10</f>
        <v>5767314.148006255</v>
      </c>
      <c r="M37" s="1">
        <f>K37*GDP!$D$12</f>
        <v>5377402.179388382</v>
      </c>
      <c r="N37" s="1">
        <f t="shared" si="1"/>
        <v>11144716.327394636</v>
      </c>
      <c r="O37" s="1">
        <f t="shared" si="2"/>
        <v>125.38918697353355</v>
      </c>
    </row>
    <row r="39" spans="1:15" ht="12.75">
      <c r="A39" s="1" t="s">
        <v>37</v>
      </c>
      <c r="B39" s="1" t="s">
        <v>39</v>
      </c>
      <c r="C39" s="1">
        <f>E39*$E$107</f>
        <v>33087</v>
      </c>
      <c r="D39" s="1">
        <f>E39*$F$107</f>
        <v>22058</v>
      </c>
      <c r="E39" s="1">
        <v>55145</v>
      </c>
      <c r="F39" s="1">
        <v>5549.83</v>
      </c>
      <c r="G39" s="1">
        <f t="shared" si="0"/>
        <v>9.936340392408416</v>
      </c>
      <c r="H39" s="1">
        <f>C39*$B$124</f>
        <v>12087.845712837545</v>
      </c>
      <c r="I39" s="1">
        <f>D39*$B$123</f>
        <v>8058.563808558363</v>
      </c>
      <c r="J39" s="1">
        <f>H39*$B$130+I39*$B$131</f>
        <v>12420.729872547687</v>
      </c>
      <c r="K39" s="1">
        <f>H39*$C$130+I39*$C$131</f>
        <v>7725.679648848222</v>
      </c>
      <c r="L39" s="1">
        <f>J39*GDP!$D$10</f>
        <v>3188662.9004556355</v>
      </c>
      <c r="M39" s="1">
        <f>K39*GDP!$D$12</f>
        <v>4151891.2513153846</v>
      </c>
      <c r="N39" s="1">
        <f t="shared" si="1"/>
        <v>7340554.15177102</v>
      </c>
      <c r="O39" s="1">
        <f t="shared" si="2"/>
        <v>133.11368486301606</v>
      </c>
    </row>
    <row r="40" spans="1:15" ht="12.75">
      <c r="A40" s="1" t="s">
        <v>37</v>
      </c>
      <c r="B40" s="1" t="s">
        <v>40</v>
      </c>
      <c r="C40" s="1">
        <f>E40*$E$107</f>
        <v>69409.8</v>
      </c>
      <c r="D40" s="1">
        <f>E40*$F$107</f>
        <v>46273.200000000004</v>
      </c>
      <c r="E40" s="1">
        <v>115683</v>
      </c>
      <c r="F40" s="1">
        <v>5085.71</v>
      </c>
      <c r="G40" s="1">
        <f t="shared" si="0"/>
        <v>22.746676471918374</v>
      </c>
      <c r="H40" s="1">
        <f>C40*$B$124</f>
        <v>25357.843060988045</v>
      </c>
      <c r="I40" s="1">
        <f>D40*$B$123</f>
        <v>16905.228707325365</v>
      </c>
      <c r="J40" s="1">
        <f>H40*$B$130+I40*$B$131</f>
        <v>26056.166358616993</v>
      </c>
      <c r="K40" s="1">
        <f>H40*$C$130+I40*$C$131</f>
        <v>16206.90540969642</v>
      </c>
      <c r="L40" s="1">
        <f>J40*GDP!$D$10</f>
        <v>6689166.566568308</v>
      </c>
      <c r="M40" s="1">
        <f>K40*GDP!$D$12</f>
        <v>8709823.83943998</v>
      </c>
      <c r="N40" s="1">
        <f t="shared" si="1"/>
        <v>15398990.406008288</v>
      </c>
      <c r="O40" s="1">
        <f t="shared" si="2"/>
        <v>133.11368486301606</v>
      </c>
    </row>
    <row r="41" spans="1:15" ht="12.75">
      <c r="A41" s="1" t="s">
        <v>37</v>
      </c>
      <c r="B41" s="1" t="s">
        <v>38</v>
      </c>
      <c r="C41" s="1">
        <f>E41*$E$107</f>
        <v>50509.799999999996</v>
      </c>
      <c r="D41" s="1">
        <f>E41*$F$107</f>
        <v>33673.200000000004</v>
      </c>
      <c r="E41" s="1">
        <v>84183</v>
      </c>
      <c r="F41" s="1">
        <v>8260.76</v>
      </c>
      <c r="G41" s="1">
        <f t="shared" si="0"/>
        <v>10.190708845190999</v>
      </c>
      <c r="H41" s="1">
        <f>C41*$B$124</f>
        <v>18453.007809299175</v>
      </c>
      <c r="I41" s="1">
        <f>D41*$B$123</f>
        <v>12302.005206199452</v>
      </c>
      <c r="J41" s="1">
        <f>H41*$B$130+I41*$B$131</f>
        <v>18961.180575948536</v>
      </c>
      <c r="K41" s="1">
        <f>H41*$C$130+I41*$C$131</f>
        <v>11793.832439550097</v>
      </c>
      <c r="L41" s="1">
        <f>J41*GDP!$D$10</f>
        <v>4867734.317690757</v>
      </c>
      <c r="M41" s="1">
        <f>K41*GDP!$D$12</f>
        <v>6338175.015132526</v>
      </c>
      <c r="N41" s="1">
        <f t="shared" si="1"/>
        <v>11205909.332823284</v>
      </c>
      <c r="O41" s="1">
        <f t="shared" si="2"/>
        <v>133.1136848630161</v>
      </c>
    </row>
    <row r="43" spans="1:15" ht="12.75">
      <c r="A43" s="1" t="s">
        <v>41</v>
      </c>
      <c r="B43" s="1" t="s">
        <v>42</v>
      </c>
      <c r="C43" s="1">
        <f>E43*$E$113</f>
        <v>89312.3076923077</v>
      </c>
      <c r="D43" s="1">
        <f>E43*$F$113</f>
        <v>7442.6923076923085</v>
      </c>
      <c r="E43" s="1">
        <v>96755</v>
      </c>
      <c r="F43" s="1">
        <v>27324.1</v>
      </c>
      <c r="G43" s="1">
        <f t="shared" si="0"/>
        <v>3.541013244718033</v>
      </c>
      <c r="H43" s="1">
        <f>C43*$B$124</f>
        <v>32628.929659445985</v>
      </c>
      <c r="I43" s="1">
        <f>D43*$B$123</f>
        <v>2719.0774716204987</v>
      </c>
      <c r="J43" s="1">
        <f>H43*$B$130+I43*$B$131</f>
        <v>31624.13536215316</v>
      </c>
      <c r="K43" s="1">
        <f>H43*$C$130+I43*$C$131</f>
        <v>3723.871768913328</v>
      </c>
      <c r="L43" s="1">
        <f>J43*GDP!$D$10</f>
        <v>8118581.453989976</v>
      </c>
      <c r="M43" s="1">
        <f>K43*GDP!$D$12</f>
        <v>2001262.1958349778</v>
      </c>
      <c r="N43" s="1">
        <f t="shared" si="1"/>
        <v>10119843.649824955</v>
      </c>
      <c r="O43" s="1">
        <f t="shared" si="2"/>
        <v>104.59246188646534</v>
      </c>
    </row>
    <row r="44" spans="1:15" ht="12.75">
      <c r="A44" s="1" t="s">
        <v>41</v>
      </c>
      <c r="B44" s="1" t="s">
        <v>45</v>
      </c>
      <c r="C44" s="1">
        <f>E44*$E$113</f>
        <v>52778.769230769234</v>
      </c>
      <c r="D44" s="1">
        <f>E44*$F$113</f>
        <v>4398.2307692307695</v>
      </c>
      <c r="E44" s="1">
        <v>57177</v>
      </c>
      <c r="F44" s="1">
        <v>9897.13</v>
      </c>
      <c r="G44" s="1">
        <f t="shared" si="0"/>
        <v>5.777129329411658</v>
      </c>
      <c r="H44" s="1">
        <f>C44*$B$124</f>
        <v>19281.94213361731</v>
      </c>
      <c r="I44" s="1">
        <f>D44*$B$123</f>
        <v>1606.828511134776</v>
      </c>
      <c r="J44" s="1">
        <f>H44*$B$130+I44*$B$131</f>
        <v>18688.162757499158</v>
      </c>
      <c r="K44" s="1">
        <f>H44*$C$130+I44*$C$131</f>
        <v>2200.6078872529315</v>
      </c>
      <c r="L44" s="1">
        <f>J44*GDP!$D$10</f>
        <v>4797644.894783575</v>
      </c>
      <c r="M44" s="1">
        <f>K44*GDP!$D$12</f>
        <v>1182638.298498853</v>
      </c>
      <c r="N44" s="1">
        <f t="shared" si="1"/>
        <v>5980283.193282428</v>
      </c>
      <c r="O44" s="1">
        <f t="shared" si="2"/>
        <v>104.59246188646533</v>
      </c>
    </row>
    <row r="45" spans="1:15" ht="12.75">
      <c r="A45" s="1" t="s">
        <v>41</v>
      </c>
      <c r="B45" s="1" t="s">
        <v>43</v>
      </c>
      <c r="C45" s="1">
        <f>E45*$E$113</f>
        <v>152196.9230769231</v>
      </c>
      <c r="D45" s="1">
        <f>E45*$F$113</f>
        <v>12683.076923076924</v>
      </c>
      <c r="E45" s="1">
        <v>164880</v>
      </c>
      <c r="F45" s="1">
        <v>2083.76</v>
      </c>
      <c r="G45" s="1">
        <f t="shared" si="0"/>
        <v>79.12619495527315</v>
      </c>
      <c r="H45" s="1">
        <f>C45*$B$124</f>
        <v>55602.893103709925</v>
      </c>
      <c r="I45" s="1">
        <f>D45*$B$123</f>
        <v>4633.574425309161</v>
      </c>
      <c r="J45" s="1">
        <f>H45*$B$130+I45*$B$131</f>
        <v>53890.62517194783</v>
      </c>
      <c r="K45" s="1">
        <f>H45*$C$130+I45*$C$131</f>
        <v>6345.842357071258</v>
      </c>
      <c r="L45" s="1">
        <f>J45*GDP!$D$10</f>
        <v>13834858.251603195</v>
      </c>
      <c r="M45" s="1">
        <f>K45*GDP!$D$12</f>
        <v>3410346.864237209</v>
      </c>
      <c r="N45" s="1">
        <f t="shared" si="1"/>
        <v>17245205.115840405</v>
      </c>
      <c r="O45" s="1">
        <f t="shared" si="2"/>
        <v>104.59246188646534</v>
      </c>
    </row>
    <row r="46" spans="1:15" ht="12.75">
      <c r="A46" s="1" t="s">
        <v>41</v>
      </c>
      <c r="B46" s="1" t="s">
        <v>44</v>
      </c>
      <c r="C46" s="1">
        <f>E46*$E$113</f>
        <v>130485.23076923078</v>
      </c>
      <c r="D46" s="1">
        <f>E46*$F$113</f>
        <v>10873.76923076923</v>
      </c>
      <c r="E46" s="1">
        <v>141359</v>
      </c>
      <c r="F46" s="1">
        <v>8685.6</v>
      </c>
      <c r="G46" s="1">
        <f t="shared" si="0"/>
        <v>16.275099014460714</v>
      </c>
      <c r="H46" s="1">
        <f>C46*$B$124</f>
        <v>47670.84768466358</v>
      </c>
      <c r="I46" s="1">
        <f>D46*$B$123</f>
        <v>3972.5706403886315</v>
      </c>
      <c r="J46" s="1">
        <f>H46*$B$130+I46*$B$131</f>
        <v>46202.84378749014</v>
      </c>
      <c r="K46" s="1">
        <f>H46*$C$130+I46*$C$131</f>
        <v>5440.574537562081</v>
      </c>
      <c r="L46" s="1">
        <f>J46*GDP!$D$10</f>
        <v>11861242.889303593</v>
      </c>
      <c r="M46" s="1">
        <f>K46*GDP!$D$12</f>
        <v>2923842.9305052618</v>
      </c>
      <c r="N46" s="1">
        <f t="shared" si="1"/>
        <v>14785085.819808856</v>
      </c>
      <c r="O46" s="1">
        <f t="shared" si="2"/>
        <v>104.59246188646536</v>
      </c>
    </row>
    <row r="48" spans="1:15" ht="12.75">
      <c r="A48" s="1" t="s">
        <v>46</v>
      </c>
      <c r="B48" s="1" t="s">
        <v>48</v>
      </c>
      <c r="C48" s="1">
        <f>E48*$E$109</f>
        <v>159409.94444444444</v>
      </c>
      <c r="D48" s="1">
        <f>E48*$F$109</f>
        <v>9377.055555555555</v>
      </c>
      <c r="E48" s="1">
        <v>168787</v>
      </c>
      <c r="F48" s="1">
        <v>15276.5</v>
      </c>
      <c r="G48" s="1">
        <f t="shared" si="0"/>
        <v>11.048800445128139</v>
      </c>
      <c r="H48" s="1">
        <f>C48*$B$124</f>
        <v>58238.06369681291</v>
      </c>
      <c r="I48" s="1">
        <f>D48*$B$123</f>
        <v>3425.768452753701</v>
      </c>
      <c r="J48" s="1">
        <f>H48*$B$130+I48*$B$131</f>
        <v>56301.906432117576</v>
      </c>
      <c r="K48" s="1">
        <f>H48*$C$130+I48*$C$131</f>
        <v>5361.92571744904</v>
      </c>
      <c r="L48" s="1">
        <f>J48*GDP!$D$10</f>
        <v>14453884.925217673</v>
      </c>
      <c r="M48" s="1">
        <f>K48*GDP!$D$12</f>
        <v>2881575.924494691</v>
      </c>
      <c r="N48" s="1">
        <f t="shared" si="1"/>
        <v>17335460.849712364</v>
      </c>
      <c r="O48" s="1">
        <f t="shared" si="2"/>
        <v>102.70613761552941</v>
      </c>
    </row>
    <row r="49" spans="1:15" ht="12.75">
      <c r="A49" s="1" t="s">
        <v>46</v>
      </c>
      <c r="B49" s="1" t="s">
        <v>49</v>
      </c>
      <c r="C49" s="1">
        <f>E49*$E$109</f>
        <v>52496</v>
      </c>
      <c r="D49" s="1">
        <f>E49*$F$109</f>
        <v>3088</v>
      </c>
      <c r="E49" s="1">
        <v>55584</v>
      </c>
      <c r="F49" s="1">
        <v>1867.73</v>
      </c>
      <c r="G49" s="1">
        <f t="shared" si="0"/>
        <v>29.760190177381098</v>
      </c>
      <c r="H49" s="1">
        <f>C49*$B$124</f>
        <v>19178.63658056396</v>
      </c>
      <c r="I49" s="1">
        <f>D49*$B$123</f>
        <v>1128.1550929743505</v>
      </c>
      <c r="J49" s="1">
        <f>H49*$B$130+I49*$B$131</f>
        <v>18541.031993712928</v>
      </c>
      <c r="K49" s="1">
        <f>H49*$C$130+I49*$C$131</f>
        <v>1765.7596798253862</v>
      </c>
      <c r="L49" s="1">
        <f>J49*GDP!$D$10</f>
        <v>4759873.329600616</v>
      </c>
      <c r="M49" s="1">
        <f>K49*GDP!$D$12</f>
        <v>948944.6236209716</v>
      </c>
      <c r="N49" s="1">
        <f t="shared" si="1"/>
        <v>5708817.953221587</v>
      </c>
      <c r="O49" s="1">
        <f t="shared" si="2"/>
        <v>102.70613761552943</v>
      </c>
    </row>
    <row r="50" spans="1:15" ht="12.75">
      <c r="A50" s="1" t="s">
        <v>46</v>
      </c>
      <c r="B50" s="1" t="s">
        <v>50</v>
      </c>
      <c r="C50" s="1">
        <f>E50*$E$109</f>
        <v>93635.05555555555</v>
      </c>
      <c r="D50" s="1">
        <f>E50*$F$109</f>
        <v>5507.944444444444</v>
      </c>
      <c r="E50" s="1">
        <v>99143</v>
      </c>
      <c r="F50" s="1">
        <v>25449.5</v>
      </c>
      <c r="G50" s="1">
        <f t="shared" si="0"/>
        <v>3.895675750014735</v>
      </c>
      <c r="H50" s="1">
        <f>C50*$B$124</f>
        <v>34208.18160813998</v>
      </c>
      <c r="I50" s="1">
        <f>D50*$B$123</f>
        <v>2012.2459769494105</v>
      </c>
      <c r="J50" s="1">
        <f>H50*$B$130+I50*$B$131</f>
        <v>33070.91132255111</v>
      </c>
      <c r="K50" s="1">
        <f>H50*$C$130+I50*$C$131</f>
        <v>3149.516262538289</v>
      </c>
      <c r="L50" s="1">
        <f>J50*GDP!$D$10</f>
        <v>8489999.307653174</v>
      </c>
      <c r="M50" s="1">
        <f>K50*GDP!$D$12</f>
        <v>1692595.2939632623</v>
      </c>
      <c r="N50" s="1">
        <f t="shared" si="1"/>
        <v>10182594.601616437</v>
      </c>
      <c r="O50" s="1">
        <f t="shared" si="2"/>
        <v>102.70613761552946</v>
      </c>
    </row>
    <row r="51" spans="1:15" ht="12.75">
      <c r="A51" s="1" t="s">
        <v>46</v>
      </c>
      <c r="B51" s="1" t="s">
        <v>47</v>
      </c>
      <c r="C51" s="1">
        <f>E51*$E$109</f>
        <v>89104.55555555555</v>
      </c>
      <c r="D51" s="1">
        <f>E51*$F$109</f>
        <v>5241.444444444444</v>
      </c>
      <c r="E51" s="1">
        <v>94346</v>
      </c>
      <c r="F51" s="1">
        <v>11292.9</v>
      </c>
      <c r="G51" s="1">
        <f t="shared" si="0"/>
        <v>8.354452797775593</v>
      </c>
      <c r="H51" s="1">
        <f>C51*$B$124</f>
        <v>32553.03049132641</v>
      </c>
      <c r="I51" s="1">
        <f>D51*$B$123</f>
        <v>1914.8841465486125</v>
      </c>
      <c r="J51" s="1">
        <f>H51*$B$130+I51*$B$131</f>
        <v>31470.78663786053</v>
      </c>
      <c r="K51" s="1">
        <f>H51*$C$130+I51*$C$131</f>
        <v>2997.128000014499</v>
      </c>
      <c r="L51" s="1">
        <f>J51*GDP!$D$10</f>
        <v>8079213.607413999</v>
      </c>
      <c r="M51" s="1">
        <f>K51*GDP!$D$12</f>
        <v>1610699.6520607402</v>
      </c>
      <c r="N51" s="1">
        <f t="shared" si="1"/>
        <v>9689913.25947474</v>
      </c>
      <c r="O51" s="1">
        <f t="shared" si="2"/>
        <v>102.70613761552943</v>
      </c>
    </row>
    <row r="52" spans="1:15" ht="12.75">
      <c r="A52" s="1" t="s">
        <v>46</v>
      </c>
      <c r="B52" s="1" t="s">
        <v>51</v>
      </c>
      <c r="C52" s="1">
        <f>E52*$E$109</f>
        <v>113517.5</v>
      </c>
      <c r="D52" s="1">
        <f>E52*$F$109</f>
        <v>6677.5</v>
      </c>
      <c r="E52" s="1">
        <v>120195</v>
      </c>
      <c r="F52" s="1">
        <v>5017.13</v>
      </c>
      <c r="G52" s="1">
        <f t="shared" si="0"/>
        <v>23.95692357981555</v>
      </c>
      <c r="H52" s="1">
        <f>C52*$B$124</f>
        <v>41471.9383959572</v>
      </c>
      <c r="I52" s="1">
        <f>D52*$B$123</f>
        <v>2439.5257879974824</v>
      </c>
      <c r="J52" s="1">
        <f>H52*$B$130+I52*$B$131</f>
        <v>40093.180420342636</v>
      </c>
      <c r="K52" s="1">
        <f>H52*$C$130+I52*$C$131</f>
        <v>3818.283763612052</v>
      </c>
      <c r="L52" s="1">
        <f>J52*GDP!$D$10</f>
        <v>10292763.652334234</v>
      </c>
      <c r="M52" s="1">
        <f>K52*GDP!$D$12</f>
        <v>2052000.5583643257</v>
      </c>
      <c r="N52" s="1">
        <f t="shared" si="1"/>
        <v>12344764.21069856</v>
      </c>
      <c r="O52" s="1">
        <f t="shared" si="2"/>
        <v>102.70613761552943</v>
      </c>
    </row>
    <row r="54" spans="1:15" ht="12.75">
      <c r="A54" s="1" t="s">
        <v>52</v>
      </c>
      <c r="B54" s="1" t="s">
        <v>58</v>
      </c>
      <c r="C54" s="1">
        <f aca="true" t="shared" si="15" ref="C54:C59">E54*$E$110</f>
        <v>15192.52336448598</v>
      </c>
      <c r="D54" s="1">
        <f aca="true" t="shared" si="16" ref="D54:D59">E54*$F$110</f>
        <v>5127.476635514018</v>
      </c>
      <c r="E54" s="1">
        <v>20320</v>
      </c>
      <c r="F54" s="1">
        <v>9400.61</v>
      </c>
      <c r="G54" s="1">
        <f t="shared" si="0"/>
        <v>2.1615618560923173</v>
      </c>
      <c r="H54" s="1">
        <f aca="true" t="shared" si="17" ref="H54:H59">C54*$B$124</f>
        <v>5550.363539111618</v>
      </c>
      <c r="I54" s="1">
        <f aca="true" t="shared" si="18" ref="I54:I59">D54*$B$123</f>
        <v>1873.247694450171</v>
      </c>
      <c r="J54" s="1">
        <f aca="true" t="shared" si="19" ref="J54:J59">H54*$B$130+I54*$B$131</f>
        <v>5520.514145879185</v>
      </c>
      <c r="K54" s="1">
        <f aca="true" t="shared" si="20" ref="K54:K59">H54*$C$130+I54*$C$131</f>
        <v>1903.0970876826048</v>
      </c>
      <c r="L54" s="1">
        <f>J54*GDP!$D$10</f>
        <v>1417232.226208525</v>
      </c>
      <c r="M54" s="1">
        <f>K54*GDP!$D$12</f>
        <v>1022751.7199643628</v>
      </c>
      <c r="N54" s="1">
        <f t="shared" si="1"/>
        <v>2439983.946172888</v>
      </c>
      <c r="O54" s="1">
        <f t="shared" si="2"/>
        <v>120.07795010693346</v>
      </c>
    </row>
    <row r="55" spans="1:15" ht="12.75">
      <c r="A55" s="1" t="s">
        <v>52</v>
      </c>
      <c r="B55" s="1" t="s">
        <v>57</v>
      </c>
      <c r="C55" s="1">
        <f t="shared" si="15"/>
        <v>37291.214953271025</v>
      </c>
      <c r="D55" s="1">
        <f t="shared" si="16"/>
        <v>12585.78504672897</v>
      </c>
      <c r="E55" s="1">
        <v>49877</v>
      </c>
      <c r="F55" s="1">
        <v>9512.59</v>
      </c>
      <c r="G55" s="1">
        <f t="shared" si="0"/>
        <v>5.243261824592461</v>
      </c>
      <c r="H55" s="1">
        <f t="shared" si="17"/>
        <v>13623.793417336128</v>
      </c>
      <c r="I55" s="1">
        <f t="shared" si="18"/>
        <v>4598.030278350943</v>
      </c>
      <c r="J55" s="1">
        <f t="shared" si="19"/>
        <v>13550.525790059844</v>
      </c>
      <c r="K55" s="1">
        <f t="shared" si="20"/>
        <v>4671.297905627228</v>
      </c>
      <c r="L55" s="1">
        <f>J55*GDP!$D$10</f>
        <v>3478705.3024902847</v>
      </c>
      <c r="M55" s="1">
        <f>K55*GDP!$D$12</f>
        <v>2510422.614993234</v>
      </c>
      <c r="N55" s="1">
        <f t="shared" si="1"/>
        <v>5989127.917483519</v>
      </c>
      <c r="O55" s="1">
        <f t="shared" si="2"/>
        <v>120.07795010693343</v>
      </c>
    </row>
    <row r="56" spans="1:15" ht="12.75">
      <c r="A56" s="1" t="s">
        <v>52</v>
      </c>
      <c r="B56" s="1" t="s">
        <v>55</v>
      </c>
      <c r="C56" s="1">
        <f t="shared" si="15"/>
        <v>31250.841121495327</v>
      </c>
      <c r="D56" s="1">
        <f t="shared" si="16"/>
        <v>10547.158878504672</v>
      </c>
      <c r="E56" s="1">
        <v>41798</v>
      </c>
      <c r="F56" s="1">
        <v>8746.53</v>
      </c>
      <c r="G56" s="1">
        <f t="shared" si="0"/>
        <v>4.778809424994826</v>
      </c>
      <c r="H56" s="1">
        <f t="shared" si="17"/>
        <v>11417.032244477727</v>
      </c>
      <c r="I56" s="1">
        <f t="shared" si="18"/>
        <v>3853.248382511232</v>
      </c>
      <c r="J56" s="1">
        <f t="shared" si="19"/>
        <v>11355.6323951505</v>
      </c>
      <c r="K56" s="1">
        <f t="shared" si="20"/>
        <v>3914.6482318384597</v>
      </c>
      <c r="L56" s="1">
        <f>J56*GDP!$D$10</f>
        <v>2915229.9503476345</v>
      </c>
      <c r="M56" s="1">
        <f>K56*GDP!$D$12</f>
        <v>2103788.20822197</v>
      </c>
      <c r="N56" s="1">
        <f t="shared" si="1"/>
        <v>5019018.158569604</v>
      </c>
      <c r="O56" s="1">
        <f t="shared" si="2"/>
        <v>120.07795010693344</v>
      </c>
    </row>
    <row r="57" spans="1:15" ht="12.75">
      <c r="A57" s="1" t="s">
        <v>52</v>
      </c>
      <c r="B57" s="1" t="s">
        <v>56</v>
      </c>
      <c r="C57" s="1">
        <f t="shared" si="15"/>
        <v>40041.8691588785</v>
      </c>
      <c r="D57" s="1">
        <f t="shared" si="16"/>
        <v>13514.130841121494</v>
      </c>
      <c r="E57" s="1">
        <v>53556</v>
      </c>
      <c r="F57" s="1">
        <v>11287.8</v>
      </c>
      <c r="G57" s="1">
        <f t="shared" si="0"/>
        <v>4.744591505873599</v>
      </c>
      <c r="H57" s="1">
        <f t="shared" si="17"/>
        <v>14628.704217552253</v>
      </c>
      <c r="I57" s="1">
        <f t="shared" si="18"/>
        <v>4937.187673423885</v>
      </c>
      <c r="J57" s="1">
        <f t="shared" si="19"/>
        <v>14550.0322636174</v>
      </c>
      <c r="K57" s="1">
        <f t="shared" si="20"/>
        <v>5015.859627358738</v>
      </c>
      <c r="L57" s="1">
        <f>J57*GDP!$D$10</f>
        <v>3735299.6607688856</v>
      </c>
      <c r="M57" s="1">
        <f>K57*GDP!$D$12</f>
        <v>2695595.0351580414</v>
      </c>
      <c r="N57" s="1">
        <f t="shared" si="1"/>
        <v>6430894.695926927</v>
      </c>
      <c r="O57" s="1">
        <f t="shared" si="2"/>
        <v>120.07795010693343</v>
      </c>
    </row>
    <row r="58" spans="1:15" ht="12.75">
      <c r="A58" s="1" t="s">
        <v>52</v>
      </c>
      <c r="B58" s="1" t="s">
        <v>53</v>
      </c>
      <c r="C58" s="1">
        <f t="shared" si="15"/>
        <v>13464.672897196262</v>
      </c>
      <c r="D58" s="1">
        <f t="shared" si="16"/>
        <v>4544.327102803738</v>
      </c>
      <c r="E58" s="1">
        <v>18009</v>
      </c>
      <c r="F58" s="1">
        <v>8914.13</v>
      </c>
      <c r="G58" s="1">
        <f t="shared" si="0"/>
        <v>2.0202756746872663</v>
      </c>
      <c r="H58" s="1">
        <f t="shared" si="17"/>
        <v>4919.118945662457</v>
      </c>
      <c r="I58" s="1">
        <f t="shared" si="18"/>
        <v>1660.202644161079</v>
      </c>
      <c r="J58" s="1">
        <f t="shared" si="19"/>
        <v>4892.6643333237325</v>
      </c>
      <c r="K58" s="1">
        <f t="shared" si="20"/>
        <v>1686.6572564998044</v>
      </c>
      <c r="L58" s="1">
        <f>J58*GDP!$D$10</f>
        <v>1256049.958749475</v>
      </c>
      <c r="M58" s="1">
        <f>K58*GDP!$D$12</f>
        <v>906433.8447262897</v>
      </c>
      <c r="N58" s="1">
        <f t="shared" si="1"/>
        <v>2162483.8034757646</v>
      </c>
      <c r="O58" s="1">
        <f t="shared" si="2"/>
        <v>120.07795010693346</v>
      </c>
    </row>
    <row r="59" spans="1:15" ht="12.75">
      <c r="A59" s="1" t="s">
        <v>52</v>
      </c>
      <c r="B59" s="1" t="s">
        <v>54</v>
      </c>
      <c r="C59" s="1">
        <f t="shared" si="15"/>
        <v>7508.785046728972</v>
      </c>
      <c r="D59" s="1">
        <f t="shared" si="16"/>
        <v>2534.2149532710278</v>
      </c>
      <c r="E59" s="1">
        <v>10043</v>
      </c>
      <c r="F59" s="1">
        <v>9201.24</v>
      </c>
      <c r="G59" s="1">
        <f t="shared" si="0"/>
        <v>1.091483321813147</v>
      </c>
      <c r="H59" s="1">
        <f t="shared" si="17"/>
        <v>2743.2234755560025</v>
      </c>
      <c r="I59" s="1">
        <f t="shared" si="18"/>
        <v>925.8379230001508</v>
      </c>
      <c r="J59" s="1">
        <f t="shared" si="19"/>
        <v>2728.470647985465</v>
      </c>
      <c r="K59" s="1">
        <f t="shared" si="20"/>
        <v>940.5907505706888</v>
      </c>
      <c r="L59" s="1">
        <f>J59*GDP!$D$10</f>
        <v>700455.8684946956</v>
      </c>
      <c r="M59" s="1">
        <f>K59*GDP!$D$12</f>
        <v>505486.9844292369</v>
      </c>
      <c r="N59" s="1">
        <f t="shared" si="1"/>
        <v>1205942.8529239325</v>
      </c>
      <c r="O59" s="1">
        <f t="shared" si="2"/>
        <v>120.07795010693343</v>
      </c>
    </row>
    <row r="61" spans="1:15" ht="12.75">
      <c r="A61" s="1" t="s">
        <v>59</v>
      </c>
      <c r="B61" s="1" t="s">
        <v>60</v>
      </c>
      <c r="C61" s="1">
        <f>E61*$E$111</f>
        <v>84811.76470588235</v>
      </c>
      <c r="D61" s="1">
        <f>E61*$F$111</f>
        <v>21988.235294117647</v>
      </c>
      <c r="E61" s="1">
        <v>106800</v>
      </c>
      <c r="F61" s="1">
        <v>12884.2</v>
      </c>
      <c r="G61" s="1">
        <f t="shared" si="0"/>
        <v>8.28922245851508</v>
      </c>
      <c r="H61" s="1">
        <f>C61*$B$124</f>
        <v>30984.72289413324</v>
      </c>
      <c r="I61" s="1">
        <f>D61*$B$123</f>
        <v>8033.076305886396</v>
      </c>
      <c r="J61" s="1">
        <f>H61*$B$130+I61*$B$131</f>
        <v>30575.6628657553</v>
      </c>
      <c r="K61" s="1">
        <f>H61*$C$130+I61*$C$131</f>
        <v>8442.136334264338</v>
      </c>
      <c r="L61" s="1">
        <f>J61*GDP!$D$10</f>
        <v>7849416.486575206</v>
      </c>
      <c r="M61" s="1">
        <f>K61*GDP!$D$12</f>
        <v>4536925.368613928</v>
      </c>
      <c r="N61" s="1">
        <f t="shared" si="1"/>
        <v>12386341.855189133</v>
      </c>
      <c r="O61" s="1">
        <f t="shared" si="2"/>
        <v>115.9769836628196</v>
      </c>
    </row>
    <row r="62" spans="1:15" ht="12.75">
      <c r="A62" s="1" t="s">
        <v>59</v>
      </c>
      <c r="B62" s="1" t="s">
        <v>62</v>
      </c>
      <c r="C62" s="1">
        <f>E62*$E$111</f>
        <v>96104.91176470587</v>
      </c>
      <c r="D62" s="1">
        <f>E62*$F$111</f>
        <v>24916.088235294115</v>
      </c>
      <c r="E62" s="1">
        <v>121021</v>
      </c>
      <c r="F62" s="1">
        <v>15289.7</v>
      </c>
      <c r="G62" s="1">
        <f t="shared" si="0"/>
        <v>7.915197812906728</v>
      </c>
      <c r="H62" s="1">
        <f>C62*$B$124</f>
        <v>35110.50701658145</v>
      </c>
      <c r="I62" s="1">
        <f>D62*$B$123</f>
        <v>9102.72404133593</v>
      </c>
      <c r="J62" s="1">
        <f>H62*$B$130+I62*$B$131</f>
        <v>34646.97842393794</v>
      </c>
      <c r="K62" s="1">
        <f>H62*$C$130+I62*$C$131</f>
        <v>9566.252633979442</v>
      </c>
      <c r="L62" s="1">
        <f>J62*GDP!$D$10</f>
        <v>8894608.919679943</v>
      </c>
      <c r="M62" s="1">
        <f>K62*GDP!$D$12</f>
        <v>5141041.620178146</v>
      </c>
      <c r="N62" s="1">
        <f t="shared" si="1"/>
        <v>14035650.53985809</v>
      </c>
      <c r="O62" s="1">
        <f t="shared" si="2"/>
        <v>115.97698366281959</v>
      </c>
    </row>
    <row r="63" spans="1:15" ht="12.75">
      <c r="A63" s="1" t="s">
        <v>59</v>
      </c>
      <c r="B63" s="1" t="s">
        <v>61</v>
      </c>
      <c r="C63" s="1">
        <f>E63*$E$111</f>
        <v>108684.5294117647</v>
      </c>
      <c r="D63" s="1">
        <f>E63*$F$111</f>
        <v>28177.470588235294</v>
      </c>
      <c r="E63" s="1">
        <v>136862</v>
      </c>
      <c r="F63" s="1">
        <v>25851.5</v>
      </c>
      <c r="G63" s="1">
        <f t="shared" si="0"/>
        <v>5.294160880413129</v>
      </c>
      <c r="H63" s="1">
        <f>C63*$B$124</f>
        <v>39706.284126749655</v>
      </c>
      <c r="I63" s="1">
        <f>D63*$B$123</f>
        <v>10294.2218106388</v>
      </c>
      <c r="J63" s="1">
        <f>H63*$B$130+I63*$B$131</f>
        <v>39182.082126713496</v>
      </c>
      <c r="K63" s="1">
        <f>H63*$C$130+I63*$C$131</f>
        <v>10818.423810674964</v>
      </c>
      <c r="L63" s="1">
        <f>J63*GDP!$D$10</f>
        <v>10058865.535446214</v>
      </c>
      <c r="M63" s="1">
        <f>K63*GDP!$D$12</f>
        <v>5813976.402614602</v>
      </c>
      <c r="N63" s="1">
        <f t="shared" si="1"/>
        <v>15872841.938060816</v>
      </c>
      <c r="O63" s="1">
        <f t="shared" si="2"/>
        <v>115.9769836628196</v>
      </c>
    </row>
    <row r="65" spans="1:15" ht="12.75">
      <c r="A65" s="1" t="s">
        <v>63</v>
      </c>
      <c r="B65" s="1" t="s">
        <v>64</v>
      </c>
      <c r="C65" s="1">
        <f>E65*$E$112</f>
        <v>63255.9375</v>
      </c>
      <c r="D65" s="1">
        <f>E65*$F$112</f>
        <v>4217.0625</v>
      </c>
      <c r="E65" s="1">
        <v>67473</v>
      </c>
      <c r="F65" s="1">
        <v>4090.84</v>
      </c>
      <c r="G65" s="1">
        <f t="shared" si="0"/>
        <v>16.493678559904566</v>
      </c>
      <c r="H65" s="1">
        <f aca="true" t="shared" si="21" ref="H65:H92">C65*$B$124</f>
        <v>23109.620482996183</v>
      </c>
      <c r="I65" s="1">
        <f aca="true" t="shared" si="22" ref="I65:I92">D65*$B$123</f>
        <v>1540.641365533079</v>
      </c>
      <c r="J65" s="1">
        <f aca="true" t="shared" si="23" ref="J65:J92">H65*$B$130+I65*$B$131</f>
        <v>22359.453312388727</v>
      </c>
      <c r="K65" s="1">
        <f aca="true" t="shared" si="24" ref="K65:K92">H65*$C$130+I65*$C$131</f>
        <v>2290.8085361405388</v>
      </c>
      <c r="L65" s="1">
        <f>J65*GDP!$D$10</f>
        <v>5740142.486253082</v>
      </c>
      <c r="M65" s="1">
        <f>K65*GDP!$D$12</f>
        <v>1231113.4232777145</v>
      </c>
      <c r="N65" s="1">
        <f aca="true" t="shared" si="25" ref="N65:N91">L65+M65</f>
        <v>6971255.909530796</v>
      </c>
      <c r="O65" s="1">
        <f aca="true" t="shared" si="26" ref="O65:O92">N65/E65</f>
        <v>103.31919300358359</v>
      </c>
    </row>
    <row r="66" spans="1:15" ht="12.75">
      <c r="A66" s="1" t="s">
        <v>63</v>
      </c>
      <c r="B66" s="1" t="s">
        <v>67</v>
      </c>
      <c r="C66" s="1">
        <f>E66*$E$112</f>
        <v>161212.5</v>
      </c>
      <c r="D66" s="1">
        <f>E66*$F$112</f>
        <v>10747.5</v>
      </c>
      <c r="E66" s="1">
        <v>171960</v>
      </c>
      <c r="F66" s="1">
        <v>4030.43</v>
      </c>
      <c r="G66" s="1">
        <f t="shared" si="0"/>
        <v>42.66542279607883</v>
      </c>
      <c r="H66" s="1">
        <f t="shared" si="21"/>
        <v>58896.600688512786</v>
      </c>
      <c r="I66" s="1">
        <f t="shared" si="22"/>
        <v>3926.4400459008525</v>
      </c>
      <c r="J66" s="1">
        <f t="shared" si="23"/>
        <v>56984.74340252197</v>
      </c>
      <c r="K66" s="1">
        <f t="shared" si="24"/>
        <v>5838.297331891675</v>
      </c>
      <c r="L66" s="1">
        <f>J66*GDP!$D$10</f>
        <v>14629183.553956099</v>
      </c>
      <c r="M66" s="1">
        <f>K66*GDP!$D$12</f>
        <v>3137584.874940135</v>
      </c>
      <c r="N66" s="1">
        <f t="shared" si="25"/>
        <v>17766768.428896233</v>
      </c>
      <c r="O66" s="1">
        <f t="shared" si="26"/>
        <v>103.31919300358359</v>
      </c>
    </row>
    <row r="67" spans="1:15" ht="12.75">
      <c r="A67" s="1" t="s">
        <v>63</v>
      </c>
      <c r="B67" s="1" t="s">
        <v>65</v>
      </c>
      <c r="C67" s="1">
        <f>E67*$E$112</f>
        <v>56236.875</v>
      </c>
      <c r="D67" s="1">
        <f>E67*$F$112</f>
        <v>3749.125</v>
      </c>
      <c r="E67" s="1">
        <v>59986</v>
      </c>
      <c r="F67" s="1">
        <v>5760.27</v>
      </c>
      <c r="G67" s="1">
        <f aca="true" t="shared" si="27" ref="G67:G91">E67/F67</f>
        <v>10.413747966675173</v>
      </c>
      <c r="H67" s="1">
        <f t="shared" si="21"/>
        <v>20545.309891260342</v>
      </c>
      <c r="I67" s="1">
        <f t="shared" si="22"/>
        <v>1369.6873260840227</v>
      </c>
      <c r="J67" s="1">
        <f t="shared" si="23"/>
        <v>19878.383448148892</v>
      </c>
      <c r="K67" s="1">
        <f t="shared" si="24"/>
        <v>2036.613769195476</v>
      </c>
      <c r="L67" s="1">
        <f>J67*GDP!$D$10</f>
        <v>5103199.6084415605</v>
      </c>
      <c r="M67" s="1">
        <f>K67*GDP!$D$12</f>
        <v>1094505.503071406</v>
      </c>
      <c r="N67" s="1">
        <f t="shared" si="25"/>
        <v>6197705.111512966</v>
      </c>
      <c r="O67" s="1">
        <f t="shared" si="26"/>
        <v>103.3191930035836</v>
      </c>
    </row>
    <row r="68" spans="1:15" ht="12.75">
      <c r="A68" s="1" t="s">
        <v>63</v>
      </c>
      <c r="B68" s="1" t="s">
        <v>66</v>
      </c>
      <c r="C68" s="1">
        <f>E68*$E$112</f>
        <v>273652.5</v>
      </c>
      <c r="D68" s="1">
        <f>E68*$F$112</f>
        <v>18243.5</v>
      </c>
      <c r="E68" s="1">
        <v>291896</v>
      </c>
      <c r="F68" s="1">
        <v>4752.52</v>
      </c>
      <c r="G68" s="1">
        <f t="shared" si="27"/>
        <v>61.4192049691532</v>
      </c>
      <c r="H68" s="1">
        <f t="shared" si="21"/>
        <v>99974.89040808403</v>
      </c>
      <c r="I68" s="1">
        <f t="shared" si="22"/>
        <v>6664.992693872268</v>
      </c>
      <c r="J68" s="1">
        <f t="shared" si="23"/>
        <v>96729.58048512768</v>
      </c>
      <c r="K68" s="1">
        <f t="shared" si="24"/>
        <v>9910.302616828638</v>
      </c>
      <c r="L68" s="1">
        <f>J68*GDP!$D$10</f>
        <v>24832520.13645947</v>
      </c>
      <c r="M68" s="1">
        <f>K68*GDP!$D$12</f>
        <v>5325939.024514572</v>
      </c>
      <c r="N68" s="1">
        <f t="shared" si="25"/>
        <v>30158459.16097404</v>
      </c>
      <c r="O68" s="1">
        <f t="shared" si="26"/>
        <v>103.3191930035836</v>
      </c>
    </row>
    <row r="70" spans="1:15" ht="12.75">
      <c r="A70" s="1" t="s">
        <v>68</v>
      </c>
      <c r="B70" s="1" t="s">
        <v>70</v>
      </c>
      <c r="C70" s="1">
        <f aca="true" t="shared" si="28" ref="C70:C76">E70*$E$113</f>
        <v>194454.46153846156</v>
      </c>
      <c r="D70" s="1">
        <f aca="true" t="shared" si="29" ref="D70:D76">E70*$F$113</f>
        <v>16204.538461538463</v>
      </c>
      <c r="E70" s="1">
        <v>210659</v>
      </c>
      <c r="F70" s="1">
        <v>4076.39</v>
      </c>
      <c r="G70" s="1">
        <f t="shared" si="27"/>
        <v>51.67783259207289</v>
      </c>
      <c r="H70" s="1">
        <f t="shared" si="21"/>
        <v>71041.05930576437</v>
      </c>
      <c r="I70" s="1">
        <f t="shared" si="22"/>
        <v>5920.088275480364</v>
      </c>
      <c r="J70" s="1">
        <f t="shared" si="23"/>
        <v>68853.37947657301</v>
      </c>
      <c r="K70" s="1">
        <f t="shared" si="24"/>
        <v>8107.768104671725</v>
      </c>
      <c r="L70" s="1">
        <f>J70*GDP!$D$10</f>
        <v>17676112.350949038</v>
      </c>
      <c r="M70" s="1">
        <f>K70*GDP!$D$12</f>
        <v>4357231.077591862</v>
      </c>
      <c r="N70" s="1">
        <f t="shared" si="25"/>
        <v>22033343.4285409</v>
      </c>
      <c r="O70" s="1">
        <f t="shared" si="26"/>
        <v>104.59246188646533</v>
      </c>
    </row>
    <row r="71" spans="1:15" ht="12.75">
      <c r="A71" s="1" t="s">
        <v>68</v>
      </c>
      <c r="B71" s="1" t="s">
        <v>75</v>
      </c>
      <c r="C71" s="1">
        <f t="shared" si="28"/>
        <v>72514.15384615384</v>
      </c>
      <c r="D71" s="1">
        <f t="shared" si="29"/>
        <v>6042.846153846154</v>
      </c>
      <c r="E71" s="1">
        <v>78557</v>
      </c>
      <c r="F71" s="1">
        <v>2903.93</v>
      </c>
      <c r="G71" s="1">
        <f t="shared" si="27"/>
        <v>27.051960618885442</v>
      </c>
      <c r="H71" s="1">
        <f t="shared" si="21"/>
        <v>26491.97278959328</v>
      </c>
      <c r="I71" s="1">
        <f t="shared" si="22"/>
        <v>2207.6643991327737</v>
      </c>
      <c r="J71" s="1">
        <f t="shared" si="23"/>
        <v>25676.163522760224</v>
      </c>
      <c r="K71" s="1">
        <f t="shared" si="24"/>
        <v>3023.4736659658347</v>
      </c>
      <c r="L71" s="1">
        <f>J71*GDP!$D$10</f>
        <v>6591611.836918924</v>
      </c>
      <c r="M71" s="1">
        <f>K71*GDP!$D$12</f>
        <v>1624858.191496133</v>
      </c>
      <c r="N71" s="1">
        <f t="shared" si="25"/>
        <v>8216470.028415057</v>
      </c>
      <c r="O71" s="1">
        <f t="shared" si="26"/>
        <v>104.59246188646533</v>
      </c>
    </row>
    <row r="72" spans="1:15" ht="12.75">
      <c r="A72" s="1" t="s">
        <v>68</v>
      </c>
      <c r="B72" s="1" t="s">
        <v>73</v>
      </c>
      <c r="C72" s="1">
        <f t="shared" si="28"/>
        <v>31098.46153846154</v>
      </c>
      <c r="D72" s="1">
        <f t="shared" si="29"/>
        <v>2591.538461538462</v>
      </c>
      <c r="E72" s="1">
        <v>33690</v>
      </c>
      <c r="F72" s="1">
        <v>2570.88</v>
      </c>
      <c r="G72" s="1">
        <f t="shared" si="27"/>
        <v>13.104462285287527</v>
      </c>
      <c r="H72" s="1">
        <f t="shared" si="21"/>
        <v>11361.362619262416</v>
      </c>
      <c r="I72" s="1">
        <f t="shared" si="22"/>
        <v>946.7802182718682</v>
      </c>
      <c r="J72" s="1">
        <f t="shared" si="23"/>
        <v>11011.494189974055</v>
      </c>
      <c r="K72" s="1">
        <f t="shared" si="24"/>
        <v>1296.6486475602296</v>
      </c>
      <c r="L72" s="1">
        <f>J72*GDP!$D$10</f>
        <v>2826882.426592137</v>
      </c>
      <c r="M72" s="1">
        <f>K72*GDP!$D$12</f>
        <v>696837.6143628794</v>
      </c>
      <c r="N72" s="1">
        <f t="shared" si="25"/>
        <v>3523720.0409550164</v>
      </c>
      <c r="O72" s="1">
        <f t="shared" si="26"/>
        <v>104.59246188646532</v>
      </c>
    </row>
    <row r="73" spans="1:15" ht="12.75">
      <c r="A73" s="1" t="s">
        <v>68</v>
      </c>
      <c r="B73" s="1" t="s">
        <v>72</v>
      </c>
      <c r="C73" s="1">
        <f t="shared" si="28"/>
        <v>242160</v>
      </c>
      <c r="D73" s="1">
        <f t="shared" si="29"/>
        <v>20180</v>
      </c>
      <c r="E73" s="1">
        <v>262340</v>
      </c>
      <c r="F73" s="1">
        <v>969.882</v>
      </c>
      <c r="G73" s="1">
        <f t="shared" si="27"/>
        <v>270.48651279227784</v>
      </c>
      <c r="H73" s="1">
        <f t="shared" si="21"/>
        <v>88469.57166925802</v>
      </c>
      <c r="I73" s="1">
        <f t="shared" si="22"/>
        <v>7372.464305771501</v>
      </c>
      <c r="J73" s="1">
        <f t="shared" si="23"/>
        <v>85745.18806167392</v>
      </c>
      <c r="K73" s="1">
        <f t="shared" si="24"/>
        <v>10096.847913355614</v>
      </c>
      <c r="L73" s="1">
        <f>J73*GDP!$D$10</f>
        <v>22012595.30401251</v>
      </c>
      <c r="M73" s="1">
        <f>K73*GDP!$D$12</f>
        <v>5426191.147282807</v>
      </c>
      <c r="N73" s="1">
        <f t="shared" si="25"/>
        <v>27438786.451295316</v>
      </c>
      <c r="O73" s="1">
        <f t="shared" si="26"/>
        <v>104.59246188646533</v>
      </c>
    </row>
    <row r="74" spans="1:15" ht="12.75">
      <c r="A74" s="1" t="s">
        <v>68</v>
      </c>
      <c r="B74" s="1" t="s">
        <v>71</v>
      </c>
      <c r="C74" s="1">
        <f t="shared" si="28"/>
        <v>178668.9230769231</v>
      </c>
      <c r="D74" s="1">
        <f t="shared" si="29"/>
        <v>14889.076923076924</v>
      </c>
      <c r="E74" s="1">
        <v>193558</v>
      </c>
      <c r="F74" s="1">
        <v>3269.08</v>
      </c>
      <c r="G74" s="1">
        <f t="shared" si="27"/>
        <v>59.20870703684217</v>
      </c>
      <c r="H74" s="1">
        <f t="shared" si="21"/>
        <v>65274.04647845637</v>
      </c>
      <c r="I74" s="1">
        <f t="shared" si="22"/>
        <v>5439.503873204697</v>
      </c>
      <c r="J74" s="1">
        <f t="shared" si="23"/>
        <v>63263.95940703468</v>
      </c>
      <c r="K74" s="1">
        <f t="shared" si="24"/>
        <v>7449.590944626386</v>
      </c>
      <c r="L74" s="1">
        <f>J74*GDP!$D$10</f>
        <v>16241190.52319148</v>
      </c>
      <c r="M74" s="1">
        <f>K74*GDP!$D$12</f>
        <v>4003517.2146289763</v>
      </c>
      <c r="N74" s="1">
        <f t="shared" si="25"/>
        <v>20244707.737820458</v>
      </c>
      <c r="O74" s="1">
        <f t="shared" si="26"/>
        <v>104.59246188646534</v>
      </c>
    </row>
    <row r="75" spans="1:15" ht="12.75">
      <c r="A75" s="1" t="s">
        <v>68</v>
      </c>
      <c r="B75" s="1" t="s">
        <v>74</v>
      </c>
      <c r="C75" s="1">
        <f t="shared" si="28"/>
        <v>55294.15384615385</v>
      </c>
      <c r="D75" s="1">
        <f t="shared" si="29"/>
        <v>4607.846153846154</v>
      </c>
      <c r="E75" s="1">
        <v>59902</v>
      </c>
      <c r="F75" s="1">
        <v>6301.42</v>
      </c>
      <c r="G75" s="1">
        <f t="shared" si="27"/>
        <v>9.50611132094036</v>
      </c>
      <c r="H75" s="1">
        <f t="shared" si="21"/>
        <v>20200.90067138787</v>
      </c>
      <c r="I75" s="1">
        <f t="shared" si="22"/>
        <v>1683.4083892823226</v>
      </c>
      <c r="J75" s="1">
        <f t="shared" si="23"/>
        <v>19578.822349890946</v>
      </c>
      <c r="K75" s="1">
        <f t="shared" si="24"/>
        <v>2305.486710779249</v>
      </c>
      <c r="L75" s="1">
        <f>J75*GDP!$D$10</f>
        <v>5026295.966688104</v>
      </c>
      <c r="M75" s="1">
        <f>K75*GDP!$D$12</f>
        <v>1239001.6852349425</v>
      </c>
      <c r="N75" s="1">
        <f t="shared" si="25"/>
        <v>6265297.651923046</v>
      </c>
      <c r="O75" s="1">
        <f t="shared" si="26"/>
        <v>104.59246188646533</v>
      </c>
    </row>
    <row r="76" spans="1:15" ht="12.75">
      <c r="A76" s="1" t="s">
        <v>68</v>
      </c>
      <c r="B76" s="1" t="s">
        <v>69</v>
      </c>
      <c r="C76" s="1">
        <f t="shared" si="28"/>
        <v>117940.61538461539</v>
      </c>
      <c r="D76" s="1">
        <f t="shared" si="29"/>
        <v>9828.384615384615</v>
      </c>
      <c r="E76" s="1">
        <v>127769</v>
      </c>
      <c r="F76" s="1">
        <v>5802.53</v>
      </c>
      <c r="G76" s="1">
        <f t="shared" si="27"/>
        <v>22.019532858942565</v>
      </c>
      <c r="H76" s="1">
        <f t="shared" si="21"/>
        <v>43087.85813299317</v>
      </c>
      <c r="I76" s="1">
        <f t="shared" si="22"/>
        <v>3590.654844416097</v>
      </c>
      <c r="J76" s="1">
        <f t="shared" si="23"/>
        <v>41760.98549002064</v>
      </c>
      <c r="K76" s="1">
        <f t="shared" si="24"/>
        <v>4917.527487388632</v>
      </c>
      <c r="L76" s="1">
        <f>J76*GDP!$D$10</f>
        <v>10720924.332539355</v>
      </c>
      <c r="M76" s="1">
        <f>K76*GDP!$D$12</f>
        <v>2642749.9302324355</v>
      </c>
      <c r="N76" s="1">
        <f t="shared" si="25"/>
        <v>13363674.26277179</v>
      </c>
      <c r="O76" s="1">
        <f t="shared" si="26"/>
        <v>104.59246188646534</v>
      </c>
    </row>
    <row r="78" spans="1:15" ht="12.75">
      <c r="A78" s="1" t="s">
        <v>76</v>
      </c>
      <c r="B78" s="1" t="s">
        <v>78</v>
      </c>
      <c r="C78" s="1">
        <f>E78*$E$114</f>
        <v>241110</v>
      </c>
      <c r="D78" s="1">
        <f>E78*$F$114</f>
        <v>72333</v>
      </c>
      <c r="E78" s="1">
        <v>313443</v>
      </c>
      <c r="F78" s="1">
        <v>15488.6</v>
      </c>
      <c r="G78" s="1">
        <f t="shared" si="27"/>
        <v>20.23701302893741</v>
      </c>
      <c r="H78" s="1">
        <f t="shared" si="21"/>
        <v>88085.96971083085</v>
      </c>
      <c r="I78" s="1">
        <f t="shared" si="22"/>
        <v>26425.790913249257</v>
      </c>
      <c r="J78" s="1">
        <f t="shared" si="23"/>
        <v>87281.9283095019</v>
      </c>
      <c r="K78" s="1">
        <f t="shared" si="24"/>
        <v>27229.832314578205</v>
      </c>
      <c r="L78" s="1">
        <f>J78*GDP!$D$10</f>
        <v>22407108.884628765</v>
      </c>
      <c r="M78" s="1">
        <f>K78*GDP!$D$12</f>
        <v>14633703.143326292</v>
      </c>
      <c r="N78" s="1">
        <f t="shared" si="25"/>
        <v>37040812.027955055</v>
      </c>
      <c r="O78" s="1">
        <f t="shared" si="26"/>
        <v>118.17399663720376</v>
      </c>
    </row>
    <row r="79" spans="1:15" ht="12.75">
      <c r="A79" s="1" t="s">
        <v>76</v>
      </c>
      <c r="B79" s="1" t="s">
        <v>81</v>
      </c>
      <c r="C79" s="1">
        <f>E79*$E$114</f>
        <v>33685.38461538462</v>
      </c>
      <c r="D79" s="1">
        <f>E79*$F$114</f>
        <v>10105.615384615385</v>
      </c>
      <c r="E79" s="1">
        <v>43791</v>
      </c>
      <c r="F79" s="1">
        <v>6833.65</v>
      </c>
      <c r="G79" s="1">
        <f t="shared" si="27"/>
        <v>6.408142061709336</v>
      </c>
      <c r="H79" s="1">
        <f t="shared" si="21"/>
        <v>12306.45667507966</v>
      </c>
      <c r="I79" s="1">
        <f t="shared" si="22"/>
        <v>3691.937002523898</v>
      </c>
      <c r="J79" s="1">
        <f t="shared" si="23"/>
        <v>12194.12436264775</v>
      </c>
      <c r="K79" s="1">
        <f t="shared" si="24"/>
        <v>3804.269314955811</v>
      </c>
      <c r="L79" s="1">
        <f>J79*GDP!$D$10</f>
        <v>3130488.4944528304</v>
      </c>
      <c r="M79" s="1">
        <f>K79*GDP!$D$12</f>
        <v>2044468.9922869604</v>
      </c>
      <c r="N79" s="1">
        <f t="shared" si="25"/>
        <v>5174957.486739791</v>
      </c>
      <c r="O79" s="1">
        <f t="shared" si="26"/>
        <v>118.17399663720379</v>
      </c>
    </row>
    <row r="80" spans="1:15" ht="12.75">
      <c r="A80" s="1" t="s">
        <v>76</v>
      </c>
      <c r="B80" s="1" t="s">
        <v>79</v>
      </c>
      <c r="C80" s="1">
        <f>E80*$E$114</f>
        <v>93281.53846153847</v>
      </c>
      <c r="D80" s="1">
        <f>E80*$F$114</f>
        <v>27984.46153846154</v>
      </c>
      <c r="E80" s="1">
        <v>121266</v>
      </c>
      <c r="F80" s="1">
        <v>8815.32</v>
      </c>
      <c r="G80" s="1">
        <f t="shared" si="27"/>
        <v>13.756278841834444</v>
      </c>
      <c r="H80" s="1">
        <f t="shared" si="21"/>
        <v>34079.02937042338</v>
      </c>
      <c r="I80" s="1">
        <f t="shared" si="22"/>
        <v>10223.708811127013</v>
      </c>
      <c r="J80" s="1">
        <f t="shared" si="23"/>
        <v>33767.95882626206</v>
      </c>
      <c r="K80" s="1">
        <f t="shared" si="24"/>
        <v>10534.779355288332</v>
      </c>
      <c r="L80" s="1">
        <f>J80*GDP!$D$10</f>
        <v>8668946.079521291</v>
      </c>
      <c r="M80" s="1">
        <f>K80*GDP!$D$12</f>
        <v>5661541.7966858605</v>
      </c>
      <c r="N80" s="1">
        <f t="shared" si="25"/>
        <v>14330487.87620715</v>
      </c>
      <c r="O80" s="1">
        <f t="shared" si="26"/>
        <v>118.17399663720376</v>
      </c>
    </row>
    <row r="81" spans="1:15" ht="12.75">
      <c r="A81" s="1" t="s">
        <v>76</v>
      </c>
      <c r="B81" s="1" t="s">
        <v>80</v>
      </c>
      <c r="C81" s="1">
        <f>E81*$E$114</f>
        <v>90282.3076923077</v>
      </c>
      <c r="D81" s="1">
        <f>E81*$F$114</f>
        <v>27084.69230769231</v>
      </c>
      <c r="E81" s="1">
        <v>117367</v>
      </c>
      <c r="F81" s="1">
        <v>8009.08</v>
      </c>
      <c r="G81" s="1">
        <f t="shared" si="27"/>
        <v>14.65424243483646</v>
      </c>
      <c r="H81" s="1">
        <f t="shared" si="21"/>
        <v>32983.30480199298</v>
      </c>
      <c r="I81" s="1">
        <f t="shared" si="22"/>
        <v>9894.991440597893</v>
      </c>
      <c r="J81" s="1">
        <f t="shared" si="23"/>
        <v>32682.235940510112</v>
      </c>
      <c r="K81" s="1">
        <f t="shared" si="24"/>
        <v>10196.060302080761</v>
      </c>
      <c r="L81" s="1">
        <f>J81*GDP!$D$10</f>
        <v>8390218.152781287</v>
      </c>
      <c r="M81" s="1">
        <f>K81*GDP!$D$12</f>
        <v>5479509.310537408</v>
      </c>
      <c r="N81" s="1">
        <f t="shared" si="25"/>
        <v>13869727.463318694</v>
      </c>
      <c r="O81" s="1">
        <f t="shared" si="26"/>
        <v>118.17399663720377</v>
      </c>
    </row>
    <row r="82" spans="1:15" ht="12.75">
      <c r="A82" s="1" t="s">
        <v>76</v>
      </c>
      <c r="B82" s="1" t="s">
        <v>77</v>
      </c>
      <c r="C82" s="1">
        <f>E82*$E$114</f>
        <v>41920.769230769234</v>
      </c>
      <c r="D82" s="1">
        <f>E82*$F$114</f>
        <v>12576.23076923077</v>
      </c>
      <c r="E82" s="1">
        <v>54497</v>
      </c>
      <c r="F82" s="1">
        <v>3257.47</v>
      </c>
      <c r="G82" s="1">
        <f t="shared" si="27"/>
        <v>16.72985476458724</v>
      </c>
      <c r="H82" s="1">
        <f t="shared" si="21"/>
        <v>15315.132548281981</v>
      </c>
      <c r="I82" s="1">
        <f t="shared" si="22"/>
        <v>4594.539764484594</v>
      </c>
      <c r="J82" s="1">
        <f t="shared" si="23"/>
        <v>15175.337292850458</v>
      </c>
      <c r="K82" s="1">
        <f t="shared" si="24"/>
        <v>4734.3350199161205</v>
      </c>
      <c r="L82" s="1">
        <f>J82*GDP!$D$10</f>
        <v>3895828.6287638075</v>
      </c>
      <c r="M82" s="1">
        <f>K82*GDP!$D$12</f>
        <v>2544299.665973887</v>
      </c>
      <c r="N82" s="1">
        <f t="shared" si="25"/>
        <v>6440128.294737695</v>
      </c>
      <c r="O82" s="1">
        <f t="shared" si="26"/>
        <v>118.17399663720379</v>
      </c>
    </row>
    <row r="84" spans="1:15" ht="12.75">
      <c r="A84" s="1" t="s">
        <v>82</v>
      </c>
      <c r="B84" s="1" t="s">
        <v>86</v>
      </c>
      <c r="C84" s="1">
        <f aca="true" t="shared" si="30" ref="C84:C90">E84*$E$115</f>
        <v>42036.69497972357</v>
      </c>
      <c r="D84" s="1">
        <f aca="true" t="shared" si="31" ref="D84:D90">E84*$F$115</f>
        <v>54872.305020276435</v>
      </c>
      <c r="E84" s="1">
        <v>96909</v>
      </c>
      <c r="F84" s="1">
        <v>3596.59</v>
      </c>
      <c r="G84" s="1">
        <f t="shared" si="27"/>
        <v>26.944689275118932</v>
      </c>
      <c r="H84" s="1">
        <f t="shared" si="21"/>
        <v>15357.484304787715</v>
      </c>
      <c r="I84" s="1">
        <f t="shared" si="22"/>
        <v>20046.784446848083</v>
      </c>
      <c r="J84" s="1">
        <f t="shared" si="23"/>
        <v>16761.25638158834</v>
      </c>
      <c r="K84" s="1">
        <f t="shared" si="24"/>
        <v>18643.01237004746</v>
      </c>
      <c r="L84" s="1">
        <f>J84*GDP!$D$10</f>
        <v>4302967.45339599</v>
      </c>
      <c r="M84" s="1">
        <f>K84*GDP!$D$12</f>
        <v>10019022.72363885</v>
      </c>
      <c r="N84" s="1">
        <f t="shared" si="25"/>
        <v>14321990.17703484</v>
      </c>
      <c r="O84" s="1">
        <f t="shared" si="26"/>
        <v>147.7880297705563</v>
      </c>
    </row>
    <row r="85" spans="1:15" ht="12.75">
      <c r="A85" s="1" t="s">
        <v>82</v>
      </c>
      <c r="B85" s="1" t="s">
        <v>85</v>
      </c>
      <c r="C85" s="1">
        <f t="shared" si="30"/>
        <v>58675.867633731104</v>
      </c>
      <c r="D85" s="1">
        <f t="shared" si="31"/>
        <v>76592.1323662689</v>
      </c>
      <c r="E85" s="1">
        <v>135268</v>
      </c>
      <c r="F85" s="1">
        <v>10671.3</v>
      </c>
      <c r="G85" s="1">
        <f t="shared" si="27"/>
        <v>12.67586891943812</v>
      </c>
      <c r="H85" s="1">
        <f t="shared" si="21"/>
        <v>21436.359749249546</v>
      </c>
      <c r="I85" s="1">
        <f t="shared" si="22"/>
        <v>27981.801881726635</v>
      </c>
      <c r="J85" s="1">
        <f t="shared" si="23"/>
        <v>23395.77983700886</v>
      </c>
      <c r="K85" s="1">
        <f t="shared" si="24"/>
        <v>26022.381793967324</v>
      </c>
      <c r="L85" s="1">
        <f>J85*GDP!$D$10</f>
        <v>6006189.326955893</v>
      </c>
      <c r="M85" s="1">
        <f>K85*GDP!$D$12</f>
        <v>13984801.884047711</v>
      </c>
      <c r="N85" s="1">
        <f t="shared" si="25"/>
        <v>19990991.211003605</v>
      </c>
      <c r="O85" s="1">
        <f t="shared" si="26"/>
        <v>147.78802977055628</v>
      </c>
    </row>
    <row r="86" spans="1:15" ht="12.75">
      <c r="A86" s="1" t="s">
        <v>82</v>
      </c>
      <c r="B86" s="1" t="s">
        <v>87</v>
      </c>
      <c r="C86" s="1">
        <f t="shared" si="30"/>
        <v>81598.70396682186</v>
      </c>
      <c r="D86" s="1">
        <f t="shared" si="31"/>
        <v>106514.29603317815</v>
      </c>
      <c r="E86" s="1">
        <v>188113</v>
      </c>
      <c r="F86" s="1">
        <v>2925.64</v>
      </c>
      <c r="G86" s="1">
        <f t="shared" si="27"/>
        <v>64.29806811501074</v>
      </c>
      <c r="H86" s="1">
        <f t="shared" si="21"/>
        <v>29810.878711229412</v>
      </c>
      <c r="I86" s="1">
        <f t="shared" si="22"/>
        <v>38913.421484587954</v>
      </c>
      <c r="J86" s="1">
        <f t="shared" si="23"/>
        <v>32535.78327822728</v>
      </c>
      <c r="K86" s="1">
        <f t="shared" si="24"/>
        <v>36188.51691759009</v>
      </c>
      <c r="L86" s="1">
        <f>J86*GDP!$D$10</f>
        <v>8352620.670532972</v>
      </c>
      <c r="M86" s="1">
        <f>K86*GDP!$D$12</f>
        <v>19448228.97369568</v>
      </c>
      <c r="N86" s="1">
        <f t="shared" si="25"/>
        <v>27800849.644228652</v>
      </c>
      <c r="O86" s="1">
        <f t="shared" si="26"/>
        <v>147.78802977055628</v>
      </c>
    </row>
    <row r="87" spans="1:15" ht="12.75">
      <c r="A87" s="1" t="s">
        <v>82</v>
      </c>
      <c r="B87" s="1" t="s">
        <v>89</v>
      </c>
      <c r="C87" s="1">
        <f t="shared" si="30"/>
        <v>67478.02857367013</v>
      </c>
      <c r="D87" s="1">
        <f t="shared" si="31"/>
        <v>88081.97142632988</v>
      </c>
      <c r="E87" s="1">
        <v>155560</v>
      </c>
      <c r="F87" s="1">
        <v>4080.55</v>
      </c>
      <c r="G87" s="1">
        <f t="shared" si="27"/>
        <v>38.12231194324294</v>
      </c>
      <c r="H87" s="1">
        <f t="shared" si="21"/>
        <v>24652.09896348922</v>
      </c>
      <c r="I87" s="1">
        <f t="shared" si="22"/>
        <v>32179.444515490697</v>
      </c>
      <c r="J87" s="1">
        <f t="shared" si="23"/>
        <v>26905.458138252197</v>
      </c>
      <c r="K87" s="1">
        <f t="shared" si="24"/>
        <v>29926.08534072772</v>
      </c>
      <c r="L87" s="1">
        <f>J87*GDP!$D$10</f>
        <v>6907197.649859972</v>
      </c>
      <c r="M87" s="1">
        <f>K87*GDP!$D$12</f>
        <v>16082708.261247762</v>
      </c>
      <c r="N87" s="1">
        <f t="shared" si="25"/>
        <v>22989905.911107734</v>
      </c>
      <c r="O87" s="1">
        <f t="shared" si="26"/>
        <v>147.78802977055628</v>
      </c>
    </row>
    <row r="88" spans="1:15" ht="12.75">
      <c r="A88" s="1" t="s">
        <v>82</v>
      </c>
      <c r="B88" s="1" t="s">
        <v>88</v>
      </c>
      <c r="C88" s="1">
        <f t="shared" si="30"/>
        <v>185790.1415427401</v>
      </c>
      <c r="D88" s="1">
        <f t="shared" si="31"/>
        <v>242519.8584572599</v>
      </c>
      <c r="E88" s="1">
        <v>428310</v>
      </c>
      <c r="F88" s="1">
        <v>13324.2</v>
      </c>
      <c r="G88" s="1">
        <f t="shared" si="27"/>
        <v>32.14526950961408</v>
      </c>
      <c r="H88" s="1">
        <f t="shared" si="21"/>
        <v>67875.67824024214</v>
      </c>
      <c r="I88" s="1">
        <f t="shared" si="22"/>
        <v>88601.0406301737</v>
      </c>
      <c r="J88" s="1">
        <f t="shared" si="23"/>
        <v>74079.94841344046</v>
      </c>
      <c r="K88" s="1">
        <f t="shared" si="24"/>
        <v>82396.77045697538</v>
      </c>
      <c r="L88" s="1">
        <f>J88*GDP!$D$10</f>
        <v>19017882.652426876</v>
      </c>
      <c r="M88" s="1">
        <f>K88*GDP!$D$12</f>
        <v>44281208.37860008</v>
      </c>
      <c r="N88" s="1">
        <f t="shared" si="25"/>
        <v>63299091.03102696</v>
      </c>
      <c r="O88" s="1">
        <f t="shared" si="26"/>
        <v>147.78802977055628</v>
      </c>
    </row>
    <row r="89" spans="1:15" ht="12.75">
      <c r="A89" s="1" t="s">
        <v>82</v>
      </c>
      <c r="B89" s="1" t="s">
        <v>84</v>
      </c>
      <c r="C89" s="1">
        <f t="shared" si="30"/>
        <v>22745.422385503774</v>
      </c>
      <c r="D89" s="1">
        <f t="shared" si="31"/>
        <v>29690.57761449623</v>
      </c>
      <c r="E89" s="1">
        <v>52436</v>
      </c>
      <c r="F89" s="1">
        <v>3426.14</v>
      </c>
      <c r="G89" s="1">
        <f t="shared" si="27"/>
        <v>15.304686907131641</v>
      </c>
      <c r="H89" s="1">
        <f t="shared" si="21"/>
        <v>8309.703402221141</v>
      </c>
      <c r="I89" s="1">
        <f t="shared" si="22"/>
        <v>10847.013066432695</v>
      </c>
      <c r="J89" s="1">
        <f t="shared" si="23"/>
        <v>9069.263325645361</v>
      </c>
      <c r="K89" s="1">
        <f t="shared" si="24"/>
        <v>10087.453143008477</v>
      </c>
      <c r="L89" s="1">
        <f>J89*GDP!$D$10</f>
        <v>2328270.8663413315</v>
      </c>
      <c r="M89" s="1">
        <f>K89*GDP!$D$12</f>
        <v>5421142.262707557</v>
      </c>
      <c r="N89" s="1">
        <f t="shared" si="25"/>
        <v>7749413.129048888</v>
      </c>
      <c r="O89" s="1">
        <f t="shared" si="26"/>
        <v>147.78802977055625</v>
      </c>
    </row>
    <row r="90" spans="1:15" ht="12.75">
      <c r="A90" s="1" t="s">
        <v>82</v>
      </c>
      <c r="B90" s="1" t="s">
        <v>83</v>
      </c>
      <c r="C90" s="1">
        <f t="shared" si="30"/>
        <v>28113.82095600867</v>
      </c>
      <c r="D90" s="1">
        <f t="shared" si="31"/>
        <v>36698.17904399134</v>
      </c>
      <c r="E90" s="1">
        <v>64812</v>
      </c>
      <c r="F90" s="1">
        <v>6348.53</v>
      </c>
      <c r="G90" s="1">
        <f t="shared" si="27"/>
        <v>10.208977511329394</v>
      </c>
      <c r="H90" s="1">
        <f t="shared" si="21"/>
        <v>10270.968359614704</v>
      </c>
      <c r="I90" s="1">
        <f t="shared" si="22"/>
        <v>13407.136525700587</v>
      </c>
      <c r="J90" s="1">
        <f t="shared" si="23"/>
        <v>11209.800416922099</v>
      </c>
      <c r="K90" s="1">
        <f t="shared" si="24"/>
        <v>12468.304468393195</v>
      </c>
      <c r="L90" s="1">
        <f>J90*GDP!$D$10</f>
        <v>2877791.810765779</v>
      </c>
      <c r="M90" s="1">
        <f>K90*GDP!$D$12</f>
        <v>6700645.974723515</v>
      </c>
      <c r="N90" s="1">
        <f t="shared" si="25"/>
        <v>9578437.785489295</v>
      </c>
      <c r="O90" s="1">
        <f t="shared" si="26"/>
        <v>147.7880297705563</v>
      </c>
    </row>
    <row r="91" spans="1:15" ht="12.75">
      <c r="A91" s="6" t="s">
        <v>93</v>
      </c>
      <c r="B91" s="6"/>
      <c r="C91" s="6">
        <f>SUM(C2:C90)</f>
        <v>6551526.132579535</v>
      </c>
      <c r="D91" s="6">
        <f>SUM(D2:D90)</f>
        <v>2125436.8674204643</v>
      </c>
      <c r="E91" s="6">
        <f>SUM(E2:E90)</f>
        <v>8676963</v>
      </c>
      <c r="F91" s="1">
        <f>SUM(F2:F90)</f>
        <v>635947.7860000002</v>
      </c>
      <c r="G91" s="1">
        <f t="shared" si="27"/>
        <v>13.644143734781391</v>
      </c>
      <c r="H91" s="6">
        <f t="shared" si="21"/>
        <v>2393503.1001373553</v>
      </c>
      <c r="I91" s="6">
        <f t="shared" si="22"/>
        <v>776496.8998626445</v>
      </c>
      <c r="J91" s="6">
        <f t="shared" si="23"/>
        <v>2377500</v>
      </c>
      <c r="K91" s="6">
        <f t="shared" si="24"/>
        <v>792500</v>
      </c>
      <c r="L91" s="6">
        <f>J91*GDP!$D$10</f>
        <v>610354312.8</v>
      </c>
      <c r="M91" s="6">
        <f>K91*GDP!$D$12</f>
        <v>425900887.2</v>
      </c>
      <c r="N91" s="6">
        <f t="shared" si="25"/>
        <v>1036255200</v>
      </c>
      <c r="O91" s="6">
        <f t="shared" si="26"/>
        <v>119.42602498132123</v>
      </c>
    </row>
    <row r="92" spans="1:15" ht="12.75">
      <c r="A92" s="6"/>
      <c r="B92" s="6"/>
      <c r="C92" s="6">
        <f>SUM(C2:C90)</f>
        <v>6551526.132579535</v>
      </c>
      <c r="D92" s="6">
        <f>SUM(D2:D90)</f>
        <v>2125436.8674204643</v>
      </c>
      <c r="E92" s="6">
        <f>SUM(E2:E90)</f>
        <v>8676963</v>
      </c>
      <c r="F92" s="6"/>
      <c r="G92" s="6"/>
      <c r="H92" s="6">
        <f t="shared" si="21"/>
        <v>2393503.1001373553</v>
      </c>
      <c r="I92" s="6">
        <f t="shared" si="22"/>
        <v>776496.8998626445</v>
      </c>
      <c r="J92" s="6">
        <f t="shared" si="23"/>
        <v>2377500</v>
      </c>
      <c r="K92" s="6">
        <f t="shared" si="24"/>
        <v>792500</v>
      </c>
      <c r="L92" s="6">
        <f>SUM(L2:L90)</f>
        <v>610354312.7999998</v>
      </c>
      <c r="M92" s="6">
        <f>SUM(M2:M90)</f>
        <v>425900887.2</v>
      </c>
      <c r="N92" s="6">
        <f>SUM(N2:N90)</f>
        <v>1036255200.0000002</v>
      </c>
      <c r="O92" s="6">
        <f t="shared" si="26"/>
        <v>119.42602498132126</v>
      </c>
    </row>
    <row r="94" ht="12.75">
      <c r="A94" t="s">
        <v>202</v>
      </c>
    </row>
    <row r="95" ht="15">
      <c r="A95" s="31" t="s">
        <v>168</v>
      </c>
    </row>
    <row r="96" ht="15">
      <c r="A96" s="31" t="s">
        <v>169</v>
      </c>
    </row>
    <row r="97" ht="12.75">
      <c r="A97" s="30" t="s">
        <v>170</v>
      </c>
    </row>
    <row r="99" spans="1:10" ht="12.75">
      <c r="A99" s="2" t="s">
        <v>101</v>
      </c>
      <c r="B99" s="2" t="s">
        <v>91</v>
      </c>
      <c r="C99" s="2" t="s">
        <v>92</v>
      </c>
      <c r="D99" s="2" t="s">
        <v>93</v>
      </c>
      <c r="E99" s="6" t="s">
        <v>112</v>
      </c>
      <c r="F99" s="6" t="s">
        <v>111</v>
      </c>
      <c r="G99" s="6" t="s">
        <v>93</v>
      </c>
      <c r="H99" s="6" t="s">
        <v>91</v>
      </c>
      <c r="I99" s="6" t="s">
        <v>92</v>
      </c>
      <c r="J99" s="6" t="s">
        <v>93</v>
      </c>
    </row>
    <row r="100" spans="1:10" ht="12.75">
      <c r="A100" s="3" t="s">
        <v>0</v>
      </c>
      <c r="B100" s="4">
        <v>145000</v>
      </c>
      <c r="C100" s="4">
        <v>36000</v>
      </c>
      <c r="D100" s="4">
        <f aca="true" t="shared" si="32" ref="D100:D116">B100+C100</f>
        <v>181000</v>
      </c>
      <c r="E100" s="1">
        <f>B100/D100</f>
        <v>0.8011049723756906</v>
      </c>
      <c r="F100" s="1">
        <f>C100/D100</f>
        <v>0.19889502762430938</v>
      </c>
      <c r="G100" s="1">
        <v>259763</v>
      </c>
      <c r="H100" s="1">
        <f>E100*G100</f>
        <v>208097.4309392265</v>
      </c>
      <c r="I100" s="1">
        <f>F100*G100</f>
        <v>51665.56906077348</v>
      </c>
      <c r="J100" s="1">
        <f>H100+I100</f>
        <v>259762.99999999997</v>
      </c>
    </row>
    <row r="101" spans="1:10" ht="12.75">
      <c r="A101" s="3" t="s">
        <v>102</v>
      </c>
      <c r="B101" s="4">
        <v>320000</v>
      </c>
      <c r="C101" s="4">
        <v>500000</v>
      </c>
      <c r="D101" s="4">
        <f t="shared" si="32"/>
        <v>820000</v>
      </c>
      <c r="E101" s="1">
        <f aca="true" t="shared" si="33" ref="E101:E116">B101/D101</f>
        <v>0.3902439024390244</v>
      </c>
      <c r="F101" s="1">
        <f aca="true" t="shared" si="34" ref="F101:F116">C101/D101</f>
        <v>0.6097560975609756</v>
      </c>
      <c r="G101" s="1">
        <v>880719</v>
      </c>
      <c r="H101" s="1">
        <f aca="true" t="shared" si="35" ref="H101:H116">E101*G101</f>
        <v>343695.21951219515</v>
      </c>
      <c r="I101" s="1">
        <f aca="true" t="shared" si="36" ref="I101:I116">F101*G101</f>
        <v>537023.7804878049</v>
      </c>
      <c r="J101" s="1">
        <f aca="true" t="shared" si="37" ref="J101:J116">H101+I101</f>
        <v>880719</v>
      </c>
    </row>
    <row r="102" spans="1:10" ht="12.75">
      <c r="A102" s="3" t="s">
        <v>8</v>
      </c>
      <c r="B102" s="4">
        <v>318000</v>
      </c>
      <c r="C102" s="4">
        <v>50000</v>
      </c>
      <c r="D102" s="4">
        <f t="shared" si="32"/>
        <v>368000</v>
      </c>
      <c r="E102" s="1">
        <f t="shared" si="33"/>
        <v>0.8641304347826086</v>
      </c>
      <c r="F102" s="1">
        <f t="shared" si="34"/>
        <v>0.1358695652173913</v>
      </c>
      <c r="G102" s="1">
        <v>376758</v>
      </c>
      <c r="H102" s="1">
        <f t="shared" si="35"/>
        <v>325568.05434782605</v>
      </c>
      <c r="I102" s="1">
        <f t="shared" si="36"/>
        <v>51189.94565217391</v>
      </c>
      <c r="J102" s="1">
        <f t="shared" si="37"/>
        <v>376757.99999999994</v>
      </c>
    </row>
    <row r="103" spans="1:10" ht="12.75">
      <c r="A103" s="3" t="s">
        <v>15</v>
      </c>
      <c r="B103" s="4">
        <v>600000</v>
      </c>
      <c r="C103" s="4">
        <v>60000</v>
      </c>
      <c r="D103" s="4">
        <f t="shared" si="32"/>
        <v>660000</v>
      </c>
      <c r="E103" s="1">
        <f t="shared" si="33"/>
        <v>0.9090909090909091</v>
      </c>
      <c r="F103" s="1">
        <f t="shared" si="34"/>
        <v>0.09090909090909091</v>
      </c>
      <c r="G103" s="1">
        <v>769039</v>
      </c>
      <c r="H103" s="1">
        <f t="shared" si="35"/>
        <v>699126.3636363636</v>
      </c>
      <c r="I103" s="1">
        <f t="shared" si="36"/>
        <v>69912.63636363637</v>
      </c>
      <c r="J103" s="1">
        <f t="shared" si="37"/>
        <v>769039</v>
      </c>
    </row>
    <row r="104" spans="1:10" ht="12.75">
      <c r="A104" s="3" t="s">
        <v>20</v>
      </c>
      <c r="B104" s="4">
        <v>230000</v>
      </c>
      <c r="C104" s="4">
        <v>60000</v>
      </c>
      <c r="D104" s="4">
        <f t="shared" si="32"/>
        <v>290000</v>
      </c>
      <c r="E104" s="1">
        <f t="shared" si="33"/>
        <v>0.7931034482758621</v>
      </c>
      <c r="F104" s="1">
        <f t="shared" si="34"/>
        <v>0.20689655172413793</v>
      </c>
      <c r="G104" s="1">
        <v>407466</v>
      </c>
      <c r="H104" s="1">
        <f t="shared" si="35"/>
        <v>323162.6896551724</v>
      </c>
      <c r="I104" s="1">
        <f t="shared" si="36"/>
        <v>84303.31034482758</v>
      </c>
      <c r="J104" s="1">
        <f t="shared" si="37"/>
        <v>407466</v>
      </c>
    </row>
    <row r="105" spans="1:10" ht="12.75">
      <c r="A105" s="3" t="s">
        <v>103</v>
      </c>
      <c r="B105" s="4">
        <v>260000</v>
      </c>
      <c r="C105" s="4">
        <v>12000</v>
      </c>
      <c r="D105" s="4">
        <f t="shared" si="32"/>
        <v>272000</v>
      </c>
      <c r="E105" s="1">
        <f t="shared" si="33"/>
        <v>0.9558823529411765</v>
      </c>
      <c r="F105" s="1">
        <f t="shared" si="34"/>
        <v>0.04411764705882353</v>
      </c>
      <c r="G105" s="1">
        <v>444920</v>
      </c>
      <c r="H105" s="1">
        <f t="shared" si="35"/>
        <v>425291.17647058825</v>
      </c>
      <c r="I105" s="1">
        <f t="shared" si="36"/>
        <v>19628.823529411766</v>
      </c>
      <c r="J105" s="1">
        <f t="shared" si="37"/>
        <v>444920</v>
      </c>
    </row>
    <row r="106" spans="1:10" ht="12.75">
      <c r="A106" s="3" t="s">
        <v>104</v>
      </c>
      <c r="B106" s="4">
        <v>110000</v>
      </c>
      <c r="C106" s="4">
        <v>50000</v>
      </c>
      <c r="D106" s="4">
        <f t="shared" si="32"/>
        <v>160000</v>
      </c>
      <c r="E106" s="1">
        <f t="shared" si="33"/>
        <v>0.6875</v>
      </c>
      <c r="F106" s="1">
        <f t="shared" si="34"/>
        <v>0.3125</v>
      </c>
      <c r="G106" s="1">
        <v>397213</v>
      </c>
      <c r="H106" s="1">
        <f t="shared" si="35"/>
        <v>273083.9375</v>
      </c>
      <c r="I106" s="1">
        <f t="shared" si="36"/>
        <v>124129.0625</v>
      </c>
      <c r="J106" s="1">
        <f t="shared" si="37"/>
        <v>397213</v>
      </c>
    </row>
    <row r="107" spans="1:10" ht="12.75">
      <c r="A107" s="3" t="s">
        <v>105</v>
      </c>
      <c r="B107" s="4">
        <v>30000</v>
      </c>
      <c r="C107" s="4">
        <v>20000</v>
      </c>
      <c r="D107" s="4">
        <f t="shared" si="32"/>
        <v>50000</v>
      </c>
      <c r="E107" s="1">
        <f t="shared" si="33"/>
        <v>0.6</v>
      </c>
      <c r="F107" s="1">
        <f t="shared" si="34"/>
        <v>0.4</v>
      </c>
      <c r="G107" s="1">
        <v>255011</v>
      </c>
      <c r="H107" s="1">
        <f t="shared" si="35"/>
        <v>153006.6</v>
      </c>
      <c r="I107" s="1">
        <f t="shared" si="36"/>
        <v>102004.40000000001</v>
      </c>
      <c r="J107" s="1">
        <f t="shared" si="37"/>
        <v>255011</v>
      </c>
    </row>
    <row r="108" spans="1:10" ht="12.75">
      <c r="A108" s="3" t="s">
        <v>106</v>
      </c>
      <c r="B108" s="4">
        <v>270000</v>
      </c>
      <c r="C108" s="4">
        <v>60000</v>
      </c>
      <c r="D108" s="4">
        <f t="shared" si="32"/>
        <v>330000</v>
      </c>
      <c r="E108" s="1">
        <f t="shared" si="33"/>
        <v>0.8181818181818182</v>
      </c>
      <c r="F108" s="1">
        <f t="shared" si="34"/>
        <v>0.18181818181818182</v>
      </c>
      <c r="G108" s="1">
        <v>658707</v>
      </c>
      <c r="H108" s="1">
        <f t="shared" si="35"/>
        <v>538942.0909090909</v>
      </c>
      <c r="I108" s="1">
        <f t="shared" si="36"/>
        <v>119764.90909090909</v>
      </c>
      <c r="J108" s="1">
        <f t="shared" si="37"/>
        <v>658707</v>
      </c>
    </row>
    <row r="109" spans="1:10" ht="12.75">
      <c r="A109" s="3" t="s">
        <v>46</v>
      </c>
      <c r="B109" s="4">
        <v>340000</v>
      </c>
      <c r="C109" s="4">
        <v>20000</v>
      </c>
      <c r="D109" s="4">
        <f t="shared" si="32"/>
        <v>360000</v>
      </c>
      <c r="E109" s="1">
        <f t="shared" si="33"/>
        <v>0.9444444444444444</v>
      </c>
      <c r="F109" s="1">
        <f t="shared" si="34"/>
        <v>0.05555555555555555</v>
      </c>
      <c r="G109" s="1">
        <v>538055</v>
      </c>
      <c r="H109" s="1">
        <f t="shared" si="35"/>
        <v>508163.05555555556</v>
      </c>
      <c r="I109" s="1">
        <f t="shared" si="36"/>
        <v>29891.94444444444</v>
      </c>
      <c r="J109" s="1">
        <f t="shared" si="37"/>
        <v>538055</v>
      </c>
    </row>
    <row r="110" spans="1:10" ht="12.75">
      <c r="A110" s="3" t="s">
        <v>52</v>
      </c>
      <c r="B110" s="4">
        <v>80000</v>
      </c>
      <c r="C110" s="4">
        <v>27000</v>
      </c>
      <c r="D110" s="4">
        <f t="shared" si="32"/>
        <v>107000</v>
      </c>
      <c r="E110" s="1">
        <f t="shared" si="33"/>
        <v>0.7476635514018691</v>
      </c>
      <c r="F110" s="1">
        <f t="shared" si="34"/>
        <v>0.2523364485981308</v>
      </c>
      <c r="G110" s="1">
        <v>193603</v>
      </c>
      <c r="H110" s="1">
        <f t="shared" si="35"/>
        <v>144749.90654205607</v>
      </c>
      <c r="I110" s="1">
        <f t="shared" si="36"/>
        <v>48853.09345794392</v>
      </c>
      <c r="J110" s="1">
        <f t="shared" si="37"/>
        <v>193603</v>
      </c>
    </row>
    <row r="111" spans="1:10" ht="12.75">
      <c r="A111" s="3" t="s">
        <v>59</v>
      </c>
      <c r="B111" s="4">
        <f>200000+70000</f>
        <v>270000</v>
      </c>
      <c r="C111" s="4">
        <f>55000+15000</f>
        <v>70000</v>
      </c>
      <c r="D111" s="4">
        <f t="shared" si="32"/>
        <v>340000</v>
      </c>
      <c r="E111" s="1">
        <f t="shared" si="33"/>
        <v>0.7941176470588235</v>
      </c>
      <c r="F111" s="1">
        <f t="shared" si="34"/>
        <v>0.20588235294117646</v>
      </c>
      <c r="G111" s="1">
        <v>364683</v>
      </c>
      <c r="H111" s="1">
        <f t="shared" si="35"/>
        <v>289601.20588235295</v>
      </c>
      <c r="I111" s="1">
        <f t="shared" si="36"/>
        <v>75081.79411764705</v>
      </c>
      <c r="J111" s="1">
        <f t="shared" si="37"/>
        <v>364683</v>
      </c>
    </row>
    <row r="112" spans="1:10" ht="12.75">
      <c r="A112" s="3" t="s">
        <v>107</v>
      </c>
      <c r="B112" s="4">
        <v>750000</v>
      </c>
      <c r="C112" s="4">
        <v>50000</v>
      </c>
      <c r="D112" s="4">
        <f t="shared" si="32"/>
        <v>800000</v>
      </c>
      <c r="E112" s="1">
        <f t="shared" si="33"/>
        <v>0.9375</v>
      </c>
      <c r="F112" s="1">
        <f t="shared" si="34"/>
        <v>0.0625</v>
      </c>
      <c r="G112" s="1">
        <v>591315</v>
      </c>
      <c r="H112" s="1">
        <f t="shared" si="35"/>
        <v>554357.8125</v>
      </c>
      <c r="I112" s="1">
        <f t="shared" si="36"/>
        <v>36957.1875</v>
      </c>
      <c r="J112" s="1">
        <f t="shared" si="37"/>
        <v>591315</v>
      </c>
    </row>
    <row r="113" spans="1:10" ht="12.75">
      <c r="A113" s="3" t="s">
        <v>108</v>
      </c>
      <c r="B113" s="4">
        <v>600000</v>
      </c>
      <c r="C113" s="4">
        <v>50000</v>
      </c>
      <c r="D113" s="4">
        <f t="shared" si="32"/>
        <v>650000</v>
      </c>
      <c r="E113" s="1">
        <f t="shared" si="33"/>
        <v>0.9230769230769231</v>
      </c>
      <c r="F113" s="1">
        <f t="shared" si="34"/>
        <v>0.07692307692307693</v>
      </c>
      <c r="G113" s="1">
        <v>966475</v>
      </c>
      <c r="H113" s="1">
        <f t="shared" si="35"/>
        <v>892130.7692307692</v>
      </c>
      <c r="I113" s="1">
        <f t="shared" si="36"/>
        <v>74344.23076923078</v>
      </c>
      <c r="J113" s="1">
        <f t="shared" si="37"/>
        <v>966475</v>
      </c>
    </row>
    <row r="114" spans="1:10" ht="12.75">
      <c r="A114" s="3" t="s">
        <v>109</v>
      </c>
      <c r="B114" s="4">
        <v>300000</v>
      </c>
      <c r="C114" s="4">
        <v>90000</v>
      </c>
      <c r="D114" s="4">
        <f t="shared" si="32"/>
        <v>390000</v>
      </c>
      <c r="E114" s="1">
        <f t="shared" si="33"/>
        <v>0.7692307692307693</v>
      </c>
      <c r="F114" s="1">
        <f t="shared" si="34"/>
        <v>0.23076923076923078</v>
      </c>
      <c r="G114" s="1">
        <v>650364</v>
      </c>
      <c r="H114" s="1">
        <f t="shared" si="35"/>
        <v>500280</v>
      </c>
      <c r="I114" s="1">
        <f t="shared" si="36"/>
        <v>150084</v>
      </c>
      <c r="J114" s="1">
        <f t="shared" si="37"/>
        <v>650364</v>
      </c>
    </row>
    <row r="115" spans="1:10" ht="12.75">
      <c r="A115" s="3" t="s">
        <v>110</v>
      </c>
      <c r="B115" s="4">
        <f>220670+100012</f>
        <v>320682</v>
      </c>
      <c r="C115" s="4">
        <f>382600+36000</f>
        <v>418600</v>
      </c>
      <c r="D115" s="4">
        <f t="shared" si="32"/>
        <v>739282</v>
      </c>
      <c r="E115" s="1">
        <f t="shared" si="33"/>
        <v>0.4337749329755087</v>
      </c>
      <c r="F115" s="1">
        <f t="shared" si="34"/>
        <v>0.5662250670244914</v>
      </c>
      <c r="G115" s="1">
        <v>1121408</v>
      </c>
      <c r="H115" s="1">
        <f t="shared" si="35"/>
        <v>486438.68003819924</v>
      </c>
      <c r="I115" s="1">
        <f t="shared" si="36"/>
        <v>634969.3199618008</v>
      </c>
      <c r="J115" s="1">
        <f t="shared" si="37"/>
        <v>1121408</v>
      </c>
    </row>
    <row r="116" spans="1:10" ht="12.75">
      <c r="A116" s="5"/>
      <c r="B116" s="6">
        <f>SUM(B100:B114)</f>
        <v>4623000</v>
      </c>
      <c r="C116" s="6">
        <f>SUM(C100:C114)</f>
        <v>1155000</v>
      </c>
      <c r="D116" s="7">
        <f t="shared" si="32"/>
        <v>5778000</v>
      </c>
      <c r="E116" s="1">
        <f t="shared" si="33"/>
        <v>0.8001038421599169</v>
      </c>
      <c r="F116" s="1">
        <f t="shared" si="34"/>
        <v>0.19989615784008308</v>
      </c>
      <c r="G116" s="1">
        <f>SUM(G100:G115)</f>
        <v>8875499</v>
      </c>
      <c r="H116" s="1">
        <f t="shared" si="35"/>
        <v>7101320.8509865</v>
      </c>
      <c r="I116" s="1">
        <f t="shared" si="36"/>
        <v>1774178.1490134995</v>
      </c>
      <c r="J116" s="1">
        <f t="shared" si="37"/>
        <v>8875499</v>
      </c>
    </row>
    <row r="120" spans="1:8" ht="12.75">
      <c r="A120"/>
      <c r="B120"/>
      <c r="C120" t="s">
        <v>113</v>
      </c>
      <c r="D120"/>
      <c r="E120"/>
      <c r="F120"/>
      <c r="G120"/>
      <c r="H120"/>
    </row>
    <row r="121" spans="1:8" ht="12.75">
      <c r="A121" s="8" t="s">
        <v>114</v>
      </c>
      <c r="B121" s="9">
        <v>3170000</v>
      </c>
      <c r="C121" t="s">
        <v>115</v>
      </c>
      <c r="D121"/>
      <c r="E121"/>
      <c r="F121"/>
      <c r="G121"/>
      <c r="H121"/>
    </row>
    <row r="122" spans="1:8" ht="12.75">
      <c r="A122" s="8" t="s">
        <v>116</v>
      </c>
      <c r="B122" s="9">
        <f>SUM(E2:E90)</f>
        <v>8676963</v>
      </c>
      <c r="C122" t="s">
        <v>117</v>
      </c>
      <c r="D122"/>
      <c r="E122"/>
      <c r="F122"/>
      <c r="G122"/>
      <c r="H122"/>
    </row>
    <row r="123" spans="1:8" ht="12.75">
      <c r="A123" s="8" t="s">
        <v>118</v>
      </c>
      <c r="B123" s="9">
        <f>B121/B122</f>
        <v>0.36533519850205654</v>
      </c>
      <c r="C123"/>
      <c r="D123"/>
      <c r="E123"/>
      <c r="F123"/>
      <c r="G123"/>
      <c r="H123"/>
    </row>
    <row r="124" spans="1:8" ht="12.75">
      <c r="A124" s="8" t="s">
        <v>119</v>
      </c>
      <c r="B124" s="9">
        <f>B121/B122</f>
        <v>0.36533519850205654</v>
      </c>
      <c r="C124"/>
      <c r="D124"/>
      <c r="E124"/>
      <c r="F124"/>
      <c r="G124"/>
      <c r="H124"/>
    </row>
    <row r="125" spans="1:8" ht="12.75">
      <c r="A125" s="8" t="s">
        <v>120</v>
      </c>
      <c r="B125" s="9"/>
      <c r="C125"/>
      <c r="D125"/>
      <c r="E125"/>
      <c r="F125"/>
      <c r="G125"/>
      <c r="H125"/>
    </row>
    <row r="126" spans="1:8" ht="12.75">
      <c r="A126" s="8" t="s">
        <v>121</v>
      </c>
      <c r="B126" s="9"/>
      <c r="C126"/>
      <c r="D126"/>
      <c r="E126"/>
      <c r="F126"/>
      <c r="G126"/>
      <c r="H126"/>
    </row>
    <row r="127" spans="1:8" ht="12.75">
      <c r="A127" s="10" t="s">
        <v>122</v>
      </c>
      <c r="B127" s="5">
        <f>C127/100</f>
        <v>0.75</v>
      </c>
      <c r="C127">
        <v>75</v>
      </c>
      <c r="D127" t="s">
        <v>115</v>
      </c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 s="11"/>
      <c r="B129" s="11" t="s">
        <v>123</v>
      </c>
      <c r="C129" s="11" t="s">
        <v>124</v>
      </c>
      <c r="D129" s="11" t="s">
        <v>125</v>
      </c>
      <c r="E129"/>
      <c r="F129"/>
      <c r="G129"/>
      <c r="H129"/>
    </row>
    <row r="130" spans="1:8" ht="12.75">
      <c r="A130" s="11" t="s">
        <v>91</v>
      </c>
      <c r="B130" s="12">
        <f>+B136/D136</f>
        <v>0.9608720832163345</v>
      </c>
      <c r="C130" s="12">
        <f>+C136/D136</f>
        <v>0.039127916783665555</v>
      </c>
      <c r="D130" s="11">
        <f>+B130+C130</f>
        <v>1</v>
      </c>
      <c r="E130"/>
      <c r="F130"/>
      <c r="G130"/>
      <c r="H130"/>
    </row>
    <row r="131" spans="1:8" ht="12.75">
      <c r="A131" s="11" t="s">
        <v>92</v>
      </c>
      <c r="B131" s="13">
        <v>0.1</v>
      </c>
      <c r="C131" s="13">
        <f>1-B131</f>
        <v>0.9</v>
      </c>
      <c r="D131" s="11">
        <f>+B131+C131</f>
        <v>1</v>
      </c>
      <c r="E131"/>
      <c r="F131"/>
      <c r="G131"/>
      <c r="H131"/>
    </row>
    <row r="132" spans="1:8" ht="12.75">
      <c r="A132" s="11" t="s">
        <v>93</v>
      </c>
      <c r="B132" s="14">
        <f>B127*B121</f>
        <v>2377500</v>
      </c>
      <c r="C132" s="14">
        <f>B121-B132</f>
        <v>792500</v>
      </c>
      <c r="D132" s="14">
        <f>B132+C132</f>
        <v>3170000</v>
      </c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 s="8"/>
      <c r="B134" s="11" t="s">
        <v>126</v>
      </c>
      <c r="C134" s="11"/>
      <c r="D134" s="11"/>
      <c r="E134" s="11"/>
      <c r="F134"/>
      <c r="G134"/>
      <c r="H134"/>
    </row>
    <row r="135" spans="1:8" ht="12.75">
      <c r="A135" s="11"/>
      <c r="B135" s="11" t="s">
        <v>123</v>
      </c>
      <c r="C135" s="11" t="s">
        <v>124</v>
      </c>
      <c r="D135" s="11" t="s">
        <v>125</v>
      </c>
      <c r="E135" s="11" t="s">
        <v>127</v>
      </c>
      <c r="F135"/>
      <c r="G135"/>
      <c r="H135"/>
    </row>
    <row r="136" spans="1:8" ht="12.75">
      <c r="A136" s="11" t="s">
        <v>91</v>
      </c>
      <c r="B136" s="15">
        <f>B138-B137</f>
        <v>2299850.3100137357</v>
      </c>
      <c r="C136" s="15">
        <f>C138-C137</f>
        <v>93652.79012361995</v>
      </c>
      <c r="D136" s="15">
        <f>B124*C91</f>
        <v>2393503.1001373553</v>
      </c>
      <c r="E136" s="13">
        <f>D136/D138</f>
        <v>0.7550482965732982</v>
      </c>
      <c r="F136" s="1">
        <f>B136+C136</f>
        <v>2393503.1001373557</v>
      </c>
      <c r="G136"/>
      <c r="H136"/>
    </row>
    <row r="137" spans="1:8" ht="12.75">
      <c r="A137" s="11" t="s">
        <v>92</v>
      </c>
      <c r="B137" s="16">
        <f>B131*D137</f>
        <v>77649.68998626445</v>
      </c>
      <c r="C137" s="16">
        <f>D137-B137</f>
        <v>698847.20987638</v>
      </c>
      <c r="D137" s="16">
        <f>B123*D91</f>
        <v>776496.8998626445</v>
      </c>
      <c r="E137" s="13">
        <f>D137/D138</f>
        <v>0.24495170342670172</v>
      </c>
      <c r="F137" s="1">
        <f>B137+C137</f>
        <v>776496.8998626445</v>
      </c>
      <c r="G137"/>
      <c r="H137"/>
    </row>
    <row r="138" spans="1:8" ht="12.75">
      <c r="A138" s="11" t="s">
        <v>93</v>
      </c>
      <c r="B138" s="17">
        <f>B127*B121</f>
        <v>2377500</v>
      </c>
      <c r="C138" s="17">
        <f>B121-B138</f>
        <v>792500</v>
      </c>
      <c r="D138" s="17">
        <f>+D136+D137</f>
        <v>3170000</v>
      </c>
      <c r="E138" s="11">
        <f>SUM(E136:E137)</f>
        <v>0.9999999999999999</v>
      </c>
      <c r="F138"/>
      <c r="G138"/>
      <c r="H138"/>
    </row>
    <row r="139" spans="1:8" ht="12.75">
      <c r="A139"/>
      <c r="B139" s="1">
        <f>B136+B137</f>
        <v>2377500</v>
      </c>
      <c r="C139" s="1">
        <f>C136+C137</f>
        <v>792500</v>
      </c>
      <c r="D139"/>
      <c r="E139"/>
      <c r="F139"/>
      <c r="G139"/>
      <c r="H13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2:D27"/>
  <sheetViews>
    <sheetView workbookViewId="0" topLeftCell="A1">
      <selection activeCell="A3" sqref="A3"/>
    </sheetView>
  </sheetViews>
  <sheetFormatPr defaultColWidth="9.140625" defaultRowHeight="12.75"/>
  <cols>
    <col min="1" max="1" width="20.8515625" style="0" customWidth="1"/>
    <col min="2" max="2" width="10.8515625" style="0" customWidth="1"/>
    <col min="3" max="3" width="21.7109375" style="0" customWidth="1"/>
    <col min="4" max="4" width="27.140625" style="0" customWidth="1"/>
  </cols>
  <sheetData>
    <row r="2" ht="12.75">
      <c r="A2" s="18">
        <v>1036255200</v>
      </c>
    </row>
    <row r="3" ht="12.75">
      <c r="A3" t="s">
        <v>128</v>
      </c>
    </row>
    <row r="8" spans="1:4" ht="15">
      <c r="A8" s="19" t="s">
        <v>129</v>
      </c>
      <c r="B8" s="20"/>
      <c r="C8" s="20"/>
      <c r="D8" s="20"/>
    </row>
    <row r="9" spans="1:4" ht="15">
      <c r="A9" s="19"/>
      <c r="B9" s="19" t="s">
        <v>127</v>
      </c>
      <c r="C9" s="21" t="s">
        <v>130</v>
      </c>
      <c r="D9" s="19" t="s">
        <v>165</v>
      </c>
    </row>
    <row r="10" spans="1:4" ht="15">
      <c r="A10" s="19" t="s">
        <v>131</v>
      </c>
      <c r="B10" s="20">
        <v>0.589</v>
      </c>
      <c r="C10" s="22">
        <f>B10*A2</f>
        <v>610354312.8</v>
      </c>
      <c r="D10" s="22">
        <f>C10/'Pop cal'!J91</f>
        <v>256.7210569085173</v>
      </c>
    </row>
    <row r="11" spans="1:4" ht="15">
      <c r="A11" s="19"/>
      <c r="B11" s="20"/>
      <c r="C11" s="23" t="s">
        <v>132</v>
      </c>
      <c r="D11" s="19" t="s">
        <v>166</v>
      </c>
    </row>
    <row r="12" spans="1:4" ht="15">
      <c r="A12" s="19" t="s">
        <v>133</v>
      </c>
      <c r="B12" s="20">
        <v>0.411</v>
      </c>
      <c r="C12" s="22">
        <f>B12*A2</f>
        <v>425900887.2</v>
      </c>
      <c r="D12" s="22">
        <f>C12/'Pop cal'!K91</f>
        <v>537.4143687066246</v>
      </c>
    </row>
    <row r="13" spans="1:4" ht="15">
      <c r="A13" s="19"/>
      <c r="B13" s="20"/>
      <c r="C13" s="20"/>
      <c r="D13" s="20"/>
    </row>
    <row r="14" spans="1:4" ht="15">
      <c r="A14" s="19" t="s">
        <v>93</v>
      </c>
      <c r="B14" s="20">
        <f>SUM(B10:B13)</f>
        <v>1</v>
      </c>
      <c r="C14" s="22">
        <f>C10+C12</f>
        <v>1036255200</v>
      </c>
      <c r="D14" s="20"/>
    </row>
    <row r="15" spans="1:4" ht="15">
      <c r="A15" s="19"/>
      <c r="B15" s="20"/>
      <c r="C15" s="20"/>
      <c r="D15" s="20"/>
    </row>
    <row r="18" spans="1:3" ht="12.75">
      <c r="A18" t="s">
        <v>134</v>
      </c>
      <c r="B18" t="s">
        <v>127</v>
      </c>
      <c r="C18" s="24" t="s">
        <v>135</v>
      </c>
    </row>
    <row r="19" spans="1:3" ht="12.75">
      <c r="A19" t="s">
        <v>136</v>
      </c>
      <c r="B19">
        <v>56.3</v>
      </c>
      <c r="C19">
        <f>B19:B25/95.6*100</f>
        <v>58.89121338912135</v>
      </c>
    </row>
    <row r="20" spans="1:3" ht="12.75">
      <c r="A20" t="s">
        <v>137</v>
      </c>
      <c r="B20">
        <v>5.5</v>
      </c>
      <c r="C20">
        <f>B20:B26/95.6*100</f>
        <v>5.753138075313808</v>
      </c>
    </row>
    <row r="21" spans="1:3" ht="12.75">
      <c r="A21" t="s">
        <v>138</v>
      </c>
      <c r="B21">
        <v>3.2</v>
      </c>
      <c r="C21">
        <f>B21:B27/95.6*100</f>
        <v>3.3472803347280338</v>
      </c>
    </row>
    <row r="22" spans="1:3" ht="12.75">
      <c r="A22" t="s">
        <v>139</v>
      </c>
      <c r="B22">
        <v>7.5</v>
      </c>
      <c r="C22">
        <f>B22:B33/95.6*100</f>
        <v>7.845188284518829</v>
      </c>
    </row>
    <row r="23" spans="1:3" ht="12.75">
      <c r="A23" t="s">
        <v>140</v>
      </c>
      <c r="B23">
        <v>6.3</v>
      </c>
      <c r="C23">
        <f>B23:B34/95.6*100</f>
        <v>6.589958158995817</v>
      </c>
    </row>
    <row r="24" spans="1:3" ht="12.75">
      <c r="A24" t="s">
        <v>141</v>
      </c>
      <c r="B24">
        <v>6.9</v>
      </c>
      <c r="C24">
        <f>B24:B35/95.6*100</f>
        <v>7.217573221757323</v>
      </c>
    </row>
    <row r="25" spans="1:3" ht="12.75">
      <c r="A25" t="s">
        <v>142</v>
      </c>
      <c r="B25">
        <v>9.9</v>
      </c>
      <c r="C25">
        <f>B25:B36/95.6*100</f>
        <v>10.355648535564853</v>
      </c>
    </row>
    <row r="26" spans="2:3" ht="12.75">
      <c r="B26">
        <f>SUM(B19:B25)</f>
        <v>95.60000000000001</v>
      </c>
      <c r="C26">
        <f>B26:B37/95.6*100</f>
        <v>100.00000000000003</v>
      </c>
    </row>
    <row r="27" ht="12.75">
      <c r="A27" t="s">
        <v>143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J84"/>
  <sheetViews>
    <sheetView workbookViewId="0" topLeftCell="A1">
      <pane ySplit="1" topLeftCell="BM2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3" width="9.140625" style="36" customWidth="1"/>
    <col min="4" max="4" width="16.8515625" style="36" customWidth="1"/>
    <col min="5" max="5" width="22.28125" style="36" customWidth="1"/>
    <col min="6" max="6" width="19.57421875" style="36" bestFit="1" customWidth="1"/>
    <col min="7" max="7" width="22.57421875" style="36" customWidth="1"/>
    <col min="8" max="8" width="23.7109375" style="36" customWidth="1"/>
    <col min="9" max="9" width="19.7109375" style="36" customWidth="1"/>
    <col min="10" max="10" width="14.28125" style="36" customWidth="1"/>
    <col min="11" max="16384" width="9.140625" style="36" customWidth="1"/>
  </cols>
  <sheetData>
    <row r="1" spans="1:10" ht="15">
      <c r="A1" s="19" t="s">
        <v>175</v>
      </c>
      <c r="B1" s="34" t="s">
        <v>171</v>
      </c>
      <c r="C1" s="34" t="s">
        <v>172</v>
      </c>
      <c r="D1" s="34"/>
      <c r="E1" s="35" t="s">
        <v>176</v>
      </c>
      <c r="F1" s="34" t="s">
        <v>177</v>
      </c>
      <c r="G1" s="34" t="s">
        <v>203</v>
      </c>
      <c r="H1" s="19" t="s">
        <v>200</v>
      </c>
      <c r="I1" s="19" t="s">
        <v>201</v>
      </c>
      <c r="J1" s="19" t="s">
        <v>185</v>
      </c>
    </row>
    <row r="2" spans="1:10" ht="15">
      <c r="A2" s="36">
        <f aca="true" t="shared" si="0" ref="A2:A32">1000*B2+C2</f>
        <v>39999</v>
      </c>
      <c r="B2" s="38">
        <v>40</v>
      </c>
      <c r="C2" s="38">
        <v>-1</v>
      </c>
      <c r="D2" s="38"/>
      <c r="E2" s="39">
        <v>4773.679536679537</v>
      </c>
      <c r="F2" s="36">
        <f aca="true" t="shared" si="1" ref="F2:F32">E2*2.59</f>
        <v>12363.83</v>
      </c>
      <c r="G2" s="36">
        <f>H2*$G$83</f>
        <v>209155.75490396578</v>
      </c>
      <c r="H2" s="36">
        <f>VLOOKUP(A2,Cell_Calc!A:T,20,0)</f>
        <v>2335.099608235662</v>
      </c>
      <c r="I2" s="36">
        <f aca="true" t="shared" si="2" ref="I2:I33">H2*$I$84</f>
        <v>9341.887657140966</v>
      </c>
      <c r="J2" s="36">
        <f>VLOOKUP(A2,Cell_Calc!A:U,21,0)</f>
        <v>0.00031671110000000004</v>
      </c>
    </row>
    <row r="3" spans="1:10" ht="15">
      <c r="A3" s="36">
        <f t="shared" si="0"/>
        <v>40000</v>
      </c>
      <c r="B3" s="38">
        <v>40</v>
      </c>
      <c r="C3" s="38">
        <v>0</v>
      </c>
      <c r="D3" s="38"/>
      <c r="E3" s="39">
        <v>4773.679536679537</v>
      </c>
      <c r="F3" s="36">
        <f t="shared" si="1"/>
        <v>12363.83</v>
      </c>
      <c r="G3" s="36">
        <f aca="true" t="shared" si="3" ref="G3:G66">H3*$G$83</f>
        <v>4015790.4941561427</v>
      </c>
      <c r="H3" s="36">
        <f>VLOOKUP(A3,Cell_Calc!A:T,20,0)</f>
        <v>44833.91247812471</v>
      </c>
      <c r="I3" s="36">
        <f t="shared" si="2"/>
        <v>179364.24301710655</v>
      </c>
      <c r="J3" s="36">
        <f>VLOOKUP(A3,Cell_Calc!A:U,21,0)</f>
        <v>0.0098016501</v>
      </c>
    </row>
    <row r="4" spans="1:10" ht="15">
      <c r="A4" s="36">
        <f t="shared" si="0"/>
        <v>40001</v>
      </c>
      <c r="B4" s="38">
        <v>40</v>
      </c>
      <c r="C4" s="38">
        <v>1</v>
      </c>
      <c r="D4" s="38"/>
      <c r="E4" s="39">
        <v>4772.223938223939</v>
      </c>
      <c r="F4" s="36">
        <f t="shared" si="1"/>
        <v>12360.06</v>
      </c>
      <c r="G4" s="36">
        <f t="shared" si="3"/>
        <v>7013931.045785628</v>
      </c>
      <c r="H4" s="36">
        <f>VLOOKUP(A4,Cell_Calc!A:T,20,0)</f>
        <v>78306.36859466792</v>
      </c>
      <c r="I4" s="36">
        <f t="shared" si="2"/>
        <v>313275.4147489164</v>
      </c>
      <c r="J4" s="36">
        <f>VLOOKUP(A4,Cell_Calc!A:U,21,0)</f>
        <v>0.008951394</v>
      </c>
    </row>
    <row r="5" spans="1:10" ht="15">
      <c r="A5" s="36">
        <f t="shared" si="0"/>
        <v>40002</v>
      </c>
      <c r="B5" s="38">
        <v>40</v>
      </c>
      <c r="C5" s="38">
        <v>2</v>
      </c>
      <c r="D5" s="38"/>
      <c r="E5" s="39">
        <v>4769.316602316603</v>
      </c>
      <c r="F5" s="36">
        <f t="shared" si="1"/>
        <v>12352.53</v>
      </c>
      <c r="G5" s="36">
        <f t="shared" si="3"/>
        <v>6208692.800702813</v>
      </c>
      <c r="H5" s="36">
        <f>VLOOKUP(A5,Cell_Calc!A:T,20,0)</f>
        <v>69316.36250330982</v>
      </c>
      <c r="I5" s="36">
        <f t="shared" si="2"/>
        <v>277309.6569515709</v>
      </c>
      <c r="J5" s="36">
        <f>VLOOKUP(A5,Cell_Calc!A:U,21,0)</f>
        <v>0.0069004724000000005</v>
      </c>
    </row>
    <row r="6" spans="1:10" ht="15">
      <c r="A6" s="36">
        <f t="shared" si="0"/>
        <v>40998</v>
      </c>
      <c r="B6" s="38">
        <v>41</v>
      </c>
      <c r="C6" s="38">
        <v>-2</v>
      </c>
      <c r="D6" s="38"/>
      <c r="E6" s="39">
        <v>4772.223938223939</v>
      </c>
      <c r="F6" s="36">
        <f t="shared" si="1"/>
        <v>12360.06</v>
      </c>
      <c r="G6" s="36">
        <f t="shared" si="3"/>
        <v>183868824.13607627</v>
      </c>
      <c r="H6" s="36">
        <f>VLOOKUP(A6,Cell_Calc!A:T,20,0)</f>
        <v>2052786.06559997</v>
      </c>
      <c r="I6" s="36">
        <f t="shared" si="2"/>
        <v>8212453.439392623</v>
      </c>
      <c r="J6" s="36">
        <f>VLOOKUP(A6,Cell_Calc!A:U,21,0)</f>
        <v>0.2748450239</v>
      </c>
    </row>
    <row r="7" spans="1:10" ht="15">
      <c r="A7" s="36">
        <f t="shared" si="0"/>
        <v>40999</v>
      </c>
      <c r="B7" s="38">
        <v>41</v>
      </c>
      <c r="C7" s="38">
        <v>-1</v>
      </c>
      <c r="D7" s="38"/>
      <c r="E7" s="39">
        <v>4773.679536679537</v>
      </c>
      <c r="F7" s="36">
        <f t="shared" si="1"/>
        <v>12363.83</v>
      </c>
      <c r="G7" s="36">
        <f t="shared" si="3"/>
        <v>1031535428.775299</v>
      </c>
      <c r="H7" s="36">
        <f>VLOOKUP(A7,Cell_Calc!A:T,20,0)</f>
        <v>11516479.557162471</v>
      </c>
      <c r="I7" s="36">
        <f t="shared" si="2"/>
        <v>46073262.93462109</v>
      </c>
      <c r="J7" s="36">
        <f>VLOOKUP(A7,Cell_Calc!A:U,21,0)</f>
        <v>0.9865821672999999</v>
      </c>
    </row>
    <row r="8" spans="1:10" ht="15">
      <c r="A8" s="36">
        <f t="shared" si="0"/>
        <v>41000</v>
      </c>
      <c r="B8" s="38">
        <v>41</v>
      </c>
      <c r="C8" s="38">
        <v>0</v>
      </c>
      <c r="D8" s="38"/>
      <c r="E8" s="39">
        <v>4773.679536679537</v>
      </c>
      <c r="F8" s="36">
        <f t="shared" si="1"/>
        <v>12363.83</v>
      </c>
      <c r="G8" s="36">
        <f t="shared" si="3"/>
        <v>409610630.4039266</v>
      </c>
      <c r="H8" s="36">
        <f>VLOOKUP(A8,Cell_Calc!A:T,20,0)</f>
        <v>4573059.072768721</v>
      </c>
      <c r="I8" s="36">
        <f t="shared" si="2"/>
        <v>18295152.787744872</v>
      </c>
      <c r="J8" s="36">
        <f>VLOOKUP(A8,Cell_Calc!A:U,21,0)</f>
        <v>0.9999998456</v>
      </c>
    </row>
    <row r="9" spans="1:10" ht="15">
      <c r="A9" s="36">
        <f t="shared" si="0"/>
        <v>41001</v>
      </c>
      <c r="B9" s="38">
        <v>41</v>
      </c>
      <c r="C9" s="38">
        <v>1</v>
      </c>
      <c r="D9" s="38"/>
      <c r="E9" s="39">
        <v>4772.223938223939</v>
      </c>
      <c r="F9" s="36">
        <f t="shared" si="1"/>
        <v>12360.06</v>
      </c>
      <c r="G9" s="36">
        <f t="shared" si="3"/>
        <v>958922111.8636034</v>
      </c>
      <c r="H9" s="36">
        <f>VLOOKUP(A9,Cell_Calc!A:T,20,0)</f>
        <v>10705795.060572617</v>
      </c>
      <c r="I9" s="36">
        <f t="shared" si="2"/>
        <v>42830007.92921663</v>
      </c>
      <c r="J9" s="36">
        <f>VLOOKUP(A9,Cell_Calc!A:U,21,0)</f>
        <v>1.0000000019</v>
      </c>
    </row>
    <row r="10" spans="1:10" ht="15">
      <c r="A10" s="36">
        <f t="shared" si="0"/>
        <v>41002</v>
      </c>
      <c r="B10" s="38">
        <v>41</v>
      </c>
      <c r="C10" s="38">
        <v>2</v>
      </c>
      <c r="D10" s="38"/>
      <c r="E10" s="39">
        <v>4769.316602316603</v>
      </c>
      <c r="F10" s="36">
        <f t="shared" si="1"/>
        <v>12352.53</v>
      </c>
      <c r="G10" s="36">
        <f t="shared" si="3"/>
        <v>894341889.1330135</v>
      </c>
      <c r="H10" s="36">
        <f>VLOOKUP(A10,Cell_Calc!A:T,20,0)</f>
        <v>9984795.28283658</v>
      </c>
      <c r="I10" s="36">
        <f t="shared" si="2"/>
        <v>39945548.99621085</v>
      </c>
      <c r="J10" s="36">
        <f>VLOOKUP(A10,Cell_Calc!A:U,21,0)</f>
        <v>0.986626335</v>
      </c>
    </row>
    <row r="11" spans="1:10" ht="15">
      <c r="A11" s="36">
        <f t="shared" si="0"/>
        <v>41003</v>
      </c>
      <c r="B11" s="38">
        <v>41</v>
      </c>
      <c r="C11" s="38">
        <v>3</v>
      </c>
      <c r="D11" s="38"/>
      <c r="E11" s="39">
        <v>4764.95752895753</v>
      </c>
      <c r="F11" s="36">
        <f t="shared" si="1"/>
        <v>12341.240000000002</v>
      </c>
      <c r="G11" s="36">
        <f t="shared" si="3"/>
        <v>672395627.7994784</v>
      </c>
      <c r="H11" s="36">
        <f>VLOOKUP(A11,Cell_Calc!A:T,20,0)</f>
        <v>7506897.277461254</v>
      </c>
      <c r="I11" s="36">
        <f t="shared" si="2"/>
        <v>30032376.67995143</v>
      </c>
      <c r="J11" s="36">
        <f>VLOOKUP(A11,Cell_Calc!A:U,21,0)</f>
        <v>0.4375366322</v>
      </c>
    </row>
    <row r="12" spans="1:10" ht="15">
      <c r="A12" s="36">
        <f t="shared" si="0"/>
        <v>41998</v>
      </c>
      <c r="B12" s="38">
        <v>42</v>
      </c>
      <c r="C12" s="38">
        <v>-2</v>
      </c>
      <c r="D12" s="38"/>
      <c r="E12" s="39">
        <v>4772.223938223939</v>
      </c>
      <c r="F12" s="36">
        <f t="shared" si="1"/>
        <v>12360.06</v>
      </c>
      <c r="G12" s="36">
        <f t="shared" si="3"/>
        <v>543804.9627503111</v>
      </c>
      <c r="H12" s="36">
        <f>VLOOKUP(A12,Cell_Calc!A:T,20,0)</f>
        <v>6071.258981412722</v>
      </c>
      <c r="I12" s="36">
        <f t="shared" si="2"/>
        <v>24288.907908566518</v>
      </c>
      <c r="J12" s="36">
        <f>VLOOKUP(A12,Cell_Calc!A:U,21,0)</f>
        <v>0.0002906546</v>
      </c>
    </row>
    <row r="13" spans="1:10" ht="15">
      <c r="A13" s="36">
        <f t="shared" si="0"/>
        <v>41999</v>
      </c>
      <c r="B13" s="38">
        <v>42</v>
      </c>
      <c r="C13" s="38">
        <v>-1</v>
      </c>
      <c r="D13" s="38"/>
      <c r="E13" s="39">
        <v>4773.679536679537</v>
      </c>
      <c r="F13" s="36">
        <f t="shared" si="1"/>
        <v>12363.83</v>
      </c>
      <c r="G13" s="36">
        <f t="shared" si="3"/>
        <v>1021725862.7058729</v>
      </c>
      <c r="H13" s="36">
        <f>VLOOKUP(A13,Cell_Calc!A:T,20,0)</f>
        <v>11406961.58623121</v>
      </c>
      <c r="I13" s="36">
        <f t="shared" si="2"/>
        <v>45635121.205133624</v>
      </c>
      <c r="J13" s="36">
        <f>VLOOKUP(A13,Cell_Calc!A:U,21,0)</f>
        <v>0.4279509748</v>
      </c>
    </row>
    <row r="14" spans="1:10" ht="15">
      <c r="A14" s="36">
        <f t="shared" si="0"/>
        <v>42000</v>
      </c>
      <c r="B14" s="38">
        <v>42</v>
      </c>
      <c r="C14" s="38">
        <v>0</v>
      </c>
      <c r="D14" s="38"/>
      <c r="E14" s="39">
        <v>4773.679536679537</v>
      </c>
      <c r="F14" s="36">
        <f t="shared" si="1"/>
        <v>12363.83</v>
      </c>
      <c r="G14" s="36">
        <f t="shared" si="3"/>
        <v>1992726800.0772285</v>
      </c>
      <c r="H14" s="36">
        <f>VLOOKUP(A14,Cell_Calc!A:T,20,0)</f>
        <v>22247609.54972323</v>
      </c>
      <c r="I14" s="36">
        <f t="shared" si="2"/>
        <v>89004626.74929966</v>
      </c>
      <c r="J14" s="36">
        <f>VLOOKUP(A14,Cell_Calc!A:U,21,0)</f>
        <v>0.99394821</v>
      </c>
    </row>
    <row r="15" spans="1:10" ht="15">
      <c r="A15" s="36">
        <f t="shared" si="0"/>
        <v>42001</v>
      </c>
      <c r="B15" s="38">
        <v>42</v>
      </c>
      <c r="C15" s="38">
        <v>1</v>
      </c>
      <c r="D15" s="38"/>
      <c r="E15" s="39">
        <v>4772.223938223939</v>
      </c>
      <c r="F15" s="36">
        <f t="shared" si="1"/>
        <v>12360.06</v>
      </c>
      <c r="G15" s="36">
        <f t="shared" si="3"/>
        <v>1312446736.1606488</v>
      </c>
      <c r="H15" s="36">
        <f>VLOOKUP(A15,Cell_Calc!A:T,20,0)</f>
        <v>14652687.232278468</v>
      </c>
      <c r="I15" s="36">
        <f t="shared" si="2"/>
        <v>58620093.77090124</v>
      </c>
      <c r="J15" s="36">
        <f>VLOOKUP(A15,Cell_Calc!A:U,21,0)</f>
        <v>1.0000000018</v>
      </c>
    </row>
    <row r="16" spans="1:10" ht="15">
      <c r="A16" s="36">
        <f t="shared" si="0"/>
        <v>42002</v>
      </c>
      <c r="B16" s="38">
        <v>42</v>
      </c>
      <c r="C16" s="38">
        <v>2</v>
      </c>
      <c r="D16" s="38"/>
      <c r="E16" s="39">
        <v>4769.316602316603</v>
      </c>
      <c r="F16" s="36">
        <f t="shared" si="1"/>
        <v>12352.53</v>
      </c>
      <c r="G16" s="36">
        <f t="shared" si="3"/>
        <v>1634871369.558587</v>
      </c>
      <c r="H16" s="36">
        <f>VLOOKUP(A16,Cell_Calc!A:T,20,0)</f>
        <v>18252366.502297815</v>
      </c>
      <c r="I16" s="36">
        <f t="shared" si="2"/>
        <v>73021106.56866716</v>
      </c>
      <c r="J16" s="36">
        <f>VLOOKUP(A16,Cell_Calc!A:U,21,0)</f>
        <v>1.0000000019</v>
      </c>
    </row>
    <row r="17" spans="1:10" ht="15">
      <c r="A17" s="36">
        <f t="shared" si="0"/>
        <v>42003</v>
      </c>
      <c r="B17" s="38">
        <v>42</v>
      </c>
      <c r="C17" s="38">
        <v>3</v>
      </c>
      <c r="D17" s="38"/>
      <c r="E17" s="39">
        <v>4764.95752895753</v>
      </c>
      <c r="F17" s="36">
        <f t="shared" si="1"/>
        <v>12341.240000000002</v>
      </c>
      <c r="G17" s="36">
        <f t="shared" si="3"/>
        <v>1363566735.1040628</v>
      </c>
      <c r="H17" s="36">
        <f>VLOOKUP(A17,Cell_Calc!A:T,20,0)</f>
        <v>15223411.616891183</v>
      </c>
      <c r="I17" s="36">
        <f t="shared" si="2"/>
        <v>60903355.29235357</v>
      </c>
      <c r="J17" s="36">
        <f>VLOOKUP(A17,Cell_Calc!A:U,21,0)</f>
        <v>1.0000000018</v>
      </c>
    </row>
    <row r="18" spans="1:10" ht="15">
      <c r="A18" s="36">
        <f t="shared" si="0"/>
        <v>42004</v>
      </c>
      <c r="B18" s="38">
        <v>42</v>
      </c>
      <c r="C18" s="38">
        <v>4</v>
      </c>
      <c r="D18" s="38"/>
      <c r="E18" s="39">
        <v>4759.142857142858</v>
      </c>
      <c r="F18" s="36">
        <f t="shared" si="1"/>
        <v>12326.18</v>
      </c>
      <c r="G18" s="36">
        <f t="shared" si="3"/>
        <v>345414228.4979727</v>
      </c>
      <c r="H18" s="36">
        <f>VLOOKUP(A18,Cell_Calc!A:T,20,0)</f>
        <v>3856344.426262527</v>
      </c>
      <c r="I18" s="36">
        <f t="shared" si="2"/>
        <v>15427837.112527367</v>
      </c>
      <c r="J18" s="36">
        <f>VLOOKUP(A18,Cell_Calc!A:U,21,0)</f>
        <v>0.2271662666</v>
      </c>
    </row>
    <row r="19" spans="1:10" ht="15">
      <c r="A19" s="36">
        <f t="shared" si="0"/>
        <v>42010</v>
      </c>
      <c r="B19" s="38">
        <v>42</v>
      </c>
      <c r="C19" s="38">
        <v>10</v>
      </c>
      <c r="D19" s="38"/>
      <c r="E19" s="39">
        <v>4693.92277992278</v>
      </c>
      <c r="F19" s="36">
        <f t="shared" si="1"/>
        <v>12157.26</v>
      </c>
      <c r="G19" s="36">
        <f t="shared" si="3"/>
        <v>528534515.44113797</v>
      </c>
      <c r="H19" s="36">
        <f>VLOOKUP(A19,Cell_Calc!A:T,20,0)</f>
        <v>5900773.519295718</v>
      </c>
      <c r="I19" s="36">
        <f t="shared" si="2"/>
        <v>23606857.331942</v>
      </c>
      <c r="J19" s="36">
        <f>VLOOKUP(A19,Cell_Calc!A:U,21,0)</f>
        <v>0.16197416109999999</v>
      </c>
    </row>
    <row r="20" spans="1:10" ht="15">
      <c r="A20" s="36">
        <f t="shared" si="0"/>
        <v>42011</v>
      </c>
      <c r="B20" s="38">
        <v>42</v>
      </c>
      <c r="C20" s="38">
        <v>11</v>
      </c>
      <c r="D20" s="38"/>
      <c r="E20" s="39">
        <v>4678.023166023167</v>
      </c>
      <c r="F20" s="36">
        <f t="shared" si="1"/>
        <v>12116.08</v>
      </c>
      <c r="G20" s="36">
        <f t="shared" si="3"/>
        <v>1093478.923692804</v>
      </c>
      <c r="H20" s="36">
        <f>VLOOKUP(A20,Cell_Calc!A:T,20,0)</f>
        <v>12208.041837057794</v>
      </c>
      <c r="I20" s="36">
        <f t="shared" si="2"/>
        <v>48839.953102317944</v>
      </c>
      <c r="J20" s="36">
        <f>VLOOKUP(A20,Cell_Calc!A:U,21,0)</f>
        <v>0.0006656165</v>
      </c>
    </row>
    <row r="21" spans="1:10" ht="15">
      <c r="A21" s="36">
        <f t="shared" si="0"/>
        <v>43000</v>
      </c>
      <c r="B21" s="38">
        <v>43</v>
      </c>
      <c r="C21" s="38">
        <v>0</v>
      </c>
      <c r="D21" s="38"/>
      <c r="E21" s="39">
        <v>4773.679536679537</v>
      </c>
      <c r="F21" s="36">
        <f t="shared" si="1"/>
        <v>12363.83</v>
      </c>
      <c r="G21" s="36">
        <f t="shared" si="3"/>
        <v>1296821163.9760673</v>
      </c>
      <c r="H21" s="36">
        <f>VLOOKUP(A21,Cell_Calc!A:T,20,0)</f>
        <v>14478237.012137849</v>
      </c>
      <c r="I21" s="36">
        <f t="shared" si="2"/>
        <v>57922181.633633345</v>
      </c>
      <c r="J21" s="36">
        <f>VLOOKUP(A21,Cell_Calc!A:U,21,0)</f>
        <v>0.3724085112</v>
      </c>
    </row>
    <row r="22" spans="1:10" ht="15">
      <c r="A22" s="36">
        <f t="shared" si="0"/>
        <v>43001</v>
      </c>
      <c r="B22" s="38">
        <v>43</v>
      </c>
      <c r="C22" s="38">
        <v>1</v>
      </c>
      <c r="D22" s="38"/>
      <c r="E22" s="39">
        <v>4772.223938223939</v>
      </c>
      <c r="F22" s="36">
        <f t="shared" si="1"/>
        <v>12360.06</v>
      </c>
      <c r="G22" s="36">
        <f t="shared" si="3"/>
        <v>1458226645.150603</v>
      </c>
      <c r="H22" s="36">
        <f>VLOOKUP(A22,Cell_Calc!A:T,20,0)</f>
        <v>16280233.21363276</v>
      </c>
      <c r="I22" s="36">
        <f t="shared" si="2"/>
        <v>65131315.67382085</v>
      </c>
      <c r="J22" s="36">
        <f>VLOOKUP(A22,Cell_Calc!A:U,21,0)</f>
        <v>0.9964044441</v>
      </c>
    </row>
    <row r="23" spans="1:10" ht="15">
      <c r="A23" s="36">
        <f t="shared" si="0"/>
        <v>43002</v>
      </c>
      <c r="B23" s="38">
        <v>43</v>
      </c>
      <c r="C23" s="38">
        <v>2</v>
      </c>
      <c r="D23" s="38"/>
      <c r="E23" s="39">
        <v>4769.316602316603</v>
      </c>
      <c r="F23" s="36">
        <f t="shared" si="1"/>
        <v>12352.53</v>
      </c>
      <c r="G23" s="36">
        <f t="shared" si="3"/>
        <v>1949286434.6846883</v>
      </c>
      <c r="H23" s="36">
        <f>VLOOKUP(A23,Cell_Calc!A:T,20,0)</f>
        <v>21762623.706248306</v>
      </c>
      <c r="I23" s="36">
        <f t="shared" si="2"/>
        <v>87064374.07268268</v>
      </c>
      <c r="J23" s="36">
        <f>VLOOKUP(A23,Cell_Calc!A:U,21,0)</f>
        <v>1.0000000018000001</v>
      </c>
    </row>
    <row r="24" spans="1:10" ht="15">
      <c r="A24" s="36">
        <f t="shared" si="0"/>
        <v>43003</v>
      </c>
      <c r="B24" s="38">
        <v>43</v>
      </c>
      <c r="C24" s="38">
        <v>3</v>
      </c>
      <c r="D24" s="38"/>
      <c r="E24" s="39">
        <v>4764.95752895753</v>
      </c>
      <c r="F24" s="36">
        <f t="shared" si="1"/>
        <v>12341.240000000002</v>
      </c>
      <c r="G24" s="36">
        <f t="shared" si="3"/>
        <v>2712124081.9702945</v>
      </c>
      <c r="H24" s="36">
        <f>VLOOKUP(A24,Cell_Calc!A:T,20,0)</f>
        <v>30279252.34093216</v>
      </c>
      <c r="I24" s="36">
        <f t="shared" si="2"/>
        <v>121136320.14393437</v>
      </c>
      <c r="J24" s="36">
        <f>VLOOKUP(A24,Cell_Calc!A:U,21,0)</f>
        <v>1.0000000018000001</v>
      </c>
    </row>
    <row r="25" spans="1:10" ht="15">
      <c r="A25" s="36">
        <f t="shared" si="0"/>
        <v>43004</v>
      </c>
      <c r="B25" s="38">
        <v>43</v>
      </c>
      <c r="C25" s="38">
        <v>4</v>
      </c>
      <c r="D25" s="38"/>
      <c r="E25" s="39">
        <v>4759.142857142858</v>
      </c>
      <c r="F25" s="36">
        <f t="shared" si="1"/>
        <v>12326.18</v>
      </c>
      <c r="G25" s="36">
        <f t="shared" si="3"/>
        <v>769441572.9016668</v>
      </c>
      <c r="H25" s="36">
        <f>VLOOKUP(A25,Cell_Calc!A:T,20,0)</f>
        <v>8590357.53650614</v>
      </c>
      <c r="I25" s="36">
        <f t="shared" si="2"/>
        <v>34366908.69960337</v>
      </c>
      <c r="J25" s="36">
        <f>VLOOKUP(A25,Cell_Calc!A:U,21,0)</f>
        <v>0.7919750387</v>
      </c>
    </row>
    <row r="26" spans="1:10" ht="15">
      <c r="A26" s="36">
        <f t="shared" si="0"/>
        <v>43009</v>
      </c>
      <c r="B26" s="38">
        <v>43</v>
      </c>
      <c r="C26" s="38">
        <v>9</v>
      </c>
      <c r="D26" s="38"/>
      <c r="E26" s="39">
        <v>4708.389961389961</v>
      </c>
      <c r="F26" s="36">
        <f t="shared" si="1"/>
        <v>12194.73</v>
      </c>
      <c r="G26" s="36">
        <f t="shared" si="3"/>
        <v>3124394373.3190055</v>
      </c>
      <c r="H26" s="36">
        <f>VLOOKUP(A26,Cell_Calc!A:T,20,0)</f>
        <v>34882004.94631755</v>
      </c>
      <c r="I26" s="36">
        <f t="shared" si="2"/>
        <v>139550265.99937975</v>
      </c>
      <c r="J26" s="36">
        <f>VLOOKUP(A26,Cell_Calc!A:U,21,0)</f>
        <v>0.5125459252</v>
      </c>
    </row>
    <row r="27" spans="1:10" ht="15">
      <c r="A27" s="36">
        <f t="shared" si="0"/>
        <v>43010</v>
      </c>
      <c r="B27" s="38">
        <v>43</v>
      </c>
      <c r="C27" s="38">
        <v>10</v>
      </c>
      <c r="D27" s="38"/>
      <c r="E27" s="39">
        <v>4693.92277992278</v>
      </c>
      <c r="F27" s="36">
        <f t="shared" si="1"/>
        <v>12157.26</v>
      </c>
      <c r="G27" s="36">
        <f t="shared" si="3"/>
        <v>4075351618.376444</v>
      </c>
      <c r="H27" s="36">
        <f>VLOOKUP(A27,Cell_Calc!A:T,20,0)</f>
        <v>45498877.00609937</v>
      </c>
      <c r="I27" s="36">
        <f t="shared" si="2"/>
        <v>182024525.2142402</v>
      </c>
      <c r="J27" s="36">
        <f>VLOOKUP(A27,Cell_Calc!A:U,21,0)</f>
        <v>0.9300453201000001</v>
      </c>
    </row>
    <row r="28" spans="1:10" ht="15">
      <c r="A28" s="36">
        <f t="shared" si="0"/>
        <v>43011</v>
      </c>
      <c r="B28" s="38">
        <v>43</v>
      </c>
      <c r="C28" s="38">
        <v>11</v>
      </c>
      <c r="D28" s="38"/>
      <c r="E28" s="39">
        <v>4678.023166023167</v>
      </c>
      <c r="F28" s="36">
        <f t="shared" si="1"/>
        <v>12116.08</v>
      </c>
      <c r="G28" s="36">
        <f t="shared" si="3"/>
        <v>302937992.08954287</v>
      </c>
      <c r="H28" s="36">
        <f>VLOOKUP(A28,Cell_Calc!A:T,20,0)</f>
        <v>3382122.509480024</v>
      </c>
      <c r="I28" s="36">
        <f t="shared" si="2"/>
        <v>13530647.007440811</v>
      </c>
      <c r="J28" s="36">
        <f>VLOOKUP(A28,Cell_Calc!A:U,21,0)</f>
        <v>0.18466114680000004</v>
      </c>
    </row>
    <row r="29" spans="1:10" ht="15">
      <c r="A29" s="36">
        <f t="shared" si="0"/>
        <v>44001</v>
      </c>
      <c r="B29" s="38">
        <v>44</v>
      </c>
      <c r="C29" s="38">
        <v>1</v>
      </c>
      <c r="D29" s="38"/>
      <c r="E29" s="39">
        <v>4772.223938223939</v>
      </c>
      <c r="F29" s="36">
        <f t="shared" si="1"/>
        <v>12360.06</v>
      </c>
      <c r="G29" s="36">
        <f t="shared" si="3"/>
        <v>4239111175.2058454</v>
      </c>
      <c r="H29" s="36">
        <f>VLOOKUP(A29,Cell_Calc!A:T,20,0)</f>
        <v>47327155.062195696</v>
      </c>
      <c r="I29" s="36">
        <f t="shared" si="2"/>
        <v>189338803.43424845</v>
      </c>
      <c r="J29" s="36">
        <f>VLOOKUP(A29,Cell_Calc!A:U,21,0)</f>
        <v>0.5063709265</v>
      </c>
    </row>
    <row r="30" spans="1:10" ht="15">
      <c r="A30" s="36">
        <f t="shared" si="0"/>
        <v>44002</v>
      </c>
      <c r="B30" s="38">
        <v>44</v>
      </c>
      <c r="C30" s="38">
        <v>2</v>
      </c>
      <c r="D30" s="38"/>
      <c r="E30" s="39">
        <v>4769.316602316603</v>
      </c>
      <c r="F30" s="36">
        <f t="shared" si="1"/>
        <v>12352.53</v>
      </c>
      <c r="G30" s="36">
        <f t="shared" si="3"/>
        <v>2555400600.6996117</v>
      </c>
      <c r="H30" s="36">
        <f>VLOOKUP(A30,Cell_Calc!A:T,20,0)</f>
        <v>28529527.88374697</v>
      </c>
      <c r="I30" s="36">
        <f t="shared" si="2"/>
        <v>114136306.41761355</v>
      </c>
      <c r="J30" s="36">
        <f>VLOOKUP(A30,Cell_Calc!A:U,21,0)</f>
        <v>1.0000000018</v>
      </c>
    </row>
    <row r="31" spans="1:10" ht="15">
      <c r="A31" s="36">
        <f t="shared" si="0"/>
        <v>44003</v>
      </c>
      <c r="B31" s="38">
        <v>44</v>
      </c>
      <c r="C31" s="38">
        <v>3</v>
      </c>
      <c r="D31" s="38"/>
      <c r="E31" s="39">
        <v>4764.95752895753</v>
      </c>
      <c r="F31" s="36">
        <f t="shared" si="1"/>
        <v>12341.240000000002</v>
      </c>
      <c r="G31" s="36">
        <f t="shared" si="3"/>
        <v>1718512485.8148167</v>
      </c>
      <c r="H31" s="36">
        <f>VLOOKUP(A31,Cell_Calc!A:T,20,0)</f>
        <v>19186169.819791958</v>
      </c>
      <c r="I31" s="36">
        <f t="shared" si="2"/>
        <v>76756915.37747726</v>
      </c>
      <c r="J31" s="36">
        <f>VLOOKUP(A31,Cell_Calc!A:U,21,0)</f>
        <v>1.000000002</v>
      </c>
    </row>
    <row r="32" spans="1:10" ht="15">
      <c r="A32" s="36">
        <f t="shared" si="0"/>
        <v>44004</v>
      </c>
      <c r="B32" s="38">
        <v>44</v>
      </c>
      <c r="C32" s="38">
        <v>4</v>
      </c>
      <c r="D32" s="38"/>
      <c r="E32" s="39">
        <v>4759.142857142858</v>
      </c>
      <c r="F32" s="36">
        <f t="shared" si="1"/>
        <v>12326.18</v>
      </c>
      <c r="G32" s="36">
        <f t="shared" si="3"/>
        <v>1000986662.1954999</v>
      </c>
      <c r="H32" s="36">
        <f>VLOOKUP(A32,Cell_Calc!A:T,20,0)</f>
        <v>11175420.747160686</v>
      </c>
      <c r="I32" s="36">
        <f t="shared" si="2"/>
        <v>44708810.18225126</v>
      </c>
      <c r="J32" s="36">
        <f>VLOOKUP(A32,Cell_Calc!A:U,21,0)</f>
        <v>0.9390147047</v>
      </c>
    </row>
    <row r="33" spans="1:10" ht="15">
      <c r="A33" s="36">
        <f aca="true" t="shared" si="4" ref="A33:A64">1000*B33+C33</f>
        <v>44008</v>
      </c>
      <c r="B33" s="38">
        <v>44</v>
      </c>
      <c r="C33" s="38">
        <v>8</v>
      </c>
      <c r="D33" s="38"/>
      <c r="E33" s="39">
        <v>4721.424710424711</v>
      </c>
      <c r="F33" s="36">
        <f aca="true" t="shared" si="5" ref="F33:F64">E33*2.59</f>
        <v>12228.49</v>
      </c>
      <c r="G33" s="36">
        <f t="shared" si="3"/>
        <v>575433781.512272</v>
      </c>
      <c r="H33" s="36">
        <f>VLOOKUP(A33,Cell_Calc!A:T,20,0)</f>
        <v>6424375.931667918</v>
      </c>
      <c r="I33" s="36">
        <f t="shared" si="2"/>
        <v>25701600.91210342</v>
      </c>
      <c r="J33" s="36">
        <f>VLOOKUP(A33,Cell_Calc!A:U,21,0)</f>
        <v>0.1661419798</v>
      </c>
    </row>
    <row r="34" spans="1:10" ht="15">
      <c r="A34" s="36">
        <f t="shared" si="4"/>
        <v>44009</v>
      </c>
      <c r="B34" s="38">
        <v>44</v>
      </c>
      <c r="C34" s="38">
        <v>9</v>
      </c>
      <c r="D34" s="38"/>
      <c r="E34" s="39">
        <v>4708.389961389961</v>
      </c>
      <c r="F34" s="36">
        <f t="shared" si="5"/>
        <v>12194.73</v>
      </c>
      <c r="G34" s="36">
        <f t="shared" si="3"/>
        <v>4323230511.020277</v>
      </c>
      <c r="H34" s="36">
        <f>VLOOKUP(A34,Cell_Calc!A:T,20,0)</f>
        <v>48266297.41663635</v>
      </c>
      <c r="I34" s="36">
        <f aca="true" t="shared" si="6" ref="I34:I65">H34*$I$84</f>
        <v>193095971.7958484</v>
      </c>
      <c r="J34" s="36">
        <f>VLOOKUP(A34,Cell_Calc!A:U,21,0)</f>
        <v>0.9999987649000001</v>
      </c>
    </row>
    <row r="35" spans="1:10" ht="15">
      <c r="A35" s="36">
        <f t="shared" si="4"/>
        <v>44010</v>
      </c>
      <c r="B35" s="38">
        <v>44</v>
      </c>
      <c r="C35" s="38">
        <v>10</v>
      </c>
      <c r="D35" s="38"/>
      <c r="E35" s="39">
        <v>4693.92277992278</v>
      </c>
      <c r="F35" s="36">
        <f t="shared" si="5"/>
        <v>12157.26</v>
      </c>
      <c r="G35" s="36">
        <f t="shared" si="3"/>
        <v>1368777755.389544</v>
      </c>
      <c r="H35" s="36">
        <f>VLOOKUP(A35,Cell_Calc!A:T,20,0)</f>
        <v>15281589.55912721</v>
      </c>
      <c r="I35" s="36">
        <f t="shared" si="6"/>
        <v>61136104.16463968</v>
      </c>
      <c r="J35" s="36">
        <f>VLOOKUP(A35,Cell_Calc!A:U,21,0)</f>
        <v>0.4453543228</v>
      </c>
    </row>
    <row r="36" spans="1:10" ht="15">
      <c r="A36" s="36">
        <f t="shared" si="4"/>
        <v>45001</v>
      </c>
      <c r="B36" s="38">
        <v>45</v>
      </c>
      <c r="C36" s="38">
        <v>1</v>
      </c>
      <c r="D36" s="38"/>
      <c r="E36" s="39">
        <v>4772.223938223939</v>
      </c>
      <c r="F36" s="36">
        <f t="shared" si="5"/>
        <v>12360.06</v>
      </c>
      <c r="G36" s="36">
        <f t="shared" si="3"/>
        <v>291721396.1831896</v>
      </c>
      <c r="H36" s="36">
        <f>VLOOKUP(A36,Cell_Calc!A:T,20,0)</f>
        <v>3256895.8872496705</v>
      </c>
      <c r="I36" s="36">
        <f t="shared" si="6"/>
        <v>13029660.654467585</v>
      </c>
      <c r="J36" s="36">
        <f>VLOOKUP(A36,Cell_Calc!A:U,21,0)</f>
        <v>0.0216153447</v>
      </c>
    </row>
    <row r="37" spans="1:10" ht="15">
      <c r="A37" s="36">
        <f t="shared" si="4"/>
        <v>45002</v>
      </c>
      <c r="B37" s="38">
        <v>45</v>
      </c>
      <c r="C37" s="38">
        <v>2</v>
      </c>
      <c r="D37" s="38"/>
      <c r="E37" s="39">
        <v>4769.316602316603</v>
      </c>
      <c r="F37" s="36">
        <f t="shared" si="5"/>
        <v>12352.53</v>
      </c>
      <c r="G37" s="36">
        <f t="shared" si="3"/>
        <v>16251133886.004555</v>
      </c>
      <c r="H37" s="36">
        <f>VLOOKUP(A37,Cell_Calc!A:T,20,0)</f>
        <v>181434244.4845394</v>
      </c>
      <c r="I37" s="36">
        <f t="shared" si="6"/>
        <v>725852688.7482392</v>
      </c>
      <c r="J37" s="36">
        <f>VLOOKUP(A37,Cell_Calc!A:U,21,0)</f>
        <v>0.8565025923</v>
      </c>
    </row>
    <row r="38" spans="1:10" ht="15">
      <c r="A38" s="36">
        <f t="shared" si="4"/>
        <v>45003</v>
      </c>
      <c r="B38" s="38">
        <v>45</v>
      </c>
      <c r="C38" s="38">
        <v>3</v>
      </c>
      <c r="D38" s="38"/>
      <c r="E38" s="39">
        <v>4764.95752895753</v>
      </c>
      <c r="F38" s="36">
        <f t="shared" si="5"/>
        <v>12341.240000000002</v>
      </c>
      <c r="G38" s="36">
        <f t="shared" si="3"/>
        <v>3021069926.3130403</v>
      </c>
      <c r="H38" s="36">
        <f>VLOOKUP(A38,Cell_Calc!A:T,20,0)</f>
        <v>33728448.94765246</v>
      </c>
      <c r="I38" s="36">
        <f t="shared" si="6"/>
        <v>134935306.3172561</v>
      </c>
      <c r="J38" s="36">
        <f>VLOOKUP(A38,Cell_Calc!A:U,21,0)</f>
        <v>1.0000000018</v>
      </c>
    </row>
    <row r="39" spans="1:10" ht="15">
      <c r="A39" s="36">
        <f t="shared" si="4"/>
        <v>45004</v>
      </c>
      <c r="B39" s="38">
        <v>45</v>
      </c>
      <c r="C39" s="38">
        <v>4</v>
      </c>
      <c r="D39" s="38"/>
      <c r="E39" s="39">
        <v>4759.142857142858</v>
      </c>
      <c r="F39" s="36">
        <f t="shared" si="5"/>
        <v>12326.18</v>
      </c>
      <c r="G39" s="36">
        <f t="shared" si="3"/>
        <v>1408851971.150738</v>
      </c>
      <c r="H39" s="36">
        <f>VLOOKUP(A39,Cell_Calc!A:T,20,0)</f>
        <v>15728994.343983747</v>
      </c>
      <c r="I39" s="36">
        <f t="shared" si="6"/>
        <v>62926008.639230855</v>
      </c>
      <c r="J39" s="36">
        <f>VLOOKUP(A39,Cell_Calc!A:U,21,0)</f>
        <v>0.9980057269</v>
      </c>
    </row>
    <row r="40" spans="1:10" ht="15">
      <c r="A40" s="36">
        <f t="shared" si="4"/>
        <v>45005</v>
      </c>
      <c r="B40" s="38">
        <v>45</v>
      </c>
      <c r="C40" s="38">
        <v>5</v>
      </c>
      <c r="D40" s="38"/>
      <c r="E40" s="39">
        <v>4751.88416988417</v>
      </c>
      <c r="F40" s="36">
        <f t="shared" si="5"/>
        <v>12307.38</v>
      </c>
      <c r="G40" s="36">
        <f t="shared" si="3"/>
        <v>596914563.3566285</v>
      </c>
      <c r="H40" s="36">
        <f>VLOOKUP(A40,Cell_Calc!A:T,20,0)</f>
        <v>6664196.085277287</v>
      </c>
      <c r="I40" s="36">
        <f t="shared" si="6"/>
        <v>26661034.473325152</v>
      </c>
      <c r="J40" s="36">
        <f>VLOOKUP(A40,Cell_Calc!A:U,21,0)</f>
        <v>0.4510484656</v>
      </c>
    </row>
    <row r="41" spans="1:10" ht="15">
      <c r="A41" s="36">
        <f t="shared" si="4"/>
        <v>45008</v>
      </c>
      <c r="B41" s="38">
        <v>45</v>
      </c>
      <c r="C41" s="38">
        <v>8</v>
      </c>
      <c r="D41" s="38"/>
      <c r="E41" s="39">
        <v>4721.424710424711</v>
      </c>
      <c r="F41" s="36">
        <f t="shared" si="5"/>
        <v>12228.49</v>
      </c>
      <c r="G41" s="36">
        <f t="shared" si="3"/>
        <v>1229192663.7645352</v>
      </c>
      <c r="H41" s="36">
        <f>VLOOKUP(A41,Cell_Calc!A:T,20,0)</f>
        <v>13723205.029288404</v>
      </c>
      <c r="I41" s="36">
        <f t="shared" si="6"/>
        <v>54901572.17592491</v>
      </c>
      <c r="J41" s="36">
        <f>VLOOKUP(A41,Cell_Calc!A:U,21,0)</f>
        <v>0.4975876186</v>
      </c>
    </row>
    <row r="42" spans="1:10" ht="15">
      <c r="A42" s="36">
        <f t="shared" si="4"/>
        <v>45009</v>
      </c>
      <c r="B42" s="38">
        <v>45</v>
      </c>
      <c r="C42" s="38">
        <v>9</v>
      </c>
      <c r="D42" s="38"/>
      <c r="E42" s="39">
        <v>4708.389961389961</v>
      </c>
      <c r="F42" s="36">
        <f t="shared" si="5"/>
        <v>12194.73</v>
      </c>
      <c r="G42" s="36">
        <f t="shared" si="3"/>
        <v>2379692420.2843156</v>
      </c>
      <c r="H42" s="36">
        <f>VLOOKUP(A42,Cell_Calc!A:T,20,0)</f>
        <v>26567850.551751267</v>
      </c>
      <c r="I42" s="36">
        <f t="shared" si="6"/>
        <v>106288346.01779559</v>
      </c>
      <c r="J42" s="36">
        <f>VLOOKUP(A42,Cell_Calc!A:U,21,0)</f>
        <v>1.0000000019</v>
      </c>
    </row>
    <row r="43" spans="1:10" ht="15">
      <c r="A43" s="36">
        <f t="shared" si="4"/>
        <v>45010</v>
      </c>
      <c r="B43" s="38">
        <v>45</v>
      </c>
      <c r="C43" s="38">
        <v>10</v>
      </c>
      <c r="D43" s="38"/>
      <c r="E43" s="39">
        <v>4693.92277992278</v>
      </c>
      <c r="F43" s="36">
        <f t="shared" si="5"/>
        <v>12157.26</v>
      </c>
      <c r="G43" s="36">
        <f t="shared" si="3"/>
        <v>1428783042.103044</v>
      </c>
      <c r="H43" s="36">
        <f>VLOOKUP(A43,Cell_Calc!A:T,20,0)</f>
        <v>15951512.897173049</v>
      </c>
      <c r="I43" s="36">
        <f t="shared" si="6"/>
        <v>63816224.76456978</v>
      </c>
      <c r="J43" s="36">
        <f>VLOOKUP(A43,Cell_Calc!A:U,21,0)</f>
        <v>0.689103797</v>
      </c>
    </row>
    <row r="44" spans="1:10" ht="15">
      <c r="A44" s="36">
        <f t="shared" si="4"/>
        <v>46002</v>
      </c>
      <c r="B44" s="38">
        <v>46</v>
      </c>
      <c r="C44" s="38">
        <v>2</v>
      </c>
      <c r="D44" s="38"/>
      <c r="E44" s="39">
        <v>4769.316602316603</v>
      </c>
      <c r="F44" s="36">
        <f t="shared" si="5"/>
        <v>12352.53</v>
      </c>
      <c r="G44" s="36">
        <f t="shared" si="3"/>
        <v>254935551.1732743</v>
      </c>
      <c r="H44" s="36">
        <f>VLOOKUP(A44,Cell_Calc!A:T,20,0)</f>
        <v>2846203.806074513</v>
      </c>
      <c r="I44" s="36">
        <f t="shared" si="6"/>
        <v>11386630.40835547</v>
      </c>
      <c r="J44" s="36">
        <f>VLOOKUP(A44,Cell_Calc!A:U,21,0)</f>
        <v>0.1670310841</v>
      </c>
    </row>
    <row r="45" spans="1:10" ht="15">
      <c r="A45" s="36">
        <f t="shared" si="4"/>
        <v>46003</v>
      </c>
      <c r="B45" s="38">
        <v>46</v>
      </c>
      <c r="C45" s="38">
        <v>3</v>
      </c>
      <c r="D45" s="38"/>
      <c r="E45" s="39">
        <v>4764.95752895753</v>
      </c>
      <c r="F45" s="36">
        <f t="shared" si="5"/>
        <v>12341.240000000002</v>
      </c>
      <c r="G45" s="36">
        <f t="shared" si="3"/>
        <v>1302504663.136625</v>
      </c>
      <c r="H45" s="36">
        <f>VLOOKUP(A45,Cell_Calc!A:T,20,0)</f>
        <v>14541689.90000756</v>
      </c>
      <c r="I45" s="36">
        <f t="shared" si="6"/>
        <v>58176033.65258336</v>
      </c>
      <c r="J45" s="36">
        <f>VLOOKUP(A45,Cell_Calc!A:U,21,0)</f>
        <v>0.9168512544999999</v>
      </c>
    </row>
    <row r="46" spans="1:10" ht="15">
      <c r="A46" s="36">
        <f t="shared" si="4"/>
        <v>46004</v>
      </c>
      <c r="B46" s="38">
        <v>46</v>
      </c>
      <c r="C46" s="38">
        <v>4</v>
      </c>
      <c r="D46" s="38"/>
      <c r="E46" s="39">
        <v>4759.142857142858</v>
      </c>
      <c r="F46" s="36">
        <f t="shared" si="5"/>
        <v>12326.18</v>
      </c>
      <c r="G46" s="36">
        <f t="shared" si="3"/>
        <v>1108470849.1665418</v>
      </c>
      <c r="H46" s="36">
        <f>VLOOKUP(A46,Cell_Calc!A:T,20,0)</f>
        <v>12375417.768532867</v>
      </c>
      <c r="I46" s="36">
        <f t="shared" si="6"/>
        <v>49509563.573252365</v>
      </c>
      <c r="J46" s="36">
        <f>VLOOKUP(A46,Cell_Calc!A:U,21,0)</f>
        <v>1.000000002</v>
      </c>
    </row>
    <row r="47" spans="1:10" ht="15">
      <c r="A47" s="36">
        <f t="shared" si="4"/>
        <v>46005</v>
      </c>
      <c r="B47" s="38">
        <v>46</v>
      </c>
      <c r="C47" s="38">
        <v>5</v>
      </c>
      <c r="D47" s="38"/>
      <c r="E47" s="39">
        <v>4751.88416988417</v>
      </c>
      <c r="F47" s="36">
        <f t="shared" si="5"/>
        <v>12307.38</v>
      </c>
      <c r="G47" s="36">
        <f t="shared" si="3"/>
        <v>944205236.4754847</v>
      </c>
      <c r="H47" s="36">
        <f>VLOOKUP(A47,Cell_Calc!A:T,20,0)</f>
        <v>10541489.8997176</v>
      </c>
      <c r="I47" s="36">
        <f t="shared" si="6"/>
        <v>42172682.49916536</v>
      </c>
      <c r="J47" s="36">
        <f>VLOOKUP(A47,Cell_Calc!A:U,21,0)</f>
        <v>0.9992992223</v>
      </c>
    </row>
    <row r="48" spans="1:10" ht="15">
      <c r="A48" s="36">
        <f t="shared" si="4"/>
        <v>46006</v>
      </c>
      <c r="B48" s="38">
        <v>46</v>
      </c>
      <c r="C48" s="38">
        <v>6</v>
      </c>
      <c r="D48" s="38"/>
      <c r="E48" s="39">
        <v>4743.173745173745</v>
      </c>
      <c r="F48" s="36">
        <f t="shared" si="5"/>
        <v>12284.82</v>
      </c>
      <c r="G48" s="36">
        <f t="shared" si="3"/>
        <v>580789012.1834912</v>
      </c>
      <c r="H48" s="36">
        <f>VLOOKUP(A48,Cell_Calc!A:T,20,0)</f>
        <v>6484163.897091663</v>
      </c>
      <c r="I48" s="36">
        <f t="shared" si="6"/>
        <v>25940790.90394264</v>
      </c>
      <c r="J48" s="36">
        <f>VLOOKUP(A48,Cell_Calc!A:U,21,0)</f>
        <v>0.47580331249999996</v>
      </c>
    </row>
    <row r="49" spans="1:10" ht="15">
      <c r="A49" s="36">
        <f t="shared" si="4"/>
        <v>46008</v>
      </c>
      <c r="B49" s="38">
        <v>46</v>
      </c>
      <c r="C49" s="38">
        <v>8</v>
      </c>
      <c r="D49" s="38"/>
      <c r="E49" s="39">
        <v>4721.424710424711</v>
      </c>
      <c r="F49" s="36">
        <f t="shared" si="5"/>
        <v>12228.49</v>
      </c>
      <c r="G49" s="36">
        <f t="shared" si="3"/>
        <v>1061031877.6311828</v>
      </c>
      <c r="H49" s="36">
        <f>VLOOKUP(A49,Cell_Calc!A:T,20,0)</f>
        <v>11845789.865642114</v>
      </c>
      <c r="I49" s="36">
        <f t="shared" si="6"/>
        <v>47390714.18822294</v>
      </c>
      <c r="J49" s="36">
        <f>VLOOKUP(A49,Cell_Calc!A:U,21,0)</f>
        <v>0.8296859561000001</v>
      </c>
    </row>
    <row r="50" spans="1:10" ht="15">
      <c r="A50" s="36">
        <f t="shared" si="4"/>
        <v>46009</v>
      </c>
      <c r="B50" s="38">
        <v>46</v>
      </c>
      <c r="C50" s="38">
        <v>9</v>
      </c>
      <c r="D50" s="38"/>
      <c r="E50" s="39">
        <v>4708.389961389961</v>
      </c>
      <c r="F50" s="36">
        <f t="shared" si="5"/>
        <v>12194.73</v>
      </c>
      <c r="G50" s="36">
        <f t="shared" si="3"/>
        <v>1569206397.116853</v>
      </c>
      <c r="H50" s="36">
        <f>VLOOKUP(A50,Cell_Calc!A:T,20,0)</f>
        <v>17519256.139191132</v>
      </c>
      <c r="I50" s="36">
        <f t="shared" si="6"/>
        <v>70088197.57057816</v>
      </c>
      <c r="J50" s="36">
        <f>VLOOKUP(A50,Cell_Calc!A:U,21,0)</f>
        <v>1.0000000019000002</v>
      </c>
    </row>
    <row r="51" spans="1:10" ht="15">
      <c r="A51" s="36">
        <f t="shared" si="4"/>
        <v>46010</v>
      </c>
      <c r="B51" s="38">
        <v>46</v>
      </c>
      <c r="C51" s="38">
        <v>10</v>
      </c>
      <c r="D51" s="38"/>
      <c r="E51" s="39">
        <v>4693.92277992278</v>
      </c>
      <c r="F51" s="36">
        <f t="shared" si="5"/>
        <v>12157.26</v>
      </c>
      <c r="G51" s="36">
        <f t="shared" si="3"/>
        <v>775373603.8987833</v>
      </c>
      <c r="H51" s="36">
        <f>VLOOKUP(A51,Cell_Calc!A:T,20,0)</f>
        <v>8656585.134516861</v>
      </c>
      <c r="I51" s="36">
        <f t="shared" si="6"/>
        <v>34631861.32870595</v>
      </c>
      <c r="J51" s="36">
        <f>VLOOKUP(A51,Cell_Calc!A:U,21,0)</f>
        <v>0.7703351986999999</v>
      </c>
    </row>
    <row r="52" spans="1:10" ht="15">
      <c r="A52" s="36">
        <f t="shared" si="4"/>
        <v>47003</v>
      </c>
      <c r="B52" s="38">
        <v>47</v>
      </c>
      <c r="C52" s="38">
        <v>3</v>
      </c>
      <c r="D52" s="38"/>
      <c r="E52" s="39">
        <v>4764.95752895753</v>
      </c>
      <c r="F52" s="36">
        <f t="shared" si="5"/>
        <v>12341.240000000002</v>
      </c>
      <c r="G52" s="36">
        <f t="shared" si="3"/>
        <v>152260191.81933647</v>
      </c>
      <c r="H52" s="36">
        <f>VLOOKUP(A52,Cell_Calc!A:T,20,0)</f>
        <v>1699894.4849997906</v>
      </c>
      <c r="I52" s="36">
        <f t="shared" si="6"/>
        <v>6800662.058206677</v>
      </c>
      <c r="J52" s="36">
        <f>VLOOKUP(A52,Cell_Calc!A:U,21,0)</f>
        <v>0.1537693027</v>
      </c>
    </row>
    <row r="53" spans="1:10" ht="15">
      <c r="A53" s="36">
        <f t="shared" si="4"/>
        <v>47004</v>
      </c>
      <c r="B53" s="38">
        <v>47</v>
      </c>
      <c r="C53" s="38">
        <v>4</v>
      </c>
      <c r="D53" s="38"/>
      <c r="E53" s="39">
        <v>4759.142857142858</v>
      </c>
      <c r="F53" s="36">
        <f t="shared" si="5"/>
        <v>12326.18</v>
      </c>
      <c r="G53" s="36">
        <f t="shared" si="3"/>
        <v>1389130262.908911</v>
      </c>
      <c r="H53" s="36">
        <f>VLOOKUP(A53,Cell_Calc!A:T,20,0)</f>
        <v>15508813.200938588</v>
      </c>
      <c r="I53" s="36">
        <f t="shared" si="6"/>
        <v>62045143.64516625</v>
      </c>
      <c r="J53" s="36">
        <f>VLOOKUP(A53,Cell_Calc!A:U,21,0)</f>
        <v>0.882455969</v>
      </c>
    </row>
    <row r="54" spans="1:10" ht="15">
      <c r="A54" s="36">
        <f t="shared" si="4"/>
        <v>47005</v>
      </c>
      <c r="B54" s="38">
        <v>47</v>
      </c>
      <c r="C54" s="38">
        <v>5</v>
      </c>
      <c r="D54" s="38"/>
      <c r="E54" s="39">
        <v>4751.88416988417</v>
      </c>
      <c r="F54" s="36">
        <f t="shared" si="5"/>
        <v>12307.38</v>
      </c>
      <c r="G54" s="36">
        <f t="shared" si="3"/>
        <v>812857799.2688313</v>
      </c>
      <c r="H54" s="36">
        <f>VLOOKUP(A54,Cell_Calc!A:T,20,0)</f>
        <v>9075073.882119417</v>
      </c>
      <c r="I54" s="36">
        <f t="shared" si="6"/>
        <v>36306083.212899834</v>
      </c>
      <c r="J54" s="36">
        <f>VLOOKUP(A54,Cell_Calc!A:U,21,0)</f>
        <v>1.0000000018</v>
      </c>
    </row>
    <row r="55" spans="1:10" ht="15">
      <c r="A55" s="36">
        <f t="shared" si="4"/>
        <v>47006</v>
      </c>
      <c r="B55" s="38">
        <v>47</v>
      </c>
      <c r="C55" s="38">
        <v>6</v>
      </c>
      <c r="D55" s="38"/>
      <c r="E55" s="39">
        <v>4743.173745173745</v>
      </c>
      <c r="F55" s="36">
        <f t="shared" si="5"/>
        <v>12284.82</v>
      </c>
      <c r="G55" s="36">
        <f t="shared" si="3"/>
        <v>1101937068.641537</v>
      </c>
      <c r="H55" s="36">
        <f>VLOOKUP(A55,Cell_Calc!A:T,20,0)</f>
        <v>12302471.994933464</v>
      </c>
      <c r="I55" s="36">
        <f t="shared" si="6"/>
        <v>49217733.95723707</v>
      </c>
      <c r="J55" s="36">
        <f>VLOOKUP(A55,Cell_Calc!A:U,21,0)</f>
        <v>0.9999313281000001</v>
      </c>
    </row>
    <row r="56" spans="1:10" ht="15">
      <c r="A56" s="36">
        <f t="shared" si="4"/>
        <v>47007</v>
      </c>
      <c r="B56" s="38">
        <v>47</v>
      </c>
      <c r="C56" s="38">
        <v>7</v>
      </c>
      <c r="D56" s="38"/>
      <c r="E56" s="39">
        <v>4733.019305019306</v>
      </c>
      <c r="F56" s="36">
        <f t="shared" si="5"/>
        <v>12258.52</v>
      </c>
      <c r="G56" s="36">
        <f t="shared" si="3"/>
        <v>700154006.077969</v>
      </c>
      <c r="H56" s="36">
        <f>VLOOKUP(A56,Cell_Calc!A:T,20,0)</f>
        <v>7816803.061660795</v>
      </c>
      <c r="I56" s="36">
        <f t="shared" si="6"/>
        <v>31272197.461077657</v>
      </c>
      <c r="J56" s="36">
        <f>VLOOKUP(A56,Cell_Calc!A:U,21,0)</f>
        <v>0.5011261633999999</v>
      </c>
    </row>
    <row r="57" spans="1:10" ht="15">
      <c r="A57" s="36">
        <f t="shared" si="4"/>
        <v>47008</v>
      </c>
      <c r="B57" s="38">
        <v>47</v>
      </c>
      <c r="C57" s="38">
        <v>8</v>
      </c>
      <c r="D57" s="38"/>
      <c r="E57" s="39">
        <v>4721.424710424711</v>
      </c>
      <c r="F57" s="36">
        <f t="shared" si="5"/>
        <v>12228.49</v>
      </c>
      <c r="G57" s="36">
        <f t="shared" si="3"/>
        <v>531492612.8183274</v>
      </c>
      <c r="H57" s="36">
        <f>VLOOKUP(A57,Cell_Calc!A:T,20,0)</f>
        <v>5933798.9171852935</v>
      </c>
      <c r="I57" s="36">
        <f t="shared" si="6"/>
        <v>23738979.985651795</v>
      </c>
      <c r="J57" s="36">
        <f>VLOOKUP(A57,Cell_Calc!A:U,21,0)</f>
        <v>1.0000000019</v>
      </c>
    </row>
    <row r="58" spans="1:10" ht="15">
      <c r="A58" s="36">
        <f t="shared" si="4"/>
        <v>47009</v>
      </c>
      <c r="B58" s="38">
        <v>47</v>
      </c>
      <c r="C58" s="38">
        <v>9</v>
      </c>
      <c r="D58" s="38"/>
      <c r="E58" s="39">
        <v>4708.389961389961</v>
      </c>
      <c r="F58" s="36">
        <f t="shared" si="5"/>
        <v>12194.73</v>
      </c>
      <c r="G58" s="36">
        <f t="shared" si="3"/>
        <v>469936014.1171511</v>
      </c>
      <c r="H58" s="36">
        <f>VLOOKUP(A58,Cell_Calc!A:T,20,0)</f>
        <v>5246556.103438975</v>
      </c>
      <c r="I58" s="36">
        <f t="shared" si="6"/>
        <v>20989570.437317174</v>
      </c>
      <c r="J58" s="36">
        <f>VLOOKUP(A58,Cell_Calc!A:U,21,0)</f>
        <v>1.0000000019</v>
      </c>
    </row>
    <row r="59" spans="1:10" ht="15">
      <c r="A59" s="36">
        <f t="shared" si="4"/>
        <v>47010</v>
      </c>
      <c r="B59" s="38">
        <v>47</v>
      </c>
      <c r="C59" s="38">
        <v>10</v>
      </c>
      <c r="D59" s="38"/>
      <c r="E59" s="39">
        <v>4693.92277992278</v>
      </c>
      <c r="F59" s="36">
        <f t="shared" si="5"/>
        <v>12157.26</v>
      </c>
      <c r="G59" s="36">
        <f t="shared" si="3"/>
        <v>706062190.6681322</v>
      </c>
      <c r="H59" s="36">
        <f>VLOOKUP(A59,Cell_Calc!A:T,20,0)</f>
        <v>7882764.428720519</v>
      </c>
      <c r="I59" s="36">
        <f t="shared" si="6"/>
        <v>31536084.996585816</v>
      </c>
      <c r="J59" s="36">
        <f>VLOOKUP(A59,Cell_Calc!A:U,21,0)</f>
        <v>0.9965522495</v>
      </c>
    </row>
    <row r="60" spans="1:10" ht="15">
      <c r="A60" s="36">
        <f t="shared" si="4"/>
        <v>47011</v>
      </c>
      <c r="B60" s="38">
        <v>47</v>
      </c>
      <c r="C60" s="38">
        <v>11</v>
      </c>
      <c r="D60" s="38"/>
      <c r="E60" s="39">
        <v>4678.023166023167</v>
      </c>
      <c r="F60" s="36">
        <f t="shared" si="5"/>
        <v>12116.08</v>
      </c>
      <c r="G60" s="36">
        <f t="shared" si="3"/>
        <v>76232637.6535984</v>
      </c>
      <c r="H60" s="36">
        <f>VLOOKUP(A60,Cell_Calc!A:T,20,0)</f>
        <v>851092.0600842312</v>
      </c>
      <c r="I60" s="36">
        <f t="shared" si="6"/>
        <v>3404911.029555168</v>
      </c>
      <c r="J60" s="36">
        <f>VLOOKUP(A60,Cell_Calc!A:U,21,0)</f>
        <v>0.1090041975</v>
      </c>
    </row>
    <row r="61" spans="1:10" ht="15">
      <c r="A61" s="36">
        <f t="shared" si="4"/>
        <v>48004</v>
      </c>
      <c r="B61" s="38">
        <v>48</v>
      </c>
      <c r="C61" s="38">
        <v>4</v>
      </c>
      <c r="D61" s="38"/>
      <c r="E61" s="39">
        <v>4759.142857142858</v>
      </c>
      <c r="F61" s="36">
        <f t="shared" si="5"/>
        <v>12326.18</v>
      </c>
      <c r="G61" s="36">
        <f t="shared" si="3"/>
        <v>174319358.01853612</v>
      </c>
      <c r="H61" s="36">
        <f>VLOOKUP(A61,Cell_Calc!A:T,20,0)</f>
        <v>1946171.955937215</v>
      </c>
      <c r="I61" s="36">
        <f t="shared" si="6"/>
        <v>7785929.006934643</v>
      </c>
      <c r="J61" s="36">
        <f>VLOOKUP(A61,Cell_Calc!A:U,21,0)</f>
        <v>0.0642081414</v>
      </c>
    </row>
    <row r="62" spans="1:10" ht="15">
      <c r="A62" s="36">
        <f t="shared" si="4"/>
        <v>48005</v>
      </c>
      <c r="B62" s="38">
        <v>48</v>
      </c>
      <c r="C62" s="38">
        <v>5</v>
      </c>
      <c r="D62" s="38"/>
      <c r="E62" s="39">
        <v>4751.88416988417</v>
      </c>
      <c r="F62" s="36">
        <f t="shared" si="5"/>
        <v>12307.38</v>
      </c>
      <c r="G62" s="36">
        <f t="shared" si="3"/>
        <v>316639946.105658</v>
      </c>
      <c r="H62" s="36">
        <f>VLOOKUP(A62,Cell_Calc!A:T,20,0)</f>
        <v>3535096.676840536</v>
      </c>
      <c r="I62" s="36">
        <f t="shared" si="6"/>
        <v>14142641.237102965</v>
      </c>
      <c r="J62" s="36">
        <f>VLOOKUP(A62,Cell_Calc!A:U,21,0)</f>
        <v>0.6362097272</v>
      </c>
    </row>
    <row r="63" spans="1:10" ht="15">
      <c r="A63" s="36">
        <f t="shared" si="4"/>
        <v>48006</v>
      </c>
      <c r="B63" s="38">
        <v>48</v>
      </c>
      <c r="C63" s="38">
        <v>6</v>
      </c>
      <c r="D63" s="38"/>
      <c r="E63" s="39">
        <v>4743.173745173745</v>
      </c>
      <c r="F63" s="36">
        <f t="shared" si="5"/>
        <v>12284.82</v>
      </c>
      <c r="G63" s="36">
        <f t="shared" si="3"/>
        <v>596885912.5460614</v>
      </c>
      <c r="H63" s="36">
        <f>VLOOKUP(A63,Cell_Calc!A:T,20,0)</f>
        <v>6663876.216017359</v>
      </c>
      <c r="I63" s="36">
        <f t="shared" si="6"/>
        <v>26659754.792286843</v>
      </c>
      <c r="J63" s="36">
        <f>VLOOKUP(A63,Cell_Calc!A:U,21,0)</f>
        <v>0.9985625331</v>
      </c>
    </row>
    <row r="64" spans="1:10" ht="15">
      <c r="A64" s="36">
        <f t="shared" si="4"/>
        <v>48007</v>
      </c>
      <c r="B64" s="38">
        <v>48</v>
      </c>
      <c r="C64" s="38">
        <v>7</v>
      </c>
      <c r="D64" s="38"/>
      <c r="E64" s="39">
        <v>4733.019305019306</v>
      </c>
      <c r="F64" s="36">
        <f t="shared" si="5"/>
        <v>12258.52</v>
      </c>
      <c r="G64" s="36">
        <f t="shared" si="3"/>
        <v>688111940.2693533</v>
      </c>
      <c r="H64" s="36">
        <f>VLOOKUP(A64,Cell_Calc!A:T,20,0)</f>
        <v>7682360.55891944</v>
      </c>
      <c r="I64" s="36">
        <f t="shared" si="6"/>
        <v>30734341.708575707</v>
      </c>
      <c r="J64" s="36">
        <f>VLOOKUP(A64,Cell_Calc!A:U,21,0)</f>
        <v>1.0000000018</v>
      </c>
    </row>
    <row r="65" spans="1:10" ht="15">
      <c r="A65" s="36">
        <f aca="true" t="shared" si="7" ref="A65:A80">1000*B65+C65</f>
        <v>48008</v>
      </c>
      <c r="B65" s="38">
        <v>48</v>
      </c>
      <c r="C65" s="38">
        <v>8</v>
      </c>
      <c r="D65" s="38"/>
      <c r="E65" s="39">
        <v>4721.424710424711</v>
      </c>
      <c r="F65" s="36">
        <f aca="true" t="shared" si="8" ref="F65:F80">E65*2.59</f>
        <v>12228.49</v>
      </c>
      <c r="G65" s="36">
        <f t="shared" si="3"/>
        <v>516599358.7552984</v>
      </c>
      <c r="H65" s="36">
        <f>VLOOKUP(A65,Cell_Calc!A:T,20,0)</f>
        <v>5767524.593326017</v>
      </c>
      <c r="I65" s="36">
        <f t="shared" si="6"/>
        <v>23073776.647737626</v>
      </c>
      <c r="J65" s="36">
        <f>VLOOKUP(A65,Cell_Calc!A:U,21,0)</f>
        <v>1.0000000019</v>
      </c>
    </row>
    <row r="66" spans="1:10" ht="15">
      <c r="A66" s="36">
        <f t="shared" si="7"/>
        <v>48009</v>
      </c>
      <c r="B66" s="38">
        <v>48</v>
      </c>
      <c r="C66" s="38">
        <v>9</v>
      </c>
      <c r="D66" s="38"/>
      <c r="E66" s="39">
        <v>4708.389961389961</v>
      </c>
      <c r="F66" s="36">
        <f t="shared" si="8"/>
        <v>12194.73</v>
      </c>
      <c r="G66" s="36">
        <f t="shared" si="3"/>
        <v>523902649.04669863</v>
      </c>
      <c r="H66" s="36">
        <f>VLOOKUP(A66,Cell_Calc!A:T,20,0)</f>
        <v>5849061.485801725</v>
      </c>
      <c r="I66" s="36">
        <f aca="true" t="shared" si="9" ref="I66:I80">H66*$I$84</f>
        <v>23399976.218297258</v>
      </c>
      <c r="J66" s="36">
        <f>VLOOKUP(A66,Cell_Calc!A:U,21,0)</f>
        <v>1.0000000018</v>
      </c>
    </row>
    <row r="67" spans="1:10" ht="15">
      <c r="A67" s="36">
        <f t="shared" si="7"/>
        <v>48010</v>
      </c>
      <c r="B67" s="38">
        <v>48</v>
      </c>
      <c r="C67" s="38">
        <v>10</v>
      </c>
      <c r="D67" s="38"/>
      <c r="E67" s="39">
        <v>4693.92277992278</v>
      </c>
      <c r="F67" s="36">
        <f t="shared" si="8"/>
        <v>12157.26</v>
      </c>
      <c r="G67" s="36">
        <f aca="true" t="shared" si="10" ref="G67:G80">H67*$G$83</f>
        <v>885838168.6790332</v>
      </c>
      <c r="H67" s="36">
        <f>VLOOKUP(A67,Cell_Calc!A:T,20,0)</f>
        <v>9889856.301550828</v>
      </c>
      <c r="I67" s="36">
        <f t="shared" si="9"/>
        <v>39565732.523146115</v>
      </c>
      <c r="J67" s="36">
        <f>VLOOKUP(A67,Cell_Calc!A:U,21,0)</f>
        <v>1.0000000018000001</v>
      </c>
    </row>
    <row r="68" spans="1:10" ht="15">
      <c r="A68" s="36">
        <f t="shared" si="7"/>
        <v>48011</v>
      </c>
      <c r="B68" s="38">
        <v>48</v>
      </c>
      <c r="C68" s="38">
        <v>11</v>
      </c>
      <c r="D68" s="38"/>
      <c r="E68" s="39">
        <v>4678.023166023167</v>
      </c>
      <c r="F68" s="36">
        <f t="shared" si="8"/>
        <v>12116.08</v>
      </c>
      <c r="G68" s="36">
        <f t="shared" si="10"/>
        <v>250505787.83192813</v>
      </c>
      <c r="H68" s="36">
        <f>VLOOKUP(A68,Cell_Calc!A:T,20,0)</f>
        <v>2796748.1329676285</v>
      </c>
      <c r="I68" s="36">
        <f t="shared" si="9"/>
        <v>11188776.175266936</v>
      </c>
      <c r="J68" s="36">
        <f>VLOOKUP(A68,Cell_Calc!A:U,21,0)</f>
        <v>0.2415419842</v>
      </c>
    </row>
    <row r="69" spans="1:10" ht="15">
      <c r="A69" s="36">
        <f t="shared" si="7"/>
        <v>49006</v>
      </c>
      <c r="B69" s="38">
        <v>49</v>
      </c>
      <c r="C69" s="38">
        <v>6</v>
      </c>
      <c r="D69" s="38"/>
      <c r="E69" s="39">
        <v>4743.173745173745</v>
      </c>
      <c r="F69" s="36">
        <f t="shared" si="8"/>
        <v>12284.82</v>
      </c>
      <c r="G69" s="36">
        <f t="shared" si="10"/>
        <v>116319020.22244236</v>
      </c>
      <c r="H69" s="36">
        <f>VLOOKUP(A69,Cell_Calc!A:T,20,0)</f>
        <v>1298632.6801119787</v>
      </c>
      <c r="I69" s="36">
        <f t="shared" si="9"/>
        <v>5195358.9314608965</v>
      </c>
      <c r="J69" s="36">
        <f>VLOOKUP(A69,Cell_Calc!A:U,21,0)</f>
        <v>0.146527094</v>
      </c>
    </row>
    <row r="70" spans="1:10" ht="15">
      <c r="A70" s="36">
        <f t="shared" si="7"/>
        <v>49007</v>
      </c>
      <c r="B70" s="38">
        <v>49</v>
      </c>
      <c r="C70" s="38">
        <v>7</v>
      </c>
      <c r="D70" s="38"/>
      <c r="E70" s="39">
        <v>4733.019305019306</v>
      </c>
      <c r="F70" s="36">
        <f t="shared" si="8"/>
        <v>12258.52</v>
      </c>
      <c r="G70" s="36">
        <f t="shared" si="10"/>
        <v>539225012.1975107</v>
      </c>
      <c r="H70" s="36">
        <f>VLOOKUP(A70,Cell_Calc!A:T,20,0)</f>
        <v>6020126.55741371</v>
      </c>
      <c r="I70" s="36">
        <f t="shared" si="9"/>
        <v>24084345.602551237</v>
      </c>
      <c r="J70" s="36">
        <f>VLOOKUP(A70,Cell_Calc!A:U,21,0)</f>
        <v>0.6716548022</v>
      </c>
    </row>
    <row r="71" spans="1:10" ht="15">
      <c r="A71" s="36">
        <f t="shared" si="7"/>
        <v>49008</v>
      </c>
      <c r="B71" s="38">
        <v>49</v>
      </c>
      <c r="C71" s="38">
        <v>8</v>
      </c>
      <c r="D71" s="38"/>
      <c r="E71" s="39">
        <v>4721.424710424711</v>
      </c>
      <c r="F71" s="36">
        <f t="shared" si="8"/>
        <v>12228.49</v>
      </c>
      <c r="G71" s="36">
        <f t="shared" si="10"/>
        <v>616685283.4251617</v>
      </c>
      <c r="H71" s="36">
        <f>VLOOKUP(A71,Cell_Calc!A:T,20,0)</f>
        <v>6884924.416217864</v>
      </c>
      <c r="I71" s="36">
        <f t="shared" si="9"/>
        <v>27544088.567943882</v>
      </c>
      <c r="J71" s="36">
        <f>VLOOKUP(A71,Cell_Calc!A:U,21,0)</f>
        <v>0.9939837609</v>
      </c>
    </row>
    <row r="72" spans="1:10" ht="15">
      <c r="A72" s="36">
        <f t="shared" si="7"/>
        <v>49009</v>
      </c>
      <c r="B72" s="38">
        <v>49</v>
      </c>
      <c r="C72" s="38">
        <v>9</v>
      </c>
      <c r="D72" s="38"/>
      <c r="E72" s="39">
        <v>4708.389961389961</v>
      </c>
      <c r="F72" s="36">
        <f t="shared" si="8"/>
        <v>12194.73</v>
      </c>
      <c r="G72" s="36">
        <f t="shared" si="10"/>
        <v>569415968.2168276</v>
      </c>
      <c r="H72" s="36">
        <f>VLOOKUP(A72,Cell_Calc!A:T,20,0)</f>
        <v>6357190.625315341</v>
      </c>
      <c r="I72" s="36">
        <f t="shared" si="9"/>
        <v>25432816.838849</v>
      </c>
      <c r="J72" s="36">
        <f>VLOOKUP(A72,Cell_Calc!A:U,21,0)</f>
        <v>1.0000000018000001</v>
      </c>
    </row>
    <row r="73" spans="1:10" ht="15">
      <c r="A73" s="36">
        <f t="shared" si="7"/>
        <v>49010</v>
      </c>
      <c r="B73" s="38">
        <v>49</v>
      </c>
      <c r="C73" s="38">
        <v>10</v>
      </c>
      <c r="D73" s="38"/>
      <c r="E73" s="39">
        <v>4693.92277992278</v>
      </c>
      <c r="F73" s="36">
        <f t="shared" si="8"/>
        <v>12157.26</v>
      </c>
      <c r="G73" s="36">
        <f t="shared" si="10"/>
        <v>768263354.5951977</v>
      </c>
      <c r="H73" s="36">
        <f>VLOOKUP(A73,Cell_Calc!A:T,20,0)</f>
        <v>8577203.429859085</v>
      </c>
      <c r="I73" s="36">
        <f t="shared" si="9"/>
        <v>34314283.883902386</v>
      </c>
      <c r="J73" s="36">
        <f>VLOOKUP(A73,Cell_Calc!A:U,21,0)</f>
        <v>1.0000000018000001</v>
      </c>
    </row>
    <row r="74" spans="1:10" ht="15">
      <c r="A74" s="36">
        <f t="shared" si="7"/>
        <v>49011</v>
      </c>
      <c r="B74" s="38">
        <v>49</v>
      </c>
      <c r="C74" s="38">
        <v>11</v>
      </c>
      <c r="D74" s="38"/>
      <c r="E74" s="39">
        <v>4678.023166023167</v>
      </c>
      <c r="F74" s="36">
        <f t="shared" si="8"/>
        <v>12116.08</v>
      </c>
      <c r="G74" s="36">
        <f t="shared" si="10"/>
        <v>283575162.6371222</v>
      </c>
      <c r="H74" s="36">
        <f>VLOOKUP(A74,Cell_Calc!A:T,20,0)</f>
        <v>3165948.03467563</v>
      </c>
      <c r="I74" s="36">
        <f t="shared" si="9"/>
        <v>12665811.241616687</v>
      </c>
      <c r="J74" s="36">
        <f>VLOOKUP(A74,Cell_Calc!A:U,21,0)</f>
        <v>0.3850103965</v>
      </c>
    </row>
    <row r="75" spans="1:10" ht="15">
      <c r="A75" s="36">
        <f t="shared" si="7"/>
        <v>50008</v>
      </c>
      <c r="B75" s="38">
        <v>50</v>
      </c>
      <c r="C75" s="38">
        <v>8</v>
      </c>
      <c r="D75" s="38"/>
      <c r="E75" s="39">
        <v>4721.424710424711</v>
      </c>
      <c r="F75" s="36">
        <f t="shared" si="8"/>
        <v>12228.49</v>
      </c>
      <c r="G75" s="36">
        <f t="shared" si="10"/>
        <v>113547083.94224219</v>
      </c>
      <c r="H75" s="36">
        <f>VLOOKUP(A75,Cell_Calc!A:T,20,0)</f>
        <v>1267685.660151081</v>
      </c>
      <c r="I75" s="36">
        <f t="shared" si="9"/>
        <v>5071551.114964176</v>
      </c>
      <c r="J75" s="36">
        <f>VLOOKUP(A75,Cell_Calc!A:U,21,0)</f>
        <v>0.2640077926</v>
      </c>
    </row>
    <row r="76" spans="1:10" ht="15">
      <c r="A76" s="36">
        <f t="shared" si="7"/>
        <v>50009</v>
      </c>
      <c r="B76" s="38">
        <v>50</v>
      </c>
      <c r="C76" s="38">
        <v>9</v>
      </c>
      <c r="D76" s="38"/>
      <c r="E76" s="39">
        <v>4708.389961389961</v>
      </c>
      <c r="F76" s="36">
        <f t="shared" si="8"/>
        <v>12194.73</v>
      </c>
      <c r="G76" s="36">
        <f t="shared" si="10"/>
        <v>359839986.09885764</v>
      </c>
      <c r="H76" s="36">
        <f>VLOOKUP(A76,Cell_Calc!A:T,20,0)</f>
        <v>4017399.43016522</v>
      </c>
      <c r="I76" s="36">
        <f t="shared" si="9"/>
        <v>16072159.841961665</v>
      </c>
      <c r="J76" s="36">
        <f>VLOOKUP(A76,Cell_Calc!A:U,21,0)</f>
        <v>0.7768278377000001</v>
      </c>
    </row>
    <row r="77" spans="1:10" ht="15">
      <c r="A77" s="36">
        <f t="shared" si="7"/>
        <v>50010</v>
      </c>
      <c r="B77" s="38">
        <v>50</v>
      </c>
      <c r="C77" s="38">
        <v>10</v>
      </c>
      <c r="D77" s="38"/>
      <c r="E77" s="39">
        <v>4693.92277992278</v>
      </c>
      <c r="F77" s="36">
        <f t="shared" si="8"/>
        <v>12157.26</v>
      </c>
      <c r="G77" s="36">
        <f t="shared" si="10"/>
        <v>678270599.2169085</v>
      </c>
      <c r="H77" s="36">
        <f>VLOOKUP(A77,Cell_Calc!A:T,20,0)</f>
        <v>7572487.839200928</v>
      </c>
      <c r="I77" s="36">
        <f t="shared" si="9"/>
        <v>30294780.757696006</v>
      </c>
      <c r="J77" s="36">
        <f>VLOOKUP(A77,Cell_Calc!A:U,21,0)</f>
        <v>0.9638634043000001</v>
      </c>
    </row>
    <row r="78" spans="1:10" ht="15">
      <c r="A78" s="36">
        <f t="shared" si="7"/>
        <v>50011</v>
      </c>
      <c r="B78" s="38">
        <v>50</v>
      </c>
      <c r="C78" s="38">
        <v>11</v>
      </c>
      <c r="D78" s="38"/>
      <c r="E78" s="39">
        <v>4678.023166023167</v>
      </c>
      <c r="F78" s="36">
        <f t="shared" si="8"/>
        <v>12116.08</v>
      </c>
      <c r="G78" s="36">
        <f t="shared" si="10"/>
        <v>613412016.0857823</v>
      </c>
      <c r="H78" s="36">
        <f>VLOOKUP(A78,Cell_Calc!A:T,20,0)</f>
        <v>6848380.333147595</v>
      </c>
      <c r="I78" s="36">
        <f t="shared" si="9"/>
        <v>27397888.92944811</v>
      </c>
      <c r="J78" s="36">
        <f>VLOOKUP(A78,Cell_Calc!A:U,21,0)</f>
        <v>0.7578884297999999</v>
      </c>
    </row>
    <row r="79" spans="1:10" ht="15">
      <c r="A79" s="36">
        <f t="shared" si="7"/>
        <v>51010</v>
      </c>
      <c r="B79" s="38">
        <v>51</v>
      </c>
      <c r="C79" s="38">
        <v>10</v>
      </c>
      <c r="D79" s="38"/>
      <c r="E79" s="39">
        <v>4693.92277992278</v>
      </c>
      <c r="F79" s="36">
        <f t="shared" si="8"/>
        <v>12157.26</v>
      </c>
      <c r="G79" s="36">
        <f t="shared" si="10"/>
        <v>73037263.63767467</v>
      </c>
      <c r="H79" s="36">
        <f>VLOOKUP(A79,Cell_Calc!A:T,20,0)</f>
        <v>815417.6096433344</v>
      </c>
      <c r="I79" s="36">
        <f t="shared" si="9"/>
        <v>3262190.4761904627</v>
      </c>
      <c r="J79" s="36">
        <f>VLOOKUP(A79,Cell_Calc!A:U,21,0)</f>
        <v>0.0930308251</v>
      </c>
    </row>
    <row r="80" spans="1:10" ht="15">
      <c r="A80" s="36">
        <f t="shared" si="7"/>
        <v>51011</v>
      </c>
      <c r="B80" s="38">
        <v>51</v>
      </c>
      <c r="C80" s="38">
        <v>11</v>
      </c>
      <c r="D80" s="38"/>
      <c r="E80" s="39">
        <v>4678.023166023167</v>
      </c>
      <c r="F80" s="36">
        <f t="shared" si="8"/>
        <v>12116.08</v>
      </c>
      <c r="G80" s="36">
        <f t="shared" si="10"/>
        <v>135557512.61055264</v>
      </c>
      <c r="H80" s="36">
        <f>VLOOKUP(A80,Cell_Calc!A:T,20,0)</f>
        <v>1513419.0055427463</v>
      </c>
      <c r="I80" s="36">
        <f t="shared" si="9"/>
        <v>6054641.214489677</v>
      </c>
      <c r="J80" s="36">
        <f>VLOOKUP(A80,Cell_Calc!A:U,21,0)</f>
        <v>0.13873412029999999</v>
      </c>
    </row>
    <row r="81" spans="4:9" ht="15">
      <c r="D81" s="43"/>
      <c r="G81" s="43">
        <f>SUM(G2:G80)</f>
        <v>92802973695.99998</v>
      </c>
      <c r="H81" s="40">
        <f>SUM(H2:H80)</f>
        <v>1036090006.7996414</v>
      </c>
      <c r="I81" s="42">
        <f>SUM(I2:I80)</f>
        <v>4145020800</v>
      </c>
    </row>
    <row r="82" spans="7:9" ht="15">
      <c r="G82" s="44">
        <v>92802973696</v>
      </c>
      <c r="I82" s="42">
        <v>4145020800</v>
      </c>
    </row>
    <row r="83" ht="15">
      <c r="G83" s="36">
        <f>G82/H81</f>
        <v>89.5703781398851</v>
      </c>
    </row>
    <row r="84" spans="9:10" ht="15">
      <c r="I84" s="41">
        <f>I82/H81</f>
        <v>4.0006377561766815</v>
      </c>
      <c r="J84" s="36" t="s">
        <v>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F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4" max="5" width="12.8515625" style="0" bestFit="1" customWidth="1"/>
    <col min="8" max="8" width="35.421875" style="0" bestFit="1" customWidth="1"/>
    <col min="10" max="11" width="17.7109375" style="0" bestFit="1" customWidth="1"/>
    <col min="12" max="12" width="18.8515625" style="0" bestFit="1" customWidth="1"/>
  </cols>
  <sheetData>
    <row r="1" spans="1:13" ht="15">
      <c r="A1" t="s">
        <v>175</v>
      </c>
      <c r="B1" t="s">
        <v>205</v>
      </c>
      <c r="C1" t="s">
        <v>206</v>
      </c>
      <c r="D1" s="45" t="s">
        <v>207</v>
      </c>
      <c r="E1" s="45" t="s">
        <v>211</v>
      </c>
      <c r="F1" t="s">
        <v>208</v>
      </c>
      <c r="G1" t="s">
        <v>209</v>
      </c>
      <c r="H1" s="34" t="s">
        <v>184</v>
      </c>
      <c r="I1" t="s">
        <v>214</v>
      </c>
      <c r="J1" t="s">
        <v>203</v>
      </c>
      <c r="K1" t="s">
        <v>212</v>
      </c>
      <c r="L1" t="s">
        <v>213</v>
      </c>
      <c r="M1" t="s">
        <v>173</v>
      </c>
    </row>
    <row r="2" spans="1:13" ht="12.75">
      <c r="A2">
        <f aca="true" t="shared" si="0" ref="A2:A29">1000*B2+C2</f>
        <v>40002</v>
      </c>
      <c r="B2">
        <v>40</v>
      </c>
      <c r="C2">
        <v>2</v>
      </c>
      <c r="D2" s="45">
        <v>535</v>
      </c>
      <c r="E2" s="45">
        <f aca="true" t="shared" si="1" ref="E2:E33">D2*$E$84</f>
        <v>493.00807347588636</v>
      </c>
      <c r="F2" s="45">
        <v>86</v>
      </c>
      <c r="G2" s="46" t="s">
        <v>194</v>
      </c>
      <c r="H2" s="46">
        <f>VLOOKUP(A2,Cell_Calc!A:I,9,0)</f>
        <v>12352.53</v>
      </c>
      <c r="I2" s="46">
        <f>H2*M2</f>
        <v>85.238292335172</v>
      </c>
      <c r="J2" s="48">
        <f>K2*$J$84</f>
        <v>6207702.803232049</v>
      </c>
      <c r="K2">
        <f>VLOOKUP(A2,Cell_Calc!A:T,20,0)</f>
        <v>69316.36250330982</v>
      </c>
      <c r="L2">
        <f>K2*$L$84</f>
        <v>277265.45001323934</v>
      </c>
      <c r="M2">
        <f>VLOOKUP(A2,Cell_Calc!A:U,21,0)</f>
        <v>0.0069004724000000005</v>
      </c>
    </row>
    <row r="3" spans="1:13" ht="12.75">
      <c r="A3">
        <f t="shared" si="0"/>
        <v>40001</v>
      </c>
      <c r="B3">
        <v>40</v>
      </c>
      <c r="C3">
        <v>1</v>
      </c>
      <c r="D3" s="45">
        <v>613</v>
      </c>
      <c r="E3" s="45">
        <f t="shared" si="1"/>
        <v>564.8858860574175</v>
      </c>
      <c r="F3" s="45">
        <v>112</v>
      </c>
      <c r="G3" s="46" t="s">
        <v>194</v>
      </c>
      <c r="H3" s="46">
        <f>VLOOKUP(A3,Cell_Calc!A:I,9,0)</f>
        <v>12360.06</v>
      </c>
      <c r="I3" s="46">
        <f aca="true" t="shared" si="2" ref="I3:I66">H3*M3</f>
        <v>110.63976692364</v>
      </c>
      <c r="J3" s="48">
        <f aca="true" t="shared" si="3" ref="J3:J66">K3*$J$84</f>
        <v>7012812.650300727</v>
      </c>
      <c r="K3">
        <f>VLOOKUP(A3,Cell_Calc!A:T,20,0)</f>
        <v>78306.36859466792</v>
      </c>
      <c r="L3">
        <f aca="true" t="shared" si="4" ref="L3:L66">K3*$L$84</f>
        <v>313225.47437867173</v>
      </c>
      <c r="M3">
        <f>VLOOKUP(A3,Cell_Calc!A:U,21,0)</f>
        <v>0.008951394</v>
      </c>
    </row>
    <row r="4" spans="1:13" ht="12.75">
      <c r="A4">
        <f t="shared" si="0"/>
        <v>40000</v>
      </c>
      <c r="B4">
        <v>40</v>
      </c>
      <c r="C4">
        <v>0</v>
      </c>
      <c r="D4" s="45">
        <v>384</v>
      </c>
      <c r="E4" s="45">
        <f t="shared" si="1"/>
        <v>353.86000040138384</v>
      </c>
      <c r="F4" s="45">
        <v>122</v>
      </c>
      <c r="G4" s="46" t="s">
        <v>194</v>
      </c>
      <c r="H4" s="46">
        <f>VLOOKUP(A4,Cell_Calc!A:I,9,0)</f>
        <v>12363.83</v>
      </c>
      <c r="I4" s="46">
        <f t="shared" si="2"/>
        <v>121.18593555588299</v>
      </c>
      <c r="J4" s="48">
        <f t="shared" si="3"/>
        <v>4015150.162517914</v>
      </c>
      <c r="K4">
        <f>VLOOKUP(A4,Cell_Calc!A:T,20,0)</f>
        <v>44833.91247812471</v>
      </c>
      <c r="L4">
        <f t="shared" si="4"/>
        <v>179335.64991249886</v>
      </c>
      <c r="M4">
        <f>VLOOKUP(A4,Cell_Calc!A:U,21,0)</f>
        <v>0.0098016501</v>
      </c>
    </row>
    <row r="5" spans="1:13" ht="12.75">
      <c r="A5">
        <f t="shared" si="0"/>
        <v>39999</v>
      </c>
      <c r="B5">
        <v>40</v>
      </c>
      <c r="C5">
        <v>-1</v>
      </c>
      <c r="D5" s="45">
        <v>20</v>
      </c>
      <c r="E5" s="45">
        <f t="shared" si="1"/>
        <v>18.430208354238744</v>
      </c>
      <c r="F5" s="45">
        <v>3</v>
      </c>
      <c r="G5" s="46" t="s">
        <v>194</v>
      </c>
      <c r="H5" s="46">
        <f>VLOOKUP(A5,Cell_Calc!A:I,9,0)</f>
        <v>12363.83</v>
      </c>
      <c r="I5" s="46">
        <f t="shared" si="2"/>
        <v>3.9157621995130008</v>
      </c>
      <c r="J5" s="48">
        <f t="shared" si="3"/>
        <v>209122.40429780804</v>
      </c>
      <c r="K5">
        <f>VLOOKUP(A5,Cell_Calc!A:T,20,0)</f>
        <v>2335.099608235662</v>
      </c>
      <c r="L5">
        <f t="shared" si="4"/>
        <v>9340.39843294265</v>
      </c>
      <c r="M5">
        <f>VLOOKUP(A5,Cell_Calc!A:U,21,0)</f>
        <v>0.00031671110000000004</v>
      </c>
    </row>
    <row r="6" spans="1:13" ht="12.75">
      <c r="A6">
        <f t="shared" si="0"/>
        <v>41004</v>
      </c>
      <c r="B6">
        <v>41</v>
      </c>
      <c r="C6">
        <v>4</v>
      </c>
      <c r="D6" s="45">
        <v>1275</v>
      </c>
      <c r="E6" s="45">
        <f t="shared" si="1"/>
        <v>1174.9257825827199</v>
      </c>
      <c r="F6" s="45">
        <v>56</v>
      </c>
      <c r="G6" s="46" t="s">
        <v>194</v>
      </c>
      <c r="H6" s="46">
        <f>VLOOKUP(A6,Cell_Calc!A:I,9,0)</f>
        <v>0</v>
      </c>
      <c r="I6" s="46">
        <f t="shared" si="2"/>
        <v>0</v>
      </c>
      <c r="J6" s="48">
        <f t="shared" si="3"/>
        <v>14794058.082468895</v>
      </c>
      <c r="K6">
        <f>VLOOKUP(A6,Cell_Calc!A:T,20,0)</f>
        <v>165193.20035835513</v>
      </c>
      <c r="L6">
        <f t="shared" si="4"/>
        <v>660772.8014334206</v>
      </c>
      <c r="M6">
        <f>VLOOKUP(A6,Cell_Calc!A:U,21,0)</f>
        <v>0.0045799033</v>
      </c>
    </row>
    <row r="7" spans="1:13" ht="12.75">
      <c r="A7">
        <f t="shared" si="0"/>
        <v>41003</v>
      </c>
      <c r="B7">
        <v>41</v>
      </c>
      <c r="C7">
        <v>3</v>
      </c>
      <c r="D7" s="45">
        <v>57940</v>
      </c>
      <c r="E7" s="45">
        <f t="shared" si="1"/>
        <v>53392.31360222964</v>
      </c>
      <c r="F7" s="45">
        <v>5300</v>
      </c>
      <c r="G7" s="46" t="s">
        <v>194</v>
      </c>
      <c r="H7" s="46">
        <f>VLOOKUP(A7,Cell_Calc!A:I,9,0)</f>
        <v>12341.240000000002</v>
      </c>
      <c r="I7" s="46">
        <f t="shared" si="2"/>
        <v>5399.744586771929</v>
      </c>
      <c r="J7" s="48">
        <f t="shared" si="3"/>
        <v>672288411.998626</v>
      </c>
      <c r="K7">
        <f>VLOOKUP(A7,Cell_Calc!A:T,20,0)</f>
        <v>7506897.277461254</v>
      </c>
      <c r="L7">
        <f t="shared" si="4"/>
        <v>30027589.109845024</v>
      </c>
      <c r="M7">
        <f>VLOOKUP(A7,Cell_Calc!A:U,21,0)</f>
        <v>0.4375366322</v>
      </c>
    </row>
    <row r="8" spans="1:13" ht="12.75">
      <c r="A8">
        <f t="shared" si="0"/>
        <v>41002</v>
      </c>
      <c r="B8">
        <v>41</v>
      </c>
      <c r="C8">
        <v>2</v>
      </c>
      <c r="D8" s="45">
        <v>77065</v>
      </c>
      <c r="E8" s="45">
        <f t="shared" si="1"/>
        <v>71016.20034097043</v>
      </c>
      <c r="F8" s="45">
        <v>11958</v>
      </c>
      <c r="G8" s="46" t="s">
        <v>194</v>
      </c>
      <c r="H8" s="46">
        <f>VLOOKUP(A8,Cell_Calc!A:I,9,0)</f>
        <v>12352.53</v>
      </c>
      <c r="I8" s="46">
        <f t="shared" si="2"/>
        <v>12187.33140187755</v>
      </c>
      <c r="J8" s="48">
        <f t="shared" si="3"/>
        <v>894199283.2356594</v>
      </c>
      <c r="K8">
        <f>VLOOKUP(A8,Cell_Calc!A:T,20,0)</f>
        <v>9984795.28283658</v>
      </c>
      <c r="L8">
        <f t="shared" si="4"/>
        <v>39939181.13134633</v>
      </c>
      <c r="M8">
        <f>VLOOKUP(A8,Cell_Calc!A:U,21,0)</f>
        <v>0.986626335</v>
      </c>
    </row>
    <row r="9" spans="1:13" ht="12.75">
      <c r="A9">
        <f t="shared" si="0"/>
        <v>41001</v>
      </c>
      <c r="B9">
        <v>41</v>
      </c>
      <c r="C9">
        <v>1</v>
      </c>
      <c r="D9" s="45">
        <v>78525</v>
      </c>
      <c r="E9" s="45">
        <f t="shared" si="1"/>
        <v>72361.60555082986</v>
      </c>
      <c r="F9" s="45">
        <v>12096</v>
      </c>
      <c r="G9" s="46" t="s">
        <v>194</v>
      </c>
      <c r="H9" s="46">
        <f>VLOOKUP(A9,Cell_Calc!A:I,9,0)</f>
        <v>12360.06</v>
      </c>
      <c r="I9" s="46">
        <f t="shared" si="2"/>
        <v>12360.060023484113</v>
      </c>
      <c r="J9" s="48">
        <f t="shared" si="3"/>
        <v>958769208.4271026</v>
      </c>
      <c r="K9">
        <f>VLOOKUP(A9,Cell_Calc!A:T,20,0)</f>
        <v>10705795.060572617</v>
      </c>
      <c r="L9">
        <f t="shared" si="4"/>
        <v>42823180.242290474</v>
      </c>
      <c r="M9">
        <f>VLOOKUP(A9,Cell_Calc!A:U,21,0)</f>
        <v>1.0000000019</v>
      </c>
    </row>
    <row r="10" spans="1:13" ht="12.75">
      <c r="A10">
        <f t="shared" si="0"/>
        <v>41000</v>
      </c>
      <c r="B10">
        <v>41</v>
      </c>
      <c r="C10">
        <v>0</v>
      </c>
      <c r="D10" s="45">
        <v>39168</v>
      </c>
      <c r="E10" s="45">
        <f t="shared" si="1"/>
        <v>36093.72004094115</v>
      </c>
      <c r="F10" s="45">
        <v>12096</v>
      </c>
      <c r="G10" s="46" t="s">
        <v>194</v>
      </c>
      <c r="H10" s="46">
        <f>VLOOKUP(A10,Cell_Calc!A:I,9,0)</f>
        <v>12363.83</v>
      </c>
      <c r="I10" s="46">
        <f t="shared" si="2"/>
        <v>12363.828091024649</v>
      </c>
      <c r="J10" s="48">
        <f t="shared" si="3"/>
        <v>409545316.5768273</v>
      </c>
      <c r="K10">
        <f>VLOOKUP(A10,Cell_Calc!A:T,20,0)</f>
        <v>4573059.072768721</v>
      </c>
      <c r="L10">
        <f t="shared" si="4"/>
        <v>18292236.291074887</v>
      </c>
      <c r="M10">
        <f>VLOOKUP(A10,Cell_Calc!A:U,21,0)</f>
        <v>0.9999998456</v>
      </c>
    </row>
    <row r="11" spans="1:13" ht="12.75">
      <c r="A11">
        <f t="shared" si="0"/>
        <v>40999</v>
      </c>
      <c r="B11">
        <v>41</v>
      </c>
      <c r="C11">
        <v>-1</v>
      </c>
      <c r="D11" s="45">
        <v>98638</v>
      </c>
      <c r="E11" s="45">
        <f t="shared" si="1"/>
        <v>90895.94458227005</v>
      </c>
      <c r="F11" s="45">
        <v>11942</v>
      </c>
      <c r="G11" s="46" t="s">
        <v>194</v>
      </c>
      <c r="H11" s="46">
        <f>VLOOKUP(A11,Cell_Calc!A:I,9,0)</f>
        <v>12363.83</v>
      </c>
      <c r="I11" s="46">
        <f t="shared" si="2"/>
        <v>12197.934197528759</v>
      </c>
      <c r="J11" s="48">
        <f t="shared" si="3"/>
        <v>1031370946.8950913</v>
      </c>
      <c r="K11">
        <f>VLOOKUP(A11,Cell_Calc!A:T,20,0)</f>
        <v>11516479.557162471</v>
      </c>
      <c r="L11">
        <f t="shared" si="4"/>
        <v>46065918.22864989</v>
      </c>
      <c r="M11">
        <f>VLOOKUP(A11,Cell_Calc!A:U,21,0)</f>
        <v>0.9865821672999999</v>
      </c>
    </row>
    <row r="12" spans="1:13" ht="12.75">
      <c r="A12">
        <f t="shared" si="0"/>
        <v>40998</v>
      </c>
      <c r="B12">
        <v>41</v>
      </c>
      <c r="C12">
        <v>-2</v>
      </c>
      <c r="D12" s="45">
        <v>17582</v>
      </c>
      <c r="E12" s="45">
        <f t="shared" si="1"/>
        <v>16201.996164211278</v>
      </c>
      <c r="F12" s="45">
        <v>3336</v>
      </c>
      <c r="G12" s="46" t="s">
        <v>194</v>
      </c>
      <c r="H12" s="46">
        <f>VLOOKUP(A12,Cell_Calc!A:I,9,0)</f>
        <v>12360.06</v>
      </c>
      <c r="I12" s="46">
        <f t="shared" si="2"/>
        <v>3397.1009861054335</v>
      </c>
      <c r="J12" s="48">
        <f t="shared" si="3"/>
        <v>183839505.618203</v>
      </c>
      <c r="K12">
        <f>VLOOKUP(A12,Cell_Calc!A:T,20,0)</f>
        <v>2052786.06559997</v>
      </c>
      <c r="L12">
        <f t="shared" si="4"/>
        <v>8211144.262399882</v>
      </c>
      <c r="M12">
        <f>VLOOKUP(A12,Cell_Calc!A:U,21,0)</f>
        <v>0.2748450239</v>
      </c>
    </row>
    <row r="13" spans="1:13" ht="12.75">
      <c r="A13">
        <f t="shared" si="0"/>
        <v>42011</v>
      </c>
      <c r="B13">
        <v>42</v>
      </c>
      <c r="C13">
        <v>11</v>
      </c>
      <c r="D13" s="45">
        <v>74</v>
      </c>
      <c r="E13" s="45">
        <f t="shared" si="1"/>
        <v>68.19177091068335</v>
      </c>
      <c r="F13" s="45">
        <v>8</v>
      </c>
      <c r="G13" s="46" t="s">
        <v>194</v>
      </c>
      <c r="H13" s="46">
        <f>VLOOKUP(A13,Cell_Calc!A:I,9,0)</f>
        <v>12116.08</v>
      </c>
      <c r="I13" s="46">
        <f t="shared" si="2"/>
        <v>8.06466276332</v>
      </c>
      <c r="J13" s="48">
        <f t="shared" si="3"/>
        <v>1093304.5647087893</v>
      </c>
      <c r="K13">
        <f>VLOOKUP(A13,Cell_Calc!A:T,20,0)</f>
        <v>12208.041837057794</v>
      </c>
      <c r="L13">
        <f t="shared" si="4"/>
        <v>48832.16734823118</v>
      </c>
      <c r="M13">
        <f>VLOOKUP(A13,Cell_Calc!A:U,21,0)</f>
        <v>0.0006656165</v>
      </c>
    </row>
    <row r="14" spans="1:13" ht="12.75">
      <c r="A14">
        <f t="shared" si="0"/>
        <v>42010</v>
      </c>
      <c r="B14">
        <v>42</v>
      </c>
      <c r="C14">
        <v>10</v>
      </c>
      <c r="D14" s="45">
        <v>35768</v>
      </c>
      <c r="E14" s="45">
        <f t="shared" si="1"/>
        <v>32960.58462072057</v>
      </c>
      <c r="F14" s="45">
        <v>1961</v>
      </c>
      <c r="G14" s="46" t="s">
        <v>194</v>
      </c>
      <c r="H14" s="46">
        <f>VLOOKUP(A14,Cell_Calc!A:I,9,0)</f>
        <v>12157.26</v>
      </c>
      <c r="I14" s="46">
        <f t="shared" si="2"/>
        <v>1969.161989774586</v>
      </c>
      <c r="J14" s="48">
        <f t="shared" si="3"/>
        <v>528450238.7905942</v>
      </c>
      <c r="K14">
        <f>VLOOKUP(A14,Cell_Calc!A:T,20,0)</f>
        <v>5900773.519295718</v>
      </c>
      <c r="L14">
        <f t="shared" si="4"/>
        <v>23603094.077182874</v>
      </c>
      <c r="M14">
        <f>VLOOKUP(A14,Cell_Calc!A:U,21,0)</f>
        <v>0.16197416109999999</v>
      </c>
    </row>
    <row r="15" spans="1:13" ht="12.75">
      <c r="A15">
        <f t="shared" si="0"/>
        <v>42004</v>
      </c>
      <c r="B15">
        <v>42</v>
      </c>
      <c r="C15">
        <v>4</v>
      </c>
      <c r="D15" s="45">
        <v>29772</v>
      </c>
      <c r="E15" s="45">
        <f t="shared" si="1"/>
        <v>27435.208156119792</v>
      </c>
      <c r="F15" s="45">
        <v>2754</v>
      </c>
      <c r="G15" s="46" t="s">
        <v>194</v>
      </c>
      <c r="H15" s="46">
        <f>VLOOKUP(A15,Cell_Calc!A:I,9,0)</f>
        <v>12326.18</v>
      </c>
      <c r="I15" s="46">
        <f t="shared" si="2"/>
        <v>2800.092292039588</v>
      </c>
      <c r="J15" s="48">
        <f t="shared" si="3"/>
        <v>345359151.00846636</v>
      </c>
      <c r="K15">
        <f>VLOOKUP(A15,Cell_Calc!A:T,20,0)</f>
        <v>3856344.426262527</v>
      </c>
      <c r="L15">
        <f t="shared" si="4"/>
        <v>15425377.70505011</v>
      </c>
      <c r="M15">
        <f>VLOOKUP(A15,Cell_Calc!A:U,21,0)</f>
        <v>0.2271662666</v>
      </c>
    </row>
    <row r="16" spans="1:13" ht="12.75">
      <c r="A16">
        <f t="shared" si="0"/>
        <v>42003</v>
      </c>
      <c r="B16">
        <v>42</v>
      </c>
      <c r="C16">
        <v>3</v>
      </c>
      <c r="D16" s="45">
        <v>118110</v>
      </c>
      <c r="E16" s="45">
        <f t="shared" si="1"/>
        <v>108839.59543595689</v>
      </c>
      <c r="F16" s="45">
        <v>12096</v>
      </c>
      <c r="G16" s="46" t="s">
        <v>194</v>
      </c>
      <c r="H16" s="46">
        <f>VLOOKUP(A16,Cell_Calc!A:I,9,0)</f>
        <v>12341.240000000002</v>
      </c>
      <c r="I16" s="46">
        <f t="shared" si="2"/>
        <v>12341.240022214233</v>
      </c>
      <c r="J16" s="48">
        <f t="shared" si="3"/>
        <v>1363349309.6874247</v>
      </c>
      <c r="K16">
        <f>VLOOKUP(A16,Cell_Calc!A:T,20,0)</f>
        <v>15223411.616891183</v>
      </c>
      <c r="L16">
        <f t="shared" si="4"/>
        <v>60893646.46756475</v>
      </c>
      <c r="M16">
        <f>VLOOKUP(A16,Cell_Calc!A:U,21,0)</f>
        <v>1.0000000018</v>
      </c>
    </row>
    <row r="17" spans="1:13" ht="12.75">
      <c r="A17">
        <f t="shared" si="0"/>
        <v>42002</v>
      </c>
      <c r="B17">
        <v>42</v>
      </c>
      <c r="C17">
        <v>2</v>
      </c>
      <c r="D17" s="45">
        <v>150260</v>
      </c>
      <c r="E17" s="45">
        <f t="shared" si="1"/>
        <v>138466.15536539568</v>
      </c>
      <c r="F17" s="45">
        <v>12120</v>
      </c>
      <c r="G17" s="46" t="s">
        <v>194</v>
      </c>
      <c r="H17" s="46">
        <f>VLOOKUP(A17,Cell_Calc!A:I,9,0)</f>
        <v>12352.53</v>
      </c>
      <c r="I17" s="46">
        <f t="shared" si="2"/>
        <v>12352.530023469806</v>
      </c>
      <c r="J17" s="48">
        <f t="shared" si="3"/>
        <v>1634610683.6826963</v>
      </c>
      <c r="K17">
        <f>VLOOKUP(A17,Cell_Calc!A:T,20,0)</f>
        <v>18252366.502297815</v>
      </c>
      <c r="L17">
        <f t="shared" si="4"/>
        <v>73009466.00919127</v>
      </c>
      <c r="M17">
        <f>VLOOKUP(A17,Cell_Calc!A:U,21,0)</f>
        <v>1.0000000019</v>
      </c>
    </row>
    <row r="18" spans="1:13" ht="12.75">
      <c r="A18">
        <f t="shared" si="0"/>
        <v>42001</v>
      </c>
      <c r="B18">
        <v>42</v>
      </c>
      <c r="C18">
        <v>1</v>
      </c>
      <c r="D18" s="45">
        <v>105173</v>
      </c>
      <c r="E18" s="45">
        <f t="shared" si="1"/>
        <v>96918.01516201756</v>
      </c>
      <c r="F18" s="45">
        <v>12096</v>
      </c>
      <c r="G18" s="46" t="s">
        <v>194</v>
      </c>
      <c r="H18" s="46">
        <f>VLOOKUP(A18,Cell_Calc!A:I,9,0)</f>
        <v>12360.06</v>
      </c>
      <c r="I18" s="46">
        <f t="shared" si="2"/>
        <v>12360.060022248106</v>
      </c>
      <c r="J18" s="48">
        <f t="shared" si="3"/>
        <v>1312237462.004072</v>
      </c>
      <c r="K18">
        <f>VLOOKUP(A18,Cell_Calc!A:T,20,0)</f>
        <v>14652687.232278468</v>
      </c>
      <c r="L18">
        <f t="shared" si="4"/>
        <v>58610748.92911389</v>
      </c>
      <c r="M18">
        <f>VLOOKUP(A18,Cell_Calc!A:U,21,0)</f>
        <v>1.0000000018</v>
      </c>
    </row>
    <row r="19" spans="1:13" ht="12.75">
      <c r="A19">
        <f t="shared" si="0"/>
        <v>42000</v>
      </c>
      <c r="B19">
        <v>42</v>
      </c>
      <c r="C19">
        <v>0</v>
      </c>
      <c r="D19" s="45">
        <v>176790</v>
      </c>
      <c r="E19" s="45">
        <f t="shared" si="1"/>
        <v>162913.82674729335</v>
      </c>
      <c r="F19" s="45">
        <v>12024</v>
      </c>
      <c r="G19" s="46" t="s">
        <v>194</v>
      </c>
      <c r="H19" s="46">
        <f>VLOOKUP(A19,Cell_Calc!A:I,9,0)</f>
        <v>12363.83</v>
      </c>
      <c r="I19" s="46">
        <f t="shared" si="2"/>
        <v>12289.0066972443</v>
      </c>
      <c r="J19" s="48">
        <f t="shared" si="3"/>
        <v>1992409052.9192796</v>
      </c>
      <c r="K19">
        <f>VLOOKUP(A19,Cell_Calc!A:T,20,0)</f>
        <v>22247609.54972323</v>
      </c>
      <c r="L19">
        <f t="shared" si="4"/>
        <v>88990438.19889294</v>
      </c>
      <c r="M19">
        <f>VLOOKUP(A19,Cell_Calc!A:U,21,0)</f>
        <v>0.99394821</v>
      </c>
    </row>
    <row r="20" spans="1:13" ht="12.75">
      <c r="A20">
        <f t="shared" si="0"/>
        <v>41999</v>
      </c>
      <c r="B20">
        <v>42</v>
      </c>
      <c r="C20">
        <v>-1</v>
      </c>
      <c r="D20" s="45">
        <v>97700</v>
      </c>
      <c r="E20" s="45">
        <f t="shared" si="1"/>
        <v>90031.56781045625</v>
      </c>
      <c r="F20" s="45">
        <v>5185</v>
      </c>
      <c r="G20" s="46" t="s">
        <v>194</v>
      </c>
      <c r="H20" s="46">
        <f>VLOOKUP(A20,Cell_Calc!A:I,9,0)</f>
        <v>12363.83</v>
      </c>
      <c r="I20" s="46">
        <f t="shared" si="2"/>
        <v>5291.113100761484</v>
      </c>
      <c r="J20" s="48">
        <f t="shared" si="3"/>
        <v>1021562944.9947923</v>
      </c>
      <c r="K20">
        <f>VLOOKUP(A20,Cell_Calc!A:T,20,0)</f>
        <v>11406961.58623121</v>
      </c>
      <c r="L20">
        <f t="shared" si="4"/>
        <v>45627846.344924845</v>
      </c>
      <c r="M20">
        <f>VLOOKUP(A20,Cell_Calc!A:U,21,0)</f>
        <v>0.4279509748</v>
      </c>
    </row>
    <row r="21" spans="1:13" ht="12.75">
      <c r="A21">
        <f t="shared" si="0"/>
        <v>41998</v>
      </c>
      <c r="B21">
        <v>42</v>
      </c>
      <c r="C21">
        <v>-2</v>
      </c>
      <c r="D21" s="45">
        <v>52</v>
      </c>
      <c r="E21" s="45">
        <f t="shared" si="1"/>
        <v>47.91854172102073</v>
      </c>
      <c r="F21" s="45">
        <v>4</v>
      </c>
      <c r="G21" s="46" t="s">
        <v>194</v>
      </c>
      <c r="H21" s="46">
        <f>VLOOKUP(A21,Cell_Calc!A:I,9,0)</f>
        <v>12360.06</v>
      </c>
      <c r="I21" s="46">
        <f t="shared" si="2"/>
        <v>3.5925082952759997</v>
      </c>
      <c r="J21" s="48">
        <f t="shared" si="3"/>
        <v>543718.251174301</v>
      </c>
      <c r="K21">
        <f>VLOOKUP(A21,Cell_Calc!A:T,20,0)</f>
        <v>6071.258981412722</v>
      </c>
      <c r="L21">
        <f t="shared" si="4"/>
        <v>24285.035925650893</v>
      </c>
      <c r="M21">
        <f>VLOOKUP(A21,Cell_Calc!A:U,21,0)</f>
        <v>0.0002906546</v>
      </c>
    </row>
    <row r="22" spans="1:13" ht="12.75">
      <c r="A22">
        <f t="shared" si="0"/>
        <v>43011</v>
      </c>
      <c r="B22">
        <v>43</v>
      </c>
      <c r="C22">
        <v>11</v>
      </c>
      <c r="D22" s="45">
        <v>20501</v>
      </c>
      <c r="E22" s="45">
        <f t="shared" si="1"/>
        <v>18891.88507351242</v>
      </c>
      <c r="F22" s="45">
        <v>2234</v>
      </c>
      <c r="G22" s="46" t="s">
        <v>194</v>
      </c>
      <c r="H22" s="46">
        <f>VLOOKUP(A22,Cell_Calc!A:I,9,0)</f>
        <v>12116.08</v>
      </c>
      <c r="I22" s="46">
        <f t="shared" si="2"/>
        <v>2237.3692275205444</v>
      </c>
      <c r="J22" s="48">
        <f t="shared" si="3"/>
        <v>302889687.58236337</v>
      </c>
      <c r="K22">
        <f>VLOOKUP(A22,Cell_Calc!A:T,20,0)</f>
        <v>3382122.509480024</v>
      </c>
      <c r="L22">
        <f t="shared" si="4"/>
        <v>13528490.0379201</v>
      </c>
      <c r="M22">
        <f>VLOOKUP(A22,Cell_Calc!A:U,21,0)</f>
        <v>0.18466114680000004</v>
      </c>
    </row>
    <row r="23" spans="1:13" ht="12.75">
      <c r="A23">
        <f t="shared" si="0"/>
        <v>43010</v>
      </c>
      <c r="B23">
        <v>43</v>
      </c>
      <c r="C23">
        <v>10</v>
      </c>
      <c r="D23" s="45">
        <v>275795</v>
      </c>
      <c r="E23" s="45">
        <f t="shared" si="1"/>
        <v>254147.9656528637</v>
      </c>
      <c r="F23" s="45">
        <v>11249</v>
      </c>
      <c r="G23" s="46" t="s">
        <v>194</v>
      </c>
      <c r="H23" s="46">
        <f>VLOOKUP(A23,Cell_Calc!A:I,9,0)</f>
        <v>12157.26</v>
      </c>
      <c r="I23" s="46">
        <f t="shared" si="2"/>
        <v>11306.802768238927</v>
      </c>
      <c r="J23" s="48">
        <f t="shared" si="3"/>
        <v>4074701789.5116286</v>
      </c>
      <c r="K23">
        <f>VLOOKUP(A23,Cell_Calc!A:T,20,0)</f>
        <v>45498877.00609937</v>
      </c>
      <c r="L23">
        <f t="shared" si="4"/>
        <v>181995508.02439752</v>
      </c>
      <c r="M23">
        <f>VLOOKUP(A23,Cell_Calc!A:U,21,0)</f>
        <v>0.9300453201000001</v>
      </c>
    </row>
    <row r="24" spans="1:13" ht="12.75">
      <c r="A24">
        <f t="shared" si="0"/>
        <v>43009</v>
      </c>
      <c r="B24">
        <v>43</v>
      </c>
      <c r="C24">
        <v>9</v>
      </c>
      <c r="D24" s="45">
        <v>211440</v>
      </c>
      <c r="E24" s="45">
        <f t="shared" si="1"/>
        <v>194844.162721012</v>
      </c>
      <c r="F24" s="45">
        <v>6202</v>
      </c>
      <c r="G24" s="46" t="s">
        <v>194</v>
      </c>
      <c r="H24" s="46">
        <f>VLOOKUP(A24,Cell_Calc!A:I,9,0)</f>
        <v>12194.73</v>
      </c>
      <c r="I24" s="46">
        <f t="shared" si="2"/>
        <v>6250.359170414195</v>
      </c>
      <c r="J24" s="48">
        <f t="shared" si="3"/>
        <v>3123896177.865221</v>
      </c>
      <c r="K24">
        <f>VLOOKUP(A24,Cell_Calc!A:T,20,0)</f>
        <v>34882004.94631755</v>
      </c>
      <c r="L24">
        <f t="shared" si="4"/>
        <v>139528019.78527024</v>
      </c>
      <c r="M24">
        <f>VLOOKUP(A24,Cell_Calc!A:U,21,0)</f>
        <v>0.5125459252</v>
      </c>
    </row>
    <row r="25" spans="1:13" ht="12.75">
      <c r="A25">
        <f t="shared" si="0"/>
        <v>43004</v>
      </c>
      <c r="B25">
        <v>43</v>
      </c>
      <c r="C25">
        <v>4</v>
      </c>
      <c r="D25" s="45">
        <v>66707</v>
      </c>
      <c r="E25" s="45">
        <f t="shared" si="1"/>
        <v>61471.19543431019</v>
      </c>
      <c r="F25" s="45">
        <v>9587</v>
      </c>
      <c r="G25" s="46" t="s">
        <v>194</v>
      </c>
      <c r="H25" s="46">
        <f>VLOOKUP(A25,Cell_Calc!A:I,9,0)</f>
        <v>12326.18</v>
      </c>
      <c r="I25" s="46">
        <f t="shared" si="2"/>
        <v>9762.026882523165</v>
      </c>
      <c r="J25" s="48">
        <f t="shared" si="3"/>
        <v>769318882.790314</v>
      </c>
      <c r="K25">
        <f>VLOOKUP(A25,Cell_Calc!A:T,20,0)</f>
        <v>8590357.53650614</v>
      </c>
      <c r="L25">
        <f t="shared" si="4"/>
        <v>34361430.14602457</v>
      </c>
      <c r="M25">
        <f>VLOOKUP(A25,Cell_Calc!A:U,21,0)</f>
        <v>0.7919750387</v>
      </c>
    </row>
    <row r="26" spans="1:13" ht="12.75">
      <c r="A26">
        <f t="shared" si="0"/>
        <v>43003</v>
      </c>
      <c r="B26">
        <v>43</v>
      </c>
      <c r="C26">
        <v>3</v>
      </c>
      <c r="D26" s="45">
        <v>249127</v>
      </c>
      <c r="E26" s="45">
        <f t="shared" si="1"/>
        <v>229573.12583332174</v>
      </c>
      <c r="F26" s="45">
        <v>12096</v>
      </c>
      <c r="G26" s="46" t="s">
        <v>194</v>
      </c>
      <c r="H26" s="46">
        <f>VLOOKUP(A26,Cell_Calc!A:I,9,0)</f>
        <v>12341.240000000002</v>
      </c>
      <c r="I26" s="46">
        <f t="shared" si="2"/>
        <v>12341.240022214235</v>
      </c>
      <c r="J26" s="48">
        <f t="shared" si="3"/>
        <v>2711691624.4357157</v>
      </c>
      <c r="K26">
        <f>VLOOKUP(A26,Cell_Calc!A:T,20,0)</f>
        <v>30279252.34093216</v>
      </c>
      <c r="L26">
        <f t="shared" si="4"/>
        <v>121117009.36372867</v>
      </c>
      <c r="M26">
        <f>VLOOKUP(A26,Cell_Calc!A:U,21,0)</f>
        <v>1.0000000018000001</v>
      </c>
    </row>
    <row r="27" spans="1:13" ht="12.75">
      <c r="A27">
        <f t="shared" si="0"/>
        <v>43002</v>
      </c>
      <c r="B27">
        <v>43</v>
      </c>
      <c r="C27">
        <v>2</v>
      </c>
      <c r="D27" s="45">
        <v>184221</v>
      </c>
      <c r="E27" s="45">
        <f t="shared" si="1"/>
        <v>169761.57066131078</v>
      </c>
      <c r="F27" s="45">
        <v>12120</v>
      </c>
      <c r="G27" s="46" t="s">
        <v>194</v>
      </c>
      <c r="H27" s="46">
        <f>VLOOKUP(A27,Cell_Calc!A:I,9,0)</f>
        <v>12352.53</v>
      </c>
      <c r="I27" s="46">
        <f t="shared" si="2"/>
        <v>12352.530022234556</v>
      </c>
      <c r="J27" s="48">
        <f t="shared" si="3"/>
        <v>1948975614.2427566</v>
      </c>
      <c r="K27">
        <f>VLOOKUP(A27,Cell_Calc!A:T,20,0)</f>
        <v>21762623.706248306</v>
      </c>
      <c r="L27">
        <f t="shared" si="4"/>
        <v>87050494.82499324</v>
      </c>
      <c r="M27">
        <f>VLOOKUP(A27,Cell_Calc!A:U,21,0)</f>
        <v>1.0000000018000001</v>
      </c>
    </row>
    <row r="28" spans="1:13" ht="12.75">
      <c r="A28">
        <f t="shared" si="0"/>
        <v>43001</v>
      </c>
      <c r="B28">
        <v>43</v>
      </c>
      <c r="C28">
        <v>1</v>
      </c>
      <c r="D28" s="45">
        <v>137035</v>
      </c>
      <c r="E28" s="45">
        <f t="shared" si="1"/>
        <v>126279.1800911553</v>
      </c>
      <c r="F28" s="45">
        <v>12053</v>
      </c>
      <c r="G28" s="46" t="s">
        <v>194</v>
      </c>
      <c r="H28" s="46">
        <f>VLOOKUP(A28,Cell_Calc!A:I,9,0)</f>
        <v>12360.06</v>
      </c>
      <c r="I28" s="46">
        <f t="shared" si="2"/>
        <v>12315.618713342645</v>
      </c>
      <c r="J28" s="48">
        <f t="shared" si="3"/>
        <v>1457994125.8849797</v>
      </c>
      <c r="K28">
        <f>VLOOKUP(A28,Cell_Calc!A:T,20,0)</f>
        <v>16280233.21363276</v>
      </c>
      <c r="L28">
        <f t="shared" si="4"/>
        <v>65120932.85453106</v>
      </c>
      <c r="M28">
        <f>VLOOKUP(A28,Cell_Calc!A:U,21,0)</f>
        <v>0.9964044441</v>
      </c>
    </row>
    <row r="29" spans="1:13" ht="12.75">
      <c r="A29">
        <f t="shared" si="0"/>
        <v>43000</v>
      </c>
      <c r="B29">
        <v>43</v>
      </c>
      <c r="C29">
        <v>0</v>
      </c>
      <c r="D29" s="45">
        <v>106781</v>
      </c>
      <c r="E29" s="45">
        <f t="shared" si="1"/>
        <v>98399.80391369836</v>
      </c>
      <c r="F29" s="45">
        <v>4512</v>
      </c>
      <c r="G29" s="46" t="s">
        <v>194</v>
      </c>
      <c r="H29" s="46">
        <f>VLOOKUP(A29,Cell_Calc!A:I,9,0)</f>
        <v>12363.83</v>
      </c>
      <c r="I29" s="46">
        <f t="shared" si="2"/>
        <v>4604.395523029896</v>
      </c>
      <c r="J29" s="48">
        <f t="shared" si="3"/>
        <v>1296614381.3708425</v>
      </c>
      <c r="K29">
        <f>VLOOKUP(A29,Cell_Calc!A:T,20,0)</f>
        <v>14478237.012137849</v>
      </c>
      <c r="L29">
        <f t="shared" si="4"/>
        <v>57912948.04855141</v>
      </c>
      <c r="M29">
        <f>VLOOKUP(A29,Cell_Calc!A:U,21,0)</f>
        <v>0.3724085112</v>
      </c>
    </row>
    <row r="30" spans="1:13" ht="12.75">
      <c r="A30">
        <f aca="true" t="shared" si="5" ref="A30:A61">1000*B30+C30</f>
        <v>44010</v>
      </c>
      <c r="B30">
        <v>44</v>
      </c>
      <c r="C30">
        <v>10</v>
      </c>
      <c r="D30" s="45">
        <v>92683</v>
      </c>
      <c r="E30" s="45">
        <f t="shared" si="1"/>
        <v>85408.35004479547</v>
      </c>
      <c r="F30" s="45">
        <v>5391</v>
      </c>
      <c r="G30" s="46" t="s">
        <v>194</v>
      </c>
      <c r="H30" s="46">
        <f>VLOOKUP(A30,Cell_Calc!A:I,9,0)</f>
        <v>12157.26</v>
      </c>
      <c r="I30" s="46">
        <f t="shared" si="2"/>
        <v>5414.288294403528</v>
      </c>
      <c r="J30" s="48">
        <f t="shared" si="3"/>
        <v>1368559499.0577571</v>
      </c>
      <c r="K30">
        <f>VLOOKUP(A30,Cell_Calc!A:T,20,0)</f>
        <v>15281589.55912721</v>
      </c>
      <c r="L30">
        <f t="shared" si="4"/>
        <v>61126358.236508854</v>
      </c>
      <c r="M30">
        <f>VLOOKUP(A30,Cell_Calc!A:U,21,0)</f>
        <v>0.4453543228</v>
      </c>
    </row>
    <row r="31" spans="1:13" ht="12.75">
      <c r="A31">
        <f t="shared" si="5"/>
        <v>44009</v>
      </c>
      <c r="B31">
        <v>44</v>
      </c>
      <c r="C31">
        <v>9</v>
      </c>
      <c r="D31" s="45">
        <v>300430</v>
      </c>
      <c r="E31" s="45">
        <f t="shared" si="1"/>
        <v>276849.37479319726</v>
      </c>
      <c r="F31" s="45">
        <v>12096</v>
      </c>
      <c r="G31" s="46" t="s">
        <v>194</v>
      </c>
      <c r="H31" s="46">
        <f>VLOOKUP(A31,Cell_Calc!A:I,9,0)</f>
        <v>12194.73</v>
      </c>
      <c r="I31" s="46">
        <f t="shared" si="2"/>
        <v>12194.714938288977</v>
      </c>
      <c r="J31" s="48">
        <f t="shared" si="3"/>
        <v>4322541157.0114975</v>
      </c>
      <c r="K31">
        <f>VLOOKUP(A31,Cell_Calc!A:T,20,0)</f>
        <v>48266297.41663635</v>
      </c>
      <c r="L31">
        <f t="shared" si="4"/>
        <v>193065189.66654542</v>
      </c>
      <c r="M31">
        <f>VLOOKUP(A31,Cell_Calc!A:U,21,0)</f>
        <v>0.9999987649000001</v>
      </c>
    </row>
    <row r="32" spans="1:13" ht="12.75">
      <c r="A32">
        <f t="shared" si="5"/>
        <v>44008</v>
      </c>
      <c r="B32">
        <v>44</v>
      </c>
      <c r="C32">
        <v>8</v>
      </c>
      <c r="D32" s="45">
        <v>41744</v>
      </c>
      <c r="E32" s="45">
        <f t="shared" si="1"/>
        <v>38467.5308769671</v>
      </c>
      <c r="F32" s="45">
        <v>2011</v>
      </c>
      <c r="G32" s="46" t="s">
        <v>194</v>
      </c>
      <c r="H32" s="46">
        <f>VLOOKUP(A32,Cell_Calc!A:I,9,0)</f>
        <v>12228.49</v>
      </c>
      <c r="I32" s="46">
        <f t="shared" si="2"/>
        <v>2031.665538564502</v>
      </c>
      <c r="J32" s="48">
        <f t="shared" si="3"/>
        <v>575342026.6120739</v>
      </c>
      <c r="K32">
        <f>VLOOKUP(A32,Cell_Calc!A:T,20,0)</f>
        <v>6424375.931667918</v>
      </c>
      <c r="L32">
        <f t="shared" si="4"/>
        <v>25697503.72667168</v>
      </c>
      <c r="M32">
        <f>VLOOKUP(A32,Cell_Calc!A:U,21,0)</f>
        <v>0.1661419798</v>
      </c>
    </row>
    <row r="33" spans="1:13" ht="12.75">
      <c r="A33">
        <f t="shared" si="5"/>
        <v>44004</v>
      </c>
      <c r="B33">
        <v>44</v>
      </c>
      <c r="C33">
        <v>4</v>
      </c>
      <c r="D33" s="45">
        <v>83704</v>
      </c>
      <c r="E33" s="45">
        <f t="shared" si="1"/>
        <v>77134.10800415998</v>
      </c>
      <c r="F33" s="45">
        <v>11363</v>
      </c>
      <c r="G33" s="46" t="s">
        <v>194</v>
      </c>
      <c r="H33" s="46">
        <f>VLOOKUP(A33,Cell_Calc!A:I,9,0)</f>
        <v>12326.18</v>
      </c>
      <c r="I33" s="46">
        <f t="shared" si="2"/>
        <v>11574.464272779047</v>
      </c>
      <c r="J33" s="48">
        <f t="shared" si="3"/>
        <v>1000827051.4214364</v>
      </c>
      <c r="K33">
        <f>VLOOKUP(A33,Cell_Calc!A:T,20,0)</f>
        <v>11175420.747160686</v>
      </c>
      <c r="L33">
        <f t="shared" si="4"/>
        <v>44701682.98864275</v>
      </c>
      <c r="M33">
        <f>VLOOKUP(A33,Cell_Calc!A:U,21,0)</f>
        <v>0.9390147047</v>
      </c>
    </row>
    <row r="34" spans="1:13" ht="12.75">
      <c r="A34">
        <f t="shared" si="5"/>
        <v>44003</v>
      </c>
      <c r="B34">
        <v>44</v>
      </c>
      <c r="C34">
        <v>3</v>
      </c>
      <c r="D34" s="45">
        <v>155390</v>
      </c>
      <c r="E34" s="45">
        <f aca="true" t="shared" si="6" ref="E34:E65">D34*$E$84</f>
        <v>143193.5038082579</v>
      </c>
      <c r="F34" s="45">
        <v>12096</v>
      </c>
      <c r="G34" s="46" t="s">
        <v>194</v>
      </c>
      <c r="H34" s="46">
        <f>VLOOKUP(A34,Cell_Calc!A:I,9,0)</f>
        <v>12341.240000000002</v>
      </c>
      <c r="I34" s="46">
        <f t="shared" si="2"/>
        <v>12341.24002468248</v>
      </c>
      <c r="J34" s="48">
        <f t="shared" si="3"/>
        <v>1718238463.0745966</v>
      </c>
      <c r="K34">
        <f>VLOOKUP(A34,Cell_Calc!A:T,20,0)</f>
        <v>19186169.819791958</v>
      </c>
      <c r="L34">
        <f t="shared" si="4"/>
        <v>76744679.27916785</v>
      </c>
      <c r="M34">
        <f>VLOOKUP(A34,Cell_Calc!A:U,21,0)</f>
        <v>1.000000002</v>
      </c>
    </row>
    <row r="35" spans="1:13" ht="12.75">
      <c r="A35">
        <f t="shared" si="5"/>
        <v>44002</v>
      </c>
      <c r="B35">
        <v>44</v>
      </c>
      <c r="C35">
        <v>2</v>
      </c>
      <c r="D35" s="45">
        <v>243369</v>
      </c>
      <c r="E35" s="45">
        <f t="shared" si="6"/>
        <v>224267.0688481364</v>
      </c>
      <c r="F35" s="45">
        <v>12120</v>
      </c>
      <c r="G35" s="46" t="s">
        <v>194</v>
      </c>
      <c r="H35" s="46">
        <f>VLOOKUP(A35,Cell_Calc!A:I,9,0)</f>
        <v>12352.53</v>
      </c>
      <c r="I35" s="46">
        <f t="shared" si="2"/>
        <v>12352.530022234554</v>
      </c>
      <c r="J35" s="48">
        <f t="shared" si="3"/>
        <v>2554993133.264406</v>
      </c>
      <c r="K35">
        <f>VLOOKUP(A35,Cell_Calc!A:T,20,0)</f>
        <v>28529527.88374697</v>
      </c>
      <c r="L35">
        <f t="shared" si="4"/>
        <v>114118111.53498791</v>
      </c>
      <c r="M35">
        <f>VLOOKUP(A35,Cell_Calc!A:U,21,0)</f>
        <v>1.0000000018</v>
      </c>
    </row>
    <row r="36" spans="1:13" ht="12.75">
      <c r="A36">
        <f t="shared" si="5"/>
        <v>44001</v>
      </c>
      <c r="B36">
        <v>44</v>
      </c>
      <c r="C36">
        <v>1</v>
      </c>
      <c r="D36" s="45">
        <v>405346</v>
      </c>
      <c r="E36" s="45">
        <f t="shared" si="6"/>
        <v>373530.56177786284</v>
      </c>
      <c r="F36" s="45">
        <v>6135</v>
      </c>
      <c r="G36" s="46" t="s">
        <v>194</v>
      </c>
      <c r="H36" s="46">
        <f>VLOOKUP(A36,Cell_Calc!A:I,9,0)</f>
        <v>12360.06</v>
      </c>
      <c r="I36" s="46">
        <f t="shared" si="2"/>
        <v>6258.77503379559</v>
      </c>
      <c r="J36" s="48">
        <f t="shared" si="3"/>
        <v>4238435234.315153</v>
      </c>
      <c r="K36">
        <f>VLOOKUP(A36,Cell_Calc!A:T,20,0)</f>
        <v>47327155.062195696</v>
      </c>
      <c r="L36">
        <f t="shared" si="4"/>
        <v>189308620.2487828</v>
      </c>
      <c r="M36">
        <f>VLOOKUP(A36,Cell_Calc!A:U,21,0)</f>
        <v>0.5063709265</v>
      </c>
    </row>
    <row r="37" spans="1:13" ht="12.75">
      <c r="A37">
        <f t="shared" si="5"/>
        <v>45010</v>
      </c>
      <c r="B37">
        <v>45</v>
      </c>
      <c r="C37">
        <v>10</v>
      </c>
      <c r="D37" s="45">
        <v>101502</v>
      </c>
      <c r="E37" s="45">
        <f t="shared" si="6"/>
        <v>93535.15041859704</v>
      </c>
      <c r="F37" s="45">
        <v>8337</v>
      </c>
      <c r="G37" s="46" t="s">
        <v>194</v>
      </c>
      <c r="H37" s="46">
        <f>VLOOKUP(A37,Cell_Calc!A:I,9,0)</f>
        <v>12157.26</v>
      </c>
      <c r="I37" s="46">
        <f t="shared" si="2"/>
        <v>8377.61402711622</v>
      </c>
      <c r="J37" s="48">
        <f t="shared" si="3"/>
        <v>1428555217.7214298</v>
      </c>
      <c r="K37">
        <f>VLOOKUP(A37,Cell_Calc!A:T,20,0)</f>
        <v>15951512.897173049</v>
      </c>
      <c r="L37">
        <f t="shared" si="4"/>
        <v>63806051.58869221</v>
      </c>
      <c r="M37">
        <f>VLOOKUP(A37,Cell_Calc!A:U,21,0)</f>
        <v>0.689103797</v>
      </c>
    </row>
    <row r="38" spans="1:13" ht="12.75">
      <c r="A38">
        <f t="shared" si="5"/>
        <v>45009</v>
      </c>
      <c r="B38">
        <v>45</v>
      </c>
      <c r="C38">
        <v>9</v>
      </c>
      <c r="D38" s="45">
        <v>201400</v>
      </c>
      <c r="E38" s="45">
        <f t="shared" si="6"/>
        <v>185592.19812718412</v>
      </c>
      <c r="F38" s="45">
        <v>12096</v>
      </c>
      <c r="G38" s="46" t="s">
        <v>194</v>
      </c>
      <c r="H38" s="46">
        <f>VLOOKUP(A38,Cell_Calc!A:I,9,0)</f>
        <v>12194.73</v>
      </c>
      <c r="I38" s="46">
        <f t="shared" si="2"/>
        <v>12194.730023169986</v>
      </c>
      <c r="J38" s="48">
        <f t="shared" si="3"/>
        <v>2379312970.1242094</v>
      </c>
      <c r="K38">
        <f>VLOOKUP(A38,Cell_Calc!A:T,20,0)</f>
        <v>26567850.551751267</v>
      </c>
      <c r="L38">
        <f t="shared" si="4"/>
        <v>106271402.2070051</v>
      </c>
      <c r="M38">
        <f>VLOOKUP(A38,Cell_Calc!A:U,21,0)</f>
        <v>1.0000000019</v>
      </c>
    </row>
    <row r="39" spans="1:13" ht="12.75">
      <c r="A39">
        <f t="shared" si="5"/>
        <v>45008</v>
      </c>
      <c r="B39">
        <v>45</v>
      </c>
      <c r="C39">
        <v>8</v>
      </c>
      <c r="D39" s="45">
        <v>104030</v>
      </c>
      <c r="E39" s="45">
        <f t="shared" si="6"/>
        <v>95864.72875457282</v>
      </c>
      <c r="F39" s="45">
        <v>6023</v>
      </c>
      <c r="G39" s="46" t="s">
        <v>194</v>
      </c>
      <c r="H39" s="46">
        <f>VLOOKUP(A39,Cell_Calc!A:I,9,0)</f>
        <v>12228.49</v>
      </c>
      <c r="I39" s="46">
        <f t="shared" si="2"/>
        <v>6084.745218173914</v>
      </c>
      <c r="J39" s="48">
        <f t="shared" si="3"/>
        <v>1228996664.75681</v>
      </c>
      <c r="K39">
        <f>VLOOKUP(A39,Cell_Calc!A:T,20,0)</f>
        <v>13723205.029288404</v>
      </c>
      <c r="L39">
        <f t="shared" si="4"/>
        <v>54892820.11715363</v>
      </c>
      <c r="M39">
        <f>VLOOKUP(A39,Cell_Calc!A:U,21,0)</f>
        <v>0.4975876186</v>
      </c>
    </row>
    <row r="40" spans="1:13" ht="12.75">
      <c r="A40">
        <f t="shared" si="5"/>
        <v>45005</v>
      </c>
      <c r="B40">
        <v>45</v>
      </c>
      <c r="C40">
        <v>5</v>
      </c>
      <c r="D40" s="45">
        <v>53524</v>
      </c>
      <c r="E40" s="45">
        <f t="shared" si="6"/>
        <v>49322.92359761372</v>
      </c>
      <c r="F40" s="45">
        <v>5464</v>
      </c>
      <c r="G40" s="46" t="s">
        <v>194</v>
      </c>
      <c r="H40" s="46">
        <f>VLOOKUP(A40,Cell_Calc!A:I,9,0)</f>
        <v>12307.38</v>
      </c>
      <c r="I40" s="46">
        <f t="shared" si="2"/>
        <v>5551.224864556128</v>
      </c>
      <c r="J40" s="48">
        <f t="shared" si="3"/>
        <v>596819383.271713</v>
      </c>
      <c r="K40">
        <f>VLOOKUP(A40,Cell_Calc!A:T,20,0)</f>
        <v>6664196.085277287</v>
      </c>
      <c r="L40">
        <f t="shared" si="4"/>
        <v>26656784.341109157</v>
      </c>
      <c r="M40">
        <f>VLOOKUP(A40,Cell_Calc!A:U,21,0)</f>
        <v>0.4510484656</v>
      </c>
    </row>
    <row r="41" spans="1:13" ht="12.75">
      <c r="A41">
        <f t="shared" si="5"/>
        <v>45004</v>
      </c>
      <c r="B41">
        <v>45</v>
      </c>
      <c r="C41">
        <v>4</v>
      </c>
      <c r="D41" s="45">
        <v>112374</v>
      </c>
      <c r="E41" s="45">
        <f t="shared" si="6"/>
        <v>103553.81167996122</v>
      </c>
      <c r="F41" s="45">
        <v>12073</v>
      </c>
      <c r="G41" s="46" t="s">
        <v>194</v>
      </c>
      <c r="H41" s="46">
        <f>VLOOKUP(A41,Cell_Calc!A:I,9,0)</f>
        <v>12326.18</v>
      </c>
      <c r="I41" s="46">
        <f t="shared" si="2"/>
        <v>12301.598230800242</v>
      </c>
      <c r="J41" s="48">
        <f t="shared" si="3"/>
        <v>1408627324.8470972</v>
      </c>
      <c r="K41">
        <f>VLOOKUP(A41,Cell_Calc!A:T,20,0)</f>
        <v>15728994.343983747</v>
      </c>
      <c r="L41">
        <f t="shared" si="4"/>
        <v>62915977.375935</v>
      </c>
      <c r="M41">
        <f>VLOOKUP(A41,Cell_Calc!A:U,21,0)</f>
        <v>0.9980057269</v>
      </c>
    </row>
    <row r="42" spans="1:13" ht="12.75">
      <c r="A42">
        <f t="shared" si="5"/>
        <v>45003</v>
      </c>
      <c r="B42">
        <v>45</v>
      </c>
      <c r="C42">
        <v>3</v>
      </c>
      <c r="D42" s="45">
        <v>264632</v>
      </c>
      <c r="E42" s="45">
        <f t="shared" si="6"/>
        <v>243861.14485994534</v>
      </c>
      <c r="F42" s="45">
        <v>12096</v>
      </c>
      <c r="G42" s="46" t="s">
        <v>194</v>
      </c>
      <c r="H42" s="46">
        <f>VLOOKUP(A42,Cell_Calc!A:I,9,0)</f>
        <v>12341.240000000002</v>
      </c>
      <c r="I42" s="46">
        <f t="shared" si="2"/>
        <v>12341.240022214233</v>
      </c>
      <c r="J42" s="48">
        <f t="shared" si="3"/>
        <v>3020588206.2985287</v>
      </c>
      <c r="K42">
        <f>VLOOKUP(A42,Cell_Calc!A:T,20,0)</f>
        <v>33728448.94765246</v>
      </c>
      <c r="L42">
        <f t="shared" si="4"/>
        <v>134913795.79060987</v>
      </c>
      <c r="M42">
        <f>VLOOKUP(A42,Cell_Calc!A:U,21,0)</f>
        <v>1.0000000018</v>
      </c>
    </row>
    <row r="43" spans="1:13" ht="12.75">
      <c r="A43">
        <f t="shared" si="5"/>
        <v>45002</v>
      </c>
      <c r="B43">
        <v>45</v>
      </c>
      <c r="C43">
        <v>2</v>
      </c>
      <c r="D43" s="45">
        <v>1205575</v>
      </c>
      <c r="E43" s="45">
        <f t="shared" si="6"/>
        <v>1110949.9218330686</v>
      </c>
      <c r="F43" s="45">
        <v>10389</v>
      </c>
      <c r="G43" s="46" t="s">
        <v>194</v>
      </c>
      <c r="H43" s="46">
        <f>VLOOKUP(A43,Cell_Calc!A:I,9,0)</f>
        <v>12352.53</v>
      </c>
      <c r="I43" s="46">
        <f t="shared" si="2"/>
        <v>10579.97396646352</v>
      </c>
      <c r="J43" s="48">
        <f t="shared" si="3"/>
        <v>16248542586.682678</v>
      </c>
      <c r="K43">
        <f>VLOOKUP(A43,Cell_Calc!A:T,20,0)</f>
        <v>181434244.4845394</v>
      </c>
      <c r="L43">
        <f t="shared" si="4"/>
        <v>725736977.9381577</v>
      </c>
      <c r="M43">
        <f>VLOOKUP(A43,Cell_Calc!A:U,21,0)</f>
        <v>0.8565025923</v>
      </c>
    </row>
    <row r="44" spans="1:13" ht="12.75">
      <c r="A44">
        <f t="shared" si="5"/>
        <v>45001</v>
      </c>
      <c r="B44">
        <v>45</v>
      </c>
      <c r="C44">
        <v>1</v>
      </c>
      <c r="D44" s="45">
        <v>24915</v>
      </c>
      <c r="E44" s="45">
        <f t="shared" si="6"/>
        <v>22959.432057292914</v>
      </c>
      <c r="F44" s="45">
        <v>262</v>
      </c>
      <c r="G44" s="46" t="s">
        <v>194</v>
      </c>
      <c r="H44" s="46">
        <f>VLOOKUP(A44,Cell_Calc!A:I,9,0)</f>
        <v>12360.06</v>
      </c>
      <c r="I44" s="46">
        <f t="shared" si="2"/>
        <v>267.166957412682</v>
      </c>
      <c r="J44" s="48">
        <f t="shared" si="3"/>
        <v>291674880.20089513</v>
      </c>
      <c r="K44">
        <f>VLOOKUP(A44,Cell_Calc!A:T,20,0)</f>
        <v>3256895.8872496705</v>
      </c>
      <c r="L44">
        <f t="shared" si="4"/>
        <v>13027583.548998686</v>
      </c>
      <c r="M44">
        <f>VLOOKUP(A44,Cell_Calc!A:U,21,0)</f>
        <v>0.0216153447</v>
      </c>
    </row>
    <row r="45" spans="1:13" ht="12.75">
      <c r="A45">
        <f t="shared" si="5"/>
        <v>46010</v>
      </c>
      <c r="B45">
        <v>46</v>
      </c>
      <c r="C45">
        <v>10</v>
      </c>
      <c r="D45" s="45">
        <v>66239</v>
      </c>
      <c r="E45" s="45">
        <f t="shared" si="6"/>
        <v>61039.928558821004</v>
      </c>
      <c r="F45" s="45">
        <v>9318</v>
      </c>
      <c r="G45" s="46" t="s">
        <v>194</v>
      </c>
      <c r="H45" s="46">
        <f>VLOOKUP(A45,Cell_Calc!A:I,9,0)</f>
        <v>12157.26</v>
      </c>
      <c r="I45" s="46">
        <f t="shared" si="2"/>
        <v>9365.16529774756</v>
      </c>
      <c r="J45" s="48">
        <f t="shared" si="3"/>
        <v>775249967.9046382</v>
      </c>
      <c r="K45">
        <f>VLOOKUP(A45,Cell_Calc!A:T,20,0)</f>
        <v>8656585.134516861</v>
      </c>
      <c r="L45">
        <f t="shared" si="4"/>
        <v>34626340.53806745</v>
      </c>
      <c r="M45">
        <f>VLOOKUP(A45,Cell_Calc!A:U,21,0)</f>
        <v>0.7703351986999999</v>
      </c>
    </row>
    <row r="46" spans="1:13" ht="12.75">
      <c r="A46">
        <f t="shared" si="5"/>
        <v>46009</v>
      </c>
      <c r="B46">
        <v>46</v>
      </c>
      <c r="C46">
        <v>9</v>
      </c>
      <c r="D46" s="45">
        <v>133286</v>
      </c>
      <c r="E46" s="45">
        <f t="shared" si="6"/>
        <v>122824.43753515325</v>
      </c>
      <c r="F46" s="45">
        <v>12096</v>
      </c>
      <c r="G46" s="46" t="s">
        <v>194</v>
      </c>
      <c r="H46" s="46">
        <f>VLOOKUP(A46,Cell_Calc!A:I,9,0)</f>
        <v>12194.73</v>
      </c>
      <c r="I46" s="46">
        <f t="shared" si="2"/>
        <v>12194.730023169988</v>
      </c>
      <c r="J46" s="48">
        <f t="shared" si="3"/>
        <v>1568956181.74719</v>
      </c>
      <c r="K46">
        <f>VLOOKUP(A46,Cell_Calc!A:T,20,0)</f>
        <v>17519256.139191132</v>
      </c>
      <c r="L46">
        <f t="shared" si="4"/>
        <v>70077024.55676454</v>
      </c>
      <c r="M46">
        <f>VLOOKUP(A46,Cell_Calc!A:U,21,0)</f>
        <v>1.0000000019000002</v>
      </c>
    </row>
    <row r="47" spans="1:13" ht="12.75">
      <c r="A47">
        <f t="shared" si="5"/>
        <v>46008</v>
      </c>
      <c r="B47">
        <v>46</v>
      </c>
      <c r="C47">
        <v>8</v>
      </c>
      <c r="D47" s="45">
        <v>89791</v>
      </c>
      <c r="E47" s="45">
        <f t="shared" si="6"/>
        <v>82743.34191677254</v>
      </c>
      <c r="F47" s="45">
        <v>10040</v>
      </c>
      <c r="G47" s="46" t="s">
        <v>194</v>
      </c>
      <c r="H47" s="46">
        <f>VLOOKUP(A47,Cell_Calc!A:I,9,0)</f>
        <v>12228.49</v>
      </c>
      <c r="I47" s="46">
        <f t="shared" si="2"/>
        <v>10145.80641730929</v>
      </c>
      <c r="J47" s="48">
        <f t="shared" si="3"/>
        <v>1060862692.4405197</v>
      </c>
      <c r="K47">
        <f>VLOOKUP(A47,Cell_Calc!A:T,20,0)</f>
        <v>11845789.865642114</v>
      </c>
      <c r="L47">
        <f t="shared" si="4"/>
        <v>47383159.46256846</v>
      </c>
      <c r="M47">
        <f>VLOOKUP(A47,Cell_Calc!A:U,21,0)</f>
        <v>0.8296859561000001</v>
      </c>
    </row>
    <row r="48" spans="1:13" ht="12.75">
      <c r="A48">
        <f t="shared" si="5"/>
        <v>46006</v>
      </c>
      <c r="B48">
        <v>46</v>
      </c>
      <c r="C48">
        <v>6</v>
      </c>
      <c r="D48" s="45">
        <v>56931</v>
      </c>
      <c r="E48" s="45">
        <f t="shared" si="6"/>
        <v>52462.50959075829</v>
      </c>
      <c r="F48" s="45">
        <v>5763</v>
      </c>
      <c r="G48" s="46" t="s">
        <v>194</v>
      </c>
      <c r="H48" s="46">
        <f>VLOOKUP(A48,Cell_Calc!A:I,9,0)</f>
        <v>12284.82</v>
      </c>
      <c r="I48" s="46">
        <f t="shared" si="2"/>
        <v>5845.158049466249</v>
      </c>
      <c r="J48" s="48">
        <f t="shared" si="3"/>
        <v>580696403.3733011</v>
      </c>
      <c r="K48">
        <f>VLOOKUP(A48,Cell_Calc!A:T,20,0)</f>
        <v>6484163.897091663</v>
      </c>
      <c r="L48">
        <f t="shared" si="4"/>
        <v>25936655.58836666</v>
      </c>
      <c r="M48">
        <f>VLOOKUP(A48,Cell_Calc!A:U,21,0)</f>
        <v>0.47580331249999996</v>
      </c>
    </row>
    <row r="49" spans="1:13" ht="12.75">
      <c r="A49">
        <f t="shared" si="5"/>
        <v>46005</v>
      </c>
      <c r="B49">
        <v>46</v>
      </c>
      <c r="C49">
        <v>5</v>
      </c>
      <c r="D49" s="45">
        <v>92547</v>
      </c>
      <c r="E49" s="45">
        <f t="shared" si="6"/>
        <v>85283.02462798664</v>
      </c>
      <c r="F49" s="45">
        <v>11711</v>
      </c>
      <c r="G49" s="46" t="s">
        <v>194</v>
      </c>
      <c r="H49" s="46">
        <f>VLOOKUP(A49,Cell_Calc!A:I,9,0)</f>
        <v>12307.38</v>
      </c>
      <c r="I49" s="46">
        <f t="shared" si="2"/>
        <v>12298.755262550574</v>
      </c>
      <c r="J49" s="48">
        <f t="shared" si="3"/>
        <v>944054679.6954993</v>
      </c>
      <c r="K49">
        <f>VLOOKUP(A49,Cell_Calc!A:T,20,0)</f>
        <v>10541489.8997176</v>
      </c>
      <c r="L49">
        <f t="shared" si="4"/>
        <v>42165959.598870404</v>
      </c>
      <c r="M49">
        <f>VLOOKUP(A49,Cell_Calc!A:U,21,0)</f>
        <v>0.9992992223</v>
      </c>
    </row>
    <row r="50" spans="1:13" ht="12.75">
      <c r="A50">
        <f t="shared" si="5"/>
        <v>46004</v>
      </c>
      <c r="B50">
        <v>46</v>
      </c>
      <c r="C50">
        <v>4</v>
      </c>
      <c r="D50" s="45">
        <v>103335</v>
      </c>
      <c r="E50" s="45">
        <f t="shared" si="6"/>
        <v>95224.27901426303</v>
      </c>
      <c r="F50" s="45">
        <v>11483</v>
      </c>
      <c r="G50" s="46" t="s">
        <v>194</v>
      </c>
      <c r="H50" s="46">
        <f>VLOOKUP(A50,Cell_Calc!A:I,9,0)</f>
        <v>12326.18</v>
      </c>
      <c r="I50" s="46">
        <f t="shared" si="2"/>
        <v>12326.18002465236</v>
      </c>
      <c r="J50" s="48">
        <f t="shared" si="3"/>
        <v>1108294099.6683276</v>
      </c>
      <c r="K50">
        <f>VLOOKUP(A50,Cell_Calc!A:T,20,0)</f>
        <v>12375417.768532867</v>
      </c>
      <c r="L50">
        <f t="shared" si="4"/>
        <v>49501671.074131474</v>
      </c>
      <c r="M50">
        <f>VLOOKUP(A50,Cell_Calc!A:U,21,0)</f>
        <v>1.000000002</v>
      </c>
    </row>
    <row r="51" spans="1:13" ht="12.75">
      <c r="A51">
        <f t="shared" si="5"/>
        <v>46003</v>
      </c>
      <c r="B51">
        <v>46</v>
      </c>
      <c r="C51">
        <v>3</v>
      </c>
      <c r="D51" s="45">
        <v>123533</v>
      </c>
      <c r="E51" s="45">
        <f t="shared" si="6"/>
        <v>113836.94643120872</v>
      </c>
      <c r="F51" s="45">
        <v>11094</v>
      </c>
      <c r="G51" s="46" t="s">
        <v>194</v>
      </c>
      <c r="H51" s="46">
        <f>VLOOKUP(A51,Cell_Calc!A:I,9,0)</f>
        <v>12341.240000000002</v>
      </c>
      <c r="I51" s="46">
        <f t="shared" si="2"/>
        <v>11315.08137608558</v>
      </c>
      <c r="J51" s="48">
        <f t="shared" si="3"/>
        <v>1302296974.277866</v>
      </c>
      <c r="K51">
        <f>VLOOKUP(A51,Cell_Calc!A:T,20,0)</f>
        <v>14541689.90000756</v>
      </c>
      <c r="L51">
        <f t="shared" si="4"/>
        <v>58166759.60003026</v>
      </c>
      <c r="M51">
        <f>VLOOKUP(A51,Cell_Calc!A:U,21,0)</f>
        <v>0.9168512544999999</v>
      </c>
    </row>
    <row r="52" spans="1:13" ht="12.75">
      <c r="A52">
        <f t="shared" si="5"/>
        <v>46002</v>
      </c>
      <c r="B52">
        <v>46</v>
      </c>
      <c r="C52">
        <v>2</v>
      </c>
      <c r="D52" s="45">
        <v>24678</v>
      </c>
      <c r="E52" s="45">
        <f t="shared" si="6"/>
        <v>22741.034088295182</v>
      </c>
      <c r="F52" s="45">
        <v>2030</v>
      </c>
      <c r="G52" s="46" t="s">
        <v>194</v>
      </c>
      <c r="H52" s="46">
        <f>VLOOKUP(A52,Cell_Calc!A:I,9,0)</f>
        <v>12352.53</v>
      </c>
      <c r="I52" s="46">
        <f t="shared" si="2"/>
        <v>2063.2564772777732</v>
      </c>
      <c r="J52" s="48">
        <f t="shared" si="3"/>
        <v>254894900.82078132</v>
      </c>
      <c r="K52">
        <f>VLOOKUP(A52,Cell_Calc!A:T,20,0)</f>
        <v>2846203.806074513</v>
      </c>
      <c r="L52">
        <f t="shared" si="4"/>
        <v>11384815.224298054</v>
      </c>
      <c r="M52">
        <f>VLOOKUP(A52,Cell_Calc!A:U,21,0)</f>
        <v>0.1670310841</v>
      </c>
    </row>
    <row r="53" spans="1:13" ht="12.75">
      <c r="A53">
        <f t="shared" si="5"/>
        <v>47011</v>
      </c>
      <c r="B53">
        <v>47</v>
      </c>
      <c r="C53">
        <v>11</v>
      </c>
      <c r="D53" s="45">
        <v>6574</v>
      </c>
      <c r="E53" s="45">
        <f t="shared" si="6"/>
        <v>6058.009486038274</v>
      </c>
      <c r="F53" s="45">
        <v>1320</v>
      </c>
      <c r="G53" s="46" t="s">
        <v>194</v>
      </c>
      <c r="H53" s="46">
        <f>VLOOKUP(A53,Cell_Calc!A:I,9,0)</f>
        <v>12116.08</v>
      </c>
      <c r="I53" s="46">
        <f t="shared" si="2"/>
        <v>1320.7035772458</v>
      </c>
      <c r="J53" s="48">
        <f t="shared" si="3"/>
        <v>76220482.09672204</v>
      </c>
      <c r="K53">
        <f>VLOOKUP(A53,Cell_Calc!A:T,20,0)</f>
        <v>851092.0600842312</v>
      </c>
      <c r="L53">
        <f t="shared" si="4"/>
        <v>3404368.2403369257</v>
      </c>
      <c r="M53">
        <f>VLOOKUP(A53,Cell_Calc!A:U,21,0)</f>
        <v>0.1090041975</v>
      </c>
    </row>
    <row r="54" spans="1:13" ht="12.75">
      <c r="A54">
        <f t="shared" si="5"/>
        <v>47010</v>
      </c>
      <c r="B54">
        <v>47</v>
      </c>
      <c r="C54">
        <v>10</v>
      </c>
      <c r="D54" s="45">
        <v>60888</v>
      </c>
      <c r="E54" s="45">
        <f t="shared" si="6"/>
        <v>56108.92631364443</v>
      </c>
      <c r="F54" s="45">
        <v>12055</v>
      </c>
      <c r="G54" s="46" t="s">
        <v>194</v>
      </c>
      <c r="H54" s="46">
        <f>VLOOKUP(A54,Cell_Calc!A:I,9,0)</f>
        <v>12157.26</v>
      </c>
      <c r="I54" s="46">
        <f t="shared" si="2"/>
        <v>12115.34480075637</v>
      </c>
      <c r="J54" s="48">
        <f t="shared" si="3"/>
        <v>705949606.617769</v>
      </c>
      <c r="K54">
        <f>VLOOKUP(A54,Cell_Calc!A:T,20,0)</f>
        <v>7882764.428720519</v>
      </c>
      <c r="L54">
        <f t="shared" si="4"/>
        <v>31531057.714882083</v>
      </c>
      <c r="M54">
        <f>VLOOKUP(A54,Cell_Calc!A:U,21,0)</f>
        <v>0.9965522495</v>
      </c>
    </row>
    <row r="55" spans="1:13" ht="12.75">
      <c r="A55">
        <f t="shared" si="5"/>
        <v>47009</v>
      </c>
      <c r="B55">
        <v>47</v>
      </c>
      <c r="C55">
        <v>9</v>
      </c>
      <c r="D55" s="45">
        <v>40329</v>
      </c>
      <c r="E55" s="45">
        <f t="shared" si="6"/>
        <v>37163.59363590471</v>
      </c>
      <c r="F55" s="45">
        <v>12096</v>
      </c>
      <c r="G55" s="46" t="s">
        <v>194</v>
      </c>
      <c r="H55" s="46">
        <f>VLOOKUP(A55,Cell_Calc!A:I,9,0)</f>
        <v>12194.73</v>
      </c>
      <c r="I55" s="46">
        <f t="shared" si="2"/>
        <v>12194.730023169986</v>
      </c>
      <c r="J55" s="48">
        <f t="shared" si="3"/>
        <v>469861081.19965446</v>
      </c>
      <c r="K55">
        <f>VLOOKUP(A55,Cell_Calc!A:T,20,0)</f>
        <v>5246556.103438975</v>
      </c>
      <c r="L55">
        <f t="shared" si="4"/>
        <v>20986224.413755905</v>
      </c>
      <c r="M55">
        <f>VLOOKUP(A55,Cell_Calc!A:U,21,0)</f>
        <v>1.0000000019</v>
      </c>
    </row>
    <row r="56" spans="1:13" ht="12.75">
      <c r="A56">
        <f t="shared" si="5"/>
        <v>47008</v>
      </c>
      <c r="B56">
        <v>47</v>
      </c>
      <c r="C56">
        <v>8</v>
      </c>
      <c r="D56" s="45">
        <v>44314</v>
      </c>
      <c r="E56" s="45">
        <f t="shared" si="6"/>
        <v>40835.81265048678</v>
      </c>
      <c r="F56" s="45">
        <v>12096</v>
      </c>
      <c r="G56" s="46" t="s">
        <v>194</v>
      </c>
      <c r="H56" s="46">
        <f>VLOOKUP(A56,Cell_Calc!A:I,9,0)</f>
        <v>12228.49</v>
      </c>
      <c r="I56" s="46">
        <f t="shared" si="2"/>
        <v>12228.49002323413</v>
      </c>
      <c r="J56" s="48">
        <f t="shared" si="3"/>
        <v>531407864.48895925</v>
      </c>
      <c r="K56">
        <f>VLOOKUP(A56,Cell_Calc!A:T,20,0)</f>
        <v>5933798.9171852935</v>
      </c>
      <c r="L56">
        <f t="shared" si="4"/>
        <v>23735195.668741178</v>
      </c>
      <c r="M56">
        <f>VLOOKUP(A56,Cell_Calc!A:U,21,0)</f>
        <v>1.0000000019</v>
      </c>
    </row>
    <row r="57" spans="1:13" ht="12.75">
      <c r="A57">
        <f t="shared" si="5"/>
        <v>47007</v>
      </c>
      <c r="B57">
        <v>47</v>
      </c>
      <c r="C57">
        <v>7</v>
      </c>
      <c r="D57" s="45">
        <v>67708</v>
      </c>
      <c r="E57" s="45">
        <f t="shared" si="6"/>
        <v>62393.62736243984</v>
      </c>
      <c r="F57" s="45">
        <v>6065</v>
      </c>
      <c r="G57" s="46" t="s">
        <v>194</v>
      </c>
      <c r="H57" s="46">
        <f>VLOOKUP(A57,Cell_Calc!A:I,9,0)</f>
        <v>12258.52</v>
      </c>
      <c r="I57" s="46">
        <f t="shared" si="2"/>
        <v>6143.065096562167</v>
      </c>
      <c r="J57" s="48">
        <f t="shared" si="3"/>
        <v>700042364.1080064</v>
      </c>
      <c r="K57">
        <f>VLOOKUP(A57,Cell_Calc!A:T,20,0)</f>
        <v>7816803.061660795</v>
      </c>
      <c r="L57">
        <f t="shared" si="4"/>
        <v>31267212.246643186</v>
      </c>
      <c r="M57">
        <f>VLOOKUP(A57,Cell_Calc!A:U,21,0)</f>
        <v>0.5011261633999999</v>
      </c>
    </row>
    <row r="58" spans="1:13" ht="12.75">
      <c r="A58">
        <f t="shared" si="5"/>
        <v>47006</v>
      </c>
      <c r="B58">
        <v>47</v>
      </c>
      <c r="C58">
        <v>6</v>
      </c>
      <c r="D58" s="45">
        <v>107482</v>
      </c>
      <c r="E58" s="45">
        <f t="shared" si="6"/>
        <v>99045.78271651443</v>
      </c>
      <c r="F58" s="45">
        <v>12095</v>
      </c>
      <c r="G58" s="46" t="s">
        <v>194</v>
      </c>
      <c r="H58" s="46">
        <f>VLOOKUP(A58,Cell_Calc!A:I,9,0)</f>
        <v>12284.82</v>
      </c>
      <c r="I58" s="46">
        <f t="shared" si="2"/>
        <v>12283.976378069443</v>
      </c>
      <c r="J58" s="48">
        <f t="shared" si="3"/>
        <v>1101761360.9771516</v>
      </c>
      <c r="K58">
        <f>VLOOKUP(A58,Cell_Calc!A:T,20,0)</f>
        <v>12302471.994933464</v>
      </c>
      <c r="L58">
        <f t="shared" si="4"/>
        <v>49209887.97973386</v>
      </c>
      <c r="M58">
        <f>VLOOKUP(A58,Cell_Calc!A:U,21,0)</f>
        <v>0.9999313281000001</v>
      </c>
    </row>
    <row r="59" spans="1:13" ht="12.75">
      <c r="A59">
        <f t="shared" si="5"/>
        <v>47005</v>
      </c>
      <c r="B59">
        <v>47</v>
      </c>
      <c r="C59">
        <v>5</v>
      </c>
      <c r="D59" s="45">
        <v>79593</v>
      </c>
      <c r="E59" s="45">
        <f t="shared" si="6"/>
        <v>73345.77867694621</v>
      </c>
      <c r="F59" s="45">
        <v>12096</v>
      </c>
      <c r="G59" s="46" t="s">
        <v>194</v>
      </c>
      <c r="H59" s="46">
        <f>VLOOKUP(A59,Cell_Calc!A:I,9,0)</f>
        <v>12307.38</v>
      </c>
      <c r="I59" s="46">
        <f t="shared" si="2"/>
        <v>12307.380022153282</v>
      </c>
      <c r="J59" s="48">
        <f t="shared" si="3"/>
        <v>812728186.2905122</v>
      </c>
      <c r="K59">
        <f>VLOOKUP(A59,Cell_Calc!A:T,20,0)</f>
        <v>9075073.882119417</v>
      </c>
      <c r="L59">
        <f t="shared" si="4"/>
        <v>36300295.528477676</v>
      </c>
      <c r="M59">
        <f>VLOOKUP(A59,Cell_Calc!A:U,21,0)</f>
        <v>1.0000000018</v>
      </c>
    </row>
    <row r="60" spans="1:13" ht="12.75">
      <c r="A60">
        <f t="shared" si="5"/>
        <v>47004</v>
      </c>
      <c r="B60">
        <v>47</v>
      </c>
      <c r="C60">
        <v>4</v>
      </c>
      <c r="D60" s="45">
        <v>135895</v>
      </c>
      <c r="E60" s="45">
        <f t="shared" si="6"/>
        <v>125228.6582149637</v>
      </c>
      <c r="F60" s="45">
        <v>10679</v>
      </c>
      <c r="G60" s="46" t="s">
        <v>194</v>
      </c>
      <c r="H60" s="46">
        <f>VLOOKUP(A60,Cell_Calc!A:I,9,0)</f>
        <v>12326.18</v>
      </c>
      <c r="I60" s="46">
        <f t="shared" si="2"/>
        <v>10877.31111596842</v>
      </c>
      <c r="J60" s="48">
        <f t="shared" si="3"/>
        <v>1388908761.2996373</v>
      </c>
      <c r="K60">
        <f>VLOOKUP(A60,Cell_Calc!A:T,20,0)</f>
        <v>15508813.200938588</v>
      </c>
      <c r="L60">
        <f t="shared" si="4"/>
        <v>62035252.80375437</v>
      </c>
      <c r="M60">
        <f>VLOOKUP(A60,Cell_Calc!A:U,21,0)</f>
        <v>0.882455969</v>
      </c>
    </row>
    <row r="61" spans="1:13" ht="12.75">
      <c r="A61">
        <f t="shared" si="5"/>
        <v>47003</v>
      </c>
      <c r="B61">
        <v>47</v>
      </c>
      <c r="C61">
        <v>3</v>
      </c>
      <c r="D61" s="45">
        <v>14971</v>
      </c>
      <c r="E61" s="45">
        <f t="shared" si="6"/>
        <v>13795.93246356541</v>
      </c>
      <c r="F61" s="45">
        <v>1864</v>
      </c>
      <c r="G61" s="46" t="s">
        <v>194</v>
      </c>
      <c r="H61" s="46">
        <f>VLOOKUP(A61,Cell_Calc!A:I,9,0)</f>
        <v>12341.240000000002</v>
      </c>
      <c r="I61" s="46">
        <f t="shared" si="2"/>
        <v>1897.7038692533483</v>
      </c>
      <c r="J61" s="48">
        <f t="shared" si="3"/>
        <v>152235913.4068529</v>
      </c>
      <c r="K61">
        <f>VLOOKUP(A61,Cell_Calc!A:T,20,0)</f>
        <v>1699894.4849997906</v>
      </c>
      <c r="L61">
        <f t="shared" si="4"/>
        <v>6799577.939999164</v>
      </c>
      <c r="M61">
        <f>VLOOKUP(A61,Cell_Calc!A:U,21,0)</f>
        <v>0.1537693027</v>
      </c>
    </row>
    <row r="62" spans="1:13" ht="12.75">
      <c r="A62">
        <f aca="true" t="shared" si="7" ref="A62:A81">1000*B62+C62</f>
        <v>48011</v>
      </c>
      <c r="B62">
        <v>48</v>
      </c>
      <c r="C62">
        <v>11</v>
      </c>
      <c r="D62" s="45">
        <v>21664</v>
      </c>
      <c r="E62" s="45">
        <f t="shared" si="6"/>
        <v>19963.601689311407</v>
      </c>
      <c r="F62" s="45">
        <v>2923</v>
      </c>
      <c r="G62" s="46" t="s">
        <v>194</v>
      </c>
      <c r="H62" s="46">
        <f>VLOOKUP(A62,Cell_Calc!A:I,9,0)</f>
        <v>12116.08</v>
      </c>
      <c r="I62" s="46">
        <f t="shared" si="2"/>
        <v>2926.542003925936</v>
      </c>
      <c r="J62" s="48">
        <f t="shared" si="3"/>
        <v>250465843.82047093</v>
      </c>
      <c r="K62">
        <f>VLOOKUP(A62,Cell_Calc!A:T,20,0)</f>
        <v>2796748.1329676285</v>
      </c>
      <c r="L62">
        <f t="shared" si="4"/>
        <v>11186992.531870516</v>
      </c>
      <c r="M62">
        <f>VLOOKUP(A62,Cell_Calc!A:U,21,0)</f>
        <v>0.2415419842</v>
      </c>
    </row>
    <row r="63" spans="1:13" ht="12.75">
      <c r="A63">
        <f t="shared" si="7"/>
        <v>48010</v>
      </c>
      <c r="B63">
        <v>48</v>
      </c>
      <c r="C63">
        <v>10</v>
      </c>
      <c r="D63" s="45">
        <v>76397</v>
      </c>
      <c r="E63" s="45">
        <f t="shared" si="6"/>
        <v>70400.63138193886</v>
      </c>
      <c r="F63" s="45">
        <v>12096</v>
      </c>
      <c r="G63" s="46" t="s">
        <v>194</v>
      </c>
      <c r="H63" s="46">
        <f>VLOOKUP(A63,Cell_Calc!A:I,9,0)</f>
        <v>12157.26</v>
      </c>
      <c r="I63" s="46">
        <f t="shared" si="2"/>
        <v>12157.26002188307</v>
      </c>
      <c r="J63" s="48">
        <f t="shared" si="3"/>
        <v>885696918.7292209</v>
      </c>
      <c r="K63">
        <f>VLOOKUP(A63,Cell_Calc!A:T,20,0)</f>
        <v>9889856.301550828</v>
      </c>
      <c r="L63">
        <f t="shared" si="4"/>
        <v>39559425.20620332</v>
      </c>
      <c r="M63">
        <f>VLOOKUP(A63,Cell_Calc!A:U,21,0)</f>
        <v>1.0000000018000001</v>
      </c>
    </row>
    <row r="64" spans="1:13" ht="12.75">
      <c r="A64">
        <f t="shared" si="7"/>
        <v>48009</v>
      </c>
      <c r="B64">
        <v>48</v>
      </c>
      <c r="C64">
        <v>9</v>
      </c>
      <c r="D64" s="45">
        <v>44771</v>
      </c>
      <c r="E64" s="45">
        <f t="shared" si="6"/>
        <v>41256.942911381135</v>
      </c>
      <c r="F64" s="45">
        <v>12096</v>
      </c>
      <c r="G64" s="46" t="s">
        <v>194</v>
      </c>
      <c r="H64" s="46">
        <f>VLOOKUP(A64,Cell_Calc!A:I,9,0)</f>
        <v>12194.73</v>
      </c>
      <c r="I64" s="46">
        <f t="shared" si="2"/>
        <v>12194.730021950512</v>
      </c>
      <c r="J64" s="48">
        <f t="shared" si="3"/>
        <v>523819110.9632193</v>
      </c>
      <c r="K64">
        <f>VLOOKUP(A64,Cell_Calc!A:T,20,0)</f>
        <v>5849061.485801725</v>
      </c>
      <c r="L64">
        <f t="shared" si="4"/>
        <v>23396245.943206903</v>
      </c>
      <c r="M64">
        <f>VLOOKUP(A64,Cell_Calc!A:U,21,0)</f>
        <v>1.0000000018</v>
      </c>
    </row>
    <row r="65" spans="1:13" ht="12.75">
      <c r="A65">
        <f t="shared" si="7"/>
        <v>48008</v>
      </c>
      <c r="B65">
        <v>48</v>
      </c>
      <c r="C65">
        <v>8</v>
      </c>
      <c r="D65" s="45">
        <v>43028</v>
      </c>
      <c r="E65" s="45">
        <f t="shared" si="6"/>
        <v>39650.75025330923</v>
      </c>
      <c r="F65" s="45">
        <v>12096</v>
      </c>
      <c r="G65" s="46" t="s">
        <v>194</v>
      </c>
      <c r="H65" s="46">
        <f>VLOOKUP(A65,Cell_Calc!A:I,9,0)</f>
        <v>12228.49</v>
      </c>
      <c r="I65" s="46">
        <f t="shared" si="2"/>
        <v>12228.49002323413</v>
      </c>
      <c r="J65" s="48">
        <f t="shared" si="3"/>
        <v>516516985.20663315</v>
      </c>
      <c r="K65">
        <f>VLOOKUP(A65,Cell_Calc!A:T,20,0)</f>
        <v>5767524.593326017</v>
      </c>
      <c r="L65">
        <f t="shared" si="4"/>
        <v>23070098.373304073</v>
      </c>
      <c r="M65">
        <f>VLOOKUP(A65,Cell_Calc!A:U,21,0)</f>
        <v>1.0000000019</v>
      </c>
    </row>
    <row r="66" spans="1:13" ht="12.75">
      <c r="A66">
        <f t="shared" si="7"/>
        <v>48007</v>
      </c>
      <c r="B66">
        <v>48</v>
      </c>
      <c r="C66">
        <v>7</v>
      </c>
      <c r="D66" s="45">
        <v>64983</v>
      </c>
      <c r="E66" s="45">
        <f aca="true" t="shared" si="8" ref="E66:E81">D66*$E$84</f>
        <v>59882.51147417481</v>
      </c>
      <c r="F66" s="45">
        <v>12078</v>
      </c>
      <c r="G66" s="46" t="s">
        <v>194</v>
      </c>
      <c r="H66" s="46">
        <f>VLOOKUP(A66,Cell_Calc!A:I,9,0)</f>
        <v>12258.52</v>
      </c>
      <c r="I66" s="46">
        <f t="shared" si="2"/>
        <v>12258.520022065335</v>
      </c>
      <c r="J66" s="48">
        <f t="shared" si="3"/>
        <v>688002218.4482974</v>
      </c>
      <c r="K66">
        <f>VLOOKUP(A66,Cell_Calc!A:T,20,0)</f>
        <v>7682360.55891944</v>
      </c>
      <c r="L66">
        <f t="shared" si="4"/>
        <v>30729442.235677768</v>
      </c>
      <c r="M66">
        <f>VLOOKUP(A66,Cell_Calc!A:U,21,0)</f>
        <v>1.0000000018</v>
      </c>
    </row>
    <row r="67" spans="1:13" ht="12.75">
      <c r="A67">
        <f t="shared" si="7"/>
        <v>48006</v>
      </c>
      <c r="B67">
        <v>48</v>
      </c>
      <c r="C67">
        <v>6</v>
      </c>
      <c r="D67" s="45">
        <v>58124</v>
      </c>
      <c r="E67" s="45">
        <f t="shared" si="8"/>
        <v>53561.87151908863</v>
      </c>
      <c r="F67" s="45">
        <v>11516</v>
      </c>
      <c r="G67" s="46" t="s">
        <v>194</v>
      </c>
      <c r="H67" s="46">
        <f>VLOOKUP(A67,Cell_Calc!A:I,9,0)</f>
        <v>12284.82</v>
      </c>
      <c r="I67" s="46">
        <f aca="true" t="shared" si="9" ref="I67:I81">H67*M67</f>
        <v>12267.160977877542</v>
      </c>
      <c r="J67" s="48">
        <f aca="true" t="shared" si="10" ref="J67:J81">K67*$J$84</f>
        <v>596790737.0296165</v>
      </c>
      <c r="K67">
        <f>VLOOKUP(A67,Cell_Calc!A:T,20,0)</f>
        <v>6663876.216017359</v>
      </c>
      <c r="L67">
        <f aca="true" t="shared" si="11" ref="L67:L81">K67*$L$84</f>
        <v>26655504.864069443</v>
      </c>
      <c r="M67">
        <f>VLOOKUP(A67,Cell_Calc!A:U,21,0)</f>
        <v>0.9985625331</v>
      </c>
    </row>
    <row r="68" spans="1:13" ht="12.75">
      <c r="A68">
        <f t="shared" si="7"/>
        <v>48005</v>
      </c>
      <c r="B68">
        <v>48</v>
      </c>
      <c r="C68">
        <v>5</v>
      </c>
      <c r="D68" s="45">
        <v>30834</v>
      </c>
      <c r="E68" s="45">
        <f t="shared" si="8"/>
        <v>28413.85221972987</v>
      </c>
      <c r="F68" s="45">
        <v>7699</v>
      </c>
      <c r="G68" s="46" t="s">
        <v>194</v>
      </c>
      <c r="H68" s="46">
        <f>VLOOKUP(A68,Cell_Calc!A:I,9,0)</f>
        <v>12307.38</v>
      </c>
      <c r="I68" s="46">
        <f t="shared" si="9"/>
        <v>7830.074872346736</v>
      </c>
      <c r="J68" s="48">
        <f t="shared" si="10"/>
        <v>316589456.7746748</v>
      </c>
      <c r="K68">
        <f>VLOOKUP(A68,Cell_Calc!A:T,20,0)</f>
        <v>3535096.676840536</v>
      </c>
      <c r="L68">
        <f t="shared" si="11"/>
        <v>14140386.707362147</v>
      </c>
      <c r="M68">
        <f>VLOOKUP(A68,Cell_Calc!A:U,21,0)</f>
        <v>0.6362097272</v>
      </c>
    </row>
    <row r="69" spans="1:13" ht="12.75">
      <c r="A69">
        <f t="shared" si="7"/>
        <v>48004</v>
      </c>
      <c r="B69">
        <v>48</v>
      </c>
      <c r="C69">
        <v>4</v>
      </c>
      <c r="D69" s="45">
        <v>16975</v>
      </c>
      <c r="E69" s="45">
        <f t="shared" si="8"/>
        <v>15642.639340660133</v>
      </c>
      <c r="F69" s="45">
        <v>781</v>
      </c>
      <c r="G69" s="46" t="s">
        <v>194</v>
      </c>
      <c r="H69" s="46">
        <f>VLOOKUP(A69,Cell_Calc!A:I,9,0)</f>
        <v>12326.18</v>
      </c>
      <c r="I69" s="46">
        <f t="shared" si="9"/>
        <v>791.441108361852</v>
      </c>
      <c r="J69" s="48">
        <f t="shared" si="10"/>
        <v>174291562.19595587</v>
      </c>
      <c r="K69">
        <f>VLOOKUP(A69,Cell_Calc!A:T,20,0)</f>
        <v>1946171.955937215</v>
      </c>
      <c r="L69">
        <f t="shared" si="11"/>
        <v>7784687.823748861</v>
      </c>
      <c r="M69">
        <f>VLOOKUP(A69,Cell_Calc!A:U,21,0)</f>
        <v>0.0642081414</v>
      </c>
    </row>
    <row r="70" spans="1:13" ht="12.75">
      <c r="A70">
        <f t="shared" si="7"/>
        <v>49011</v>
      </c>
      <c r="B70">
        <v>49</v>
      </c>
      <c r="C70">
        <v>11</v>
      </c>
      <c r="D70" s="45">
        <v>25831</v>
      </c>
      <c r="E70" s="45">
        <f t="shared" si="8"/>
        <v>23803.535599917046</v>
      </c>
      <c r="F70" s="45">
        <v>4656</v>
      </c>
      <c r="G70" s="46" t="s">
        <v>194</v>
      </c>
      <c r="H70" s="46">
        <f>VLOOKUP(A70,Cell_Calc!A:I,9,0)</f>
        <v>12116.08</v>
      </c>
      <c r="I70" s="46">
        <f t="shared" si="9"/>
        <v>4664.81676482572</v>
      </c>
      <c r="J70" s="48">
        <f t="shared" si="10"/>
        <v>283529945.5998498</v>
      </c>
      <c r="K70">
        <f>VLOOKUP(A70,Cell_Calc!A:T,20,0)</f>
        <v>3165948.03467563</v>
      </c>
      <c r="L70">
        <f t="shared" si="11"/>
        <v>12663792.138702523</v>
      </c>
      <c r="M70">
        <f>VLOOKUP(A70,Cell_Calc!A:U,21,0)</f>
        <v>0.3850103965</v>
      </c>
    </row>
    <row r="71" spans="1:13" ht="12.75">
      <c r="A71">
        <f t="shared" si="7"/>
        <v>49010</v>
      </c>
      <c r="B71">
        <v>49</v>
      </c>
      <c r="C71">
        <v>10</v>
      </c>
      <c r="D71" s="45">
        <v>69817</v>
      </c>
      <c r="E71" s="45">
        <f t="shared" si="8"/>
        <v>64337.09283339431</v>
      </c>
      <c r="F71" s="45">
        <v>12096</v>
      </c>
      <c r="G71" s="46" t="s">
        <v>194</v>
      </c>
      <c r="H71" s="46">
        <f>VLOOKUP(A71,Cell_Calc!A:I,9,0)</f>
        <v>12157.26</v>
      </c>
      <c r="I71" s="46">
        <f t="shared" si="9"/>
        <v>12157.26002188307</v>
      </c>
      <c r="J71" s="48">
        <f t="shared" si="10"/>
        <v>768140852.3548156</v>
      </c>
      <c r="K71">
        <f>VLOOKUP(A71,Cell_Calc!A:T,20,0)</f>
        <v>8577203.429859085</v>
      </c>
      <c r="L71">
        <f t="shared" si="11"/>
        <v>34308813.71943635</v>
      </c>
      <c r="M71">
        <f>VLOOKUP(A71,Cell_Calc!A:U,21,0)</f>
        <v>1.0000000018000001</v>
      </c>
    </row>
    <row r="72" spans="1:13" ht="12.75">
      <c r="A72">
        <f t="shared" si="7"/>
        <v>49009</v>
      </c>
      <c r="B72">
        <v>49</v>
      </c>
      <c r="C72">
        <v>9</v>
      </c>
      <c r="D72" s="45">
        <v>51634</v>
      </c>
      <c r="E72" s="45">
        <f t="shared" si="8"/>
        <v>47581.26890813816</v>
      </c>
      <c r="F72" s="45">
        <v>12096</v>
      </c>
      <c r="G72" s="46" t="s">
        <v>194</v>
      </c>
      <c r="H72" s="46">
        <f>VLOOKUP(A72,Cell_Calc!A:I,9,0)</f>
        <v>12194.73</v>
      </c>
      <c r="I72" s="46">
        <f t="shared" si="9"/>
        <v>12194.730021950516</v>
      </c>
      <c r="J72" s="48">
        <f t="shared" si="10"/>
        <v>569325172.8777052</v>
      </c>
      <c r="K72">
        <f>VLOOKUP(A72,Cell_Calc!A:T,20,0)</f>
        <v>6357190.625315341</v>
      </c>
      <c r="L72">
        <f t="shared" si="11"/>
        <v>25428762.501261372</v>
      </c>
      <c r="M72">
        <f>VLOOKUP(A72,Cell_Calc!A:U,21,0)</f>
        <v>1.0000000018000001</v>
      </c>
    </row>
    <row r="73" spans="1:13" ht="12.75">
      <c r="A73">
        <f t="shared" si="7"/>
        <v>49008</v>
      </c>
      <c r="B73">
        <v>49</v>
      </c>
      <c r="C73">
        <v>8</v>
      </c>
      <c r="D73" s="45">
        <v>52890</v>
      </c>
      <c r="E73" s="45">
        <f t="shared" si="8"/>
        <v>48738.685992784354</v>
      </c>
      <c r="F73" s="45">
        <v>12024</v>
      </c>
      <c r="G73" s="46" t="s">
        <v>194</v>
      </c>
      <c r="H73" s="46">
        <f>VLOOKUP(A73,Cell_Calc!A:I,9,0)</f>
        <v>12228.49</v>
      </c>
      <c r="I73" s="46">
        <f t="shared" si="9"/>
        <v>12154.92048032804</v>
      </c>
      <c r="J73" s="48">
        <f t="shared" si="10"/>
        <v>616586950.8307741</v>
      </c>
      <c r="K73">
        <f>VLOOKUP(A73,Cell_Calc!A:T,20,0)</f>
        <v>6884924.416217864</v>
      </c>
      <c r="L73">
        <f t="shared" si="11"/>
        <v>27539697.66487146</v>
      </c>
      <c r="M73">
        <f>VLOOKUP(A73,Cell_Calc!A:U,21,0)</f>
        <v>0.9939837609</v>
      </c>
    </row>
    <row r="74" spans="1:13" ht="12.75">
      <c r="A74">
        <f t="shared" si="7"/>
        <v>49007</v>
      </c>
      <c r="B74">
        <v>49</v>
      </c>
      <c r="C74">
        <v>7</v>
      </c>
      <c r="D74" s="45">
        <v>49494</v>
      </c>
      <c r="E74" s="45">
        <f t="shared" si="8"/>
        <v>45609.236614234615</v>
      </c>
      <c r="F74" s="45">
        <v>8130</v>
      </c>
      <c r="G74" s="46" t="s">
        <v>194</v>
      </c>
      <c r="H74" s="46">
        <f>VLOOKUP(A74,Cell_Calc!A:I,9,0)</f>
        <v>12258.52</v>
      </c>
      <c r="I74" s="46">
        <f t="shared" si="9"/>
        <v>8233.493825864743</v>
      </c>
      <c r="J74" s="48">
        <f t="shared" si="10"/>
        <v>539139030.910405</v>
      </c>
      <c r="K74">
        <f>VLOOKUP(A74,Cell_Calc!A:T,20,0)</f>
        <v>6020126.55741371</v>
      </c>
      <c r="L74">
        <f t="shared" si="11"/>
        <v>24080506.229654845</v>
      </c>
      <c r="M74">
        <f>VLOOKUP(A74,Cell_Calc!A:U,21,0)</f>
        <v>0.6716548022</v>
      </c>
    </row>
    <row r="75" spans="1:13" ht="12.75">
      <c r="A75">
        <f t="shared" si="7"/>
        <v>49006</v>
      </c>
      <c r="B75">
        <v>49</v>
      </c>
      <c r="C75">
        <v>6</v>
      </c>
      <c r="D75" s="45">
        <v>11327</v>
      </c>
      <c r="E75" s="45">
        <f t="shared" si="8"/>
        <v>10437.948501423112</v>
      </c>
      <c r="F75" s="45">
        <v>1775</v>
      </c>
      <c r="G75" s="46" t="s">
        <v>194</v>
      </c>
      <c r="H75" s="46">
        <f>VLOOKUP(A75,Cell_Calc!A:I,9,0)</f>
        <v>12284.82</v>
      </c>
      <c r="I75" s="46">
        <f t="shared" si="9"/>
        <v>1800.05897491308</v>
      </c>
      <c r="J75" s="48">
        <f t="shared" si="10"/>
        <v>116300472.75367261</v>
      </c>
      <c r="K75">
        <f>VLOOKUP(A75,Cell_Calc!A:T,20,0)</f>
        <v>1298632.6801119787</v>
      </c>
      <c r="L75">
        <f t="shared" si="11"/>
        <v>5194530.720447916</v>
      </c>
      <c r="M75">
        <f>VLOOKUP(A75,Cell_Calc!A:U,21,0)</f>
        <v>0.146527094</v>
      </c>
    </row>
    <row r="76" spans="1:13" ht="12.75">
      <c r="A76">
        <f t="shared" si="7"/>
        <v>50011</v>
      </c>
      <c r="B76">
        <v>50</v>
      </c>
      <c r="C76">
        <v>11</v>
      </c>
      <c r="D76" s="45">
        <v>55876</v>
      </c>
      <c r="E76" s="45">
        <f t="shared" si="8"/>
        <v>51490.316100072196</v>
      </c>
      <c r="F76" s="45">
        <v>9168</v>
      </c>
      <c r="G76" s="46" t="s">
        <v>194</v>
      </c>
      <c r="H76" s="46">
        <f>VLOOKUP(A76,Cell_Calc!A:I,9,0)</f>
        <v>12116.08</v>
      </c>
      <c r="I76" s="46">
        <f t="shared" si="9"/>
        <v>9182.636846531183</v>
      </c>
      <c r="J76" s="48">
        <f t="shared" si="10"/>
        <v>613314205.4251562</v>
      </c>
      <c r="K76">
        <f>VLOOKUP(A76,Cell_Calc!A:T,20,0)</f>
        <v>6848380.333147595</v>
      </c>
      <c r="L76">
        <f t="shared" si="11"/>
        <v>27393521.332590386</v>
      </c>
      <c r="M76">
        <f>VLOOKUP(A76,Cell_Calc!A:U,21,0)</f>
        <v>0.7578884297999999</v>
      </c>
    </row>
    <row r="77" spans="1:13" ht="12.75">
      <c r="A77">
        <f t="shared" si="7"/>
        <v>50010</v>
      </c>
      <c r="B77">
        <v>50</v>
      </c>
      <c r="C77">
        <v>10</v>
      </c>
      <c r="D77" s="45">
        <v>61784</v>
      </c>
      <c r="E77" s="45">
        <f t="shared" si="8"/>
        <v>56934.59964791432</v>
      </c>
      <c r="F77" s="45">
        <v>11658</v>
      </c>
      <c r="G77" s="46" t="s">
        <v>194</v>
      </c>
      <c r="H77" s="46">
        <f>VLOOKUP(A77,Cell_Calc!A:I,9,0)</f>
        <v>12157.26</v>
      </c>
      <c r="I77" s="46">
        <f t="shared" si="9"/>
        <v>11717.93801056022</v>
      </c>
      <c r="J77" s="48">
        <f t="shared" si="10"/>
        <v>678162446.6316103</v>
      </c>
      <c r="K77">
        <f>VLOOKUP(A77,Cell_Calc!A:T,20,0)</f>
        <v>7572487.839200928</v>
      </c>
      <c r="L77">
        <f t="shared" si="11"/>
        <v>30289951.35680372</v>
      </c>
      <c r="M77">
        <f>VLOOKUP(A77,Cell_Calc!A:U,21,0)</f>
        <v>0.9638634043000001</v>
      </c>
    </row>
    <row r="78" spans="1:13" ht="12.75">
      <c r="A78">
        <f t="shared" si="7"/>
        <v>50009</v>
      </c>
      <c r="B78">
        <v>50</v>
      </c>
      <c r="C78">
        <v>9</v>
      </c>
      <c r="D78" s="45">
        <v>32778</v>
      </c>
      <c r="E78" s="45">
        <f t="shared" si="8"/>
        <v>30205.268471761872</v>
      </c>
      <c r="F78" s="45">
        <v>9396</v>
      </c>
      <c r="G78" s="46" t="s">
        <v>194</v>
      </c>
      <c r="H78" s="46">
        <f>VLOOKUP(A78,Cell_Calc!A:I,9,0)</f>
        <v>12194.73</v>
      </c>
      <c r="I78" s="46">
        <f t="shared" si="9"/>
        <v>9473.205737235321</v>
      </c>
      <c r="J78" s="48">
        <f t="shared" si="10"/>
        <v>359782608.3725708</v>
      </c>
      <c r="K78">
        <f>VLOOKUP(A78,Cell_Calc!A:T,20,0)</f>
        <v>4017399.43016522</v>
      </c>
      <c r="L78">
        <f t="shared" si="11"/>
        <v>16069597.720660884</v>
      </c>
      <c r="M78">
        <f>VLOOKUP(A78,Cell_Calc!A:U,21,0)</f>
        <v>0.7768278377000001</v>
      </c>
    </row>
    <row r="79" spans="1:13" ht="12.75">
      <c r="A79">
        <f t="shared" si="7"/>
        <v>50008</v>
      </c>
      <c r="B79">
        <v>50</v>
      </c>
      <c r="C79">
        <v>8</v>
      </c>
      <c r="D79" s="45">
        <v>10137</v>
      </c>
      <c r="E79" s="45">
        <f t="shared" si="8"/>
        <v>9341.351104345906</v>
      </c>
      <c r="F79" s="45">
        <v>3197</v>
      </c>
      <c r="G79" s="46" t="s">
        <v>194</v>
      </c>
      <c r="H79" s="46">
        <f>VLOOKUP(A79,Cell_Calc!A:I,9,0)</f>
        <v>12228.49</v>
      </c>
      <c r="I79" s="46">
        <f t="shared" si="9"/>
        <v>3228.416651731174</v>
      </c>
      <c r="J79" s="48">
        <f t="shared" si="10"/>
        <v>113528978.46826822</v>
      </c>
      <c r="K79">
        <f>VLOOKUP(A79,Cell_Calc!A:T,20,0)</f>
        <v>1267685.660151081</v>
      </c>
      <c r="L79">
        <f t="shared" si="11"/>
        <v>5070742.640604325</v>
      </c>
      <c r="M79">
        <f>VLOOKUP(A79,Cell_Calc!A:U,21,0)</f>
        <v>0.2640077926</v>
      </c>
    </row>
    <row r="80" spans="1:13" ht="12.75">
      <c r="A80">
        <f t="shared" si="7"/>
        <v>51011</v>
      </c>
      <c r="B80">
        <v>51</v>
      </c>
      <c r="C80">
        <v>11</v>
      </c>
      <c r="D80" s="45">
        <v>12348</v>
      </c>
      <c r="E80" s="45">
        <f t="shared" si="8"/>
        <v>11378.810637907</v>
      </c>
      <c r="F80" s="45">
        <v>1679</v>
      </c>
      <c r="G80" s="46" t="s">
        <v>194</v>
      </c>
      <c r="H80" s="46">
        <f>VLOOKUP(A80,Cell_Calc!A:I,9,0)</f>
        <v>12116.08</v>
      </c>
      <c r="I80" s="46">
        <f t="shared" si="9"/>
        <v>1680.9137002844238</v>
      </c>
      <c r="J80" s="48">
        <f t="shared" si="10"/>
        <v>135535897.49784932</v>
      </c>
      <c r="K80">
        <f>VLOOKUP(A80,Cell_Calc!A:T,20,0)</f>
        <v>1513419.0055427463</v>
      </c>
      <c r="L80">
        <f t="shared" si="11"/>
        <v>6053676.022170986</v>
      </c>
      <c r="M80">
        <f>VLOOKUP(A80,Cell_Calc!A:U,21,0)</f>
        <v>0.13873412029999999</v>
      </c>
    </row>
    <row r="81" spans="1:13" ht="12.75">
      <c r="A81">
        <f t="shared" si="7"/>
        <v>51010</v>
      </c>
      <c r="B81">
        <v>51</v>
      </c>
      <c r="C81">
        <v>10</v>
      </c>
      <c r="D81" s="45">
        <v>6653</v>
      </c>
      <c r="E81" s="45">
        <f t="shared" si="8"/>
        <v>6130.808809037518</v>
      </c>
      <c r="F81" s="45">
        <v>1128</v>
      </c>
      <c r="G81" s="46" t="s">
        <v>194</v>
      </c>
      <c r="H81" s="46">
        <f>VLOOKUP(A81,Cell_Calc!A:I,9,0)</f>
        <v>12157.26</v>
      </c>
      <c r="I81" s="46">
        <f t="shared" si="9"/>
        <v>1130.9999287552262</v>
      </c>
      <c r="J81" s="48">
        <f t="shared" si="10"/>
        <v>73025617.59420082</v>
      </c>
      <c r="K81">
        <f>VLOOKUP(A81,Cell_Calc!A:T,20,0)</f>
        <v>815417.6096433344</v>
      </c>
      <c r="L81">
        <f t="shared" si="11"/>
        <v>3261670.4385733386</v>
      </c>
      <c r="M81">
        <f>VLOOKUP(A81,Cell_Calc!A:U,21,0)</f>
        <v>0.0930308251</v>
      </c>
    </row>
    <row r="82" spans="4:12" ht="12.75">
      <c r="D82" s="47">
        <f>SUM(D2:D81)</f>
        <v>7773108</v>
      </c>
      <c r="E82" s="45">
        <f>SUM(E2:E81)</f>
        <v>7163000.000000002</v>
      </c>
      <c r="F82" s="45">
        <f>SUM(F2:F81)</f>
        <v>625549</v>
      </c>
      <c r="H82" s="46"/>
      <c r="I82" s="45">
        <f>SUM(I2:I81)</f>
        <v>635874.6019779711</v>
      </c>
      <c r="J82" s="50">
        <f>SUM(J2:J81)</f>
        <v>92802970000.00003</v>
      </c>
      <c r="K82" s="52">
        <f>SUM(K2:K81)</f>
        <v>1036255199.9999998</v>
      </c>
      <c r="L82" s="50">
        <f>SUM(L2:L81)</f>
        <v>4145020799.999999</v>
      </c>
    </row>
    <row r="83" spans="1:12" ht="15">
      <c r="A83" t="s">
        <v>210</v>
      </c>
      <c r="B83">
        <v>192</v>
      </c>
      <c r="E83" s="47">
        <v>7163000</v>
      </c>
      <c r="J83" s="49">
        <v>92802970000</v>
      </c>
      <c r="K83" s="51"/>
      <c r="L83" s="42">
        <v>4145020800</v>
      </c>
    </row>
    <row r="84" spans="5:12" ht="12.75">
      <c r="E84">
        <f>E83/D82</f>
        <v>0.9215104177119371</v>
      </c>
      <c r="J84" s="48">
        <f>J83/K82</f>
        <v>89.55609583430801</v>
      </c>
      <c r="L84">
        <f>L83/K82</f>
        <v>4.000000000000001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A1">
      <selection activeCell="H13" sqref="H13"/>
    </sheetView>
  </sheetViews>
  <sheetFormatPr defaultColWidth="9.140625" defaultRowHeight="12.75"/>
  <cols>
    <col min="3" max="4" width="12.00390625" style="0" customWidth="1"/>
    <col min="6" max="6" width="14.7109375" style="0" bestFit="1" customWidth="1"/>
    <col min="7" max="7" width="11.140625" style="0" customWidth="1"/>
    <col min="8" max="8" width="17.7109375" style="0" bestFit="1" customWidth="1"/>
    <col min="9" max="10" width="16.28125" style="0" customWidth="1"/>
  </cols>
  <sheetData>
    <row r="1" spans="1:10" ht="41.25">
      <c r="A1" s="88" t="s">
        <v>171</v>
      </c>
      <c r="B1" s="88" t="s">
        <v>172</v>
      </c>
      <c r="C1" s="53" t="s">
        <v>186</v>
      </c>
      <c r="D1" s="54" t="s">
        <v>187</v>
      </c>
      <c r="E1" s="54" t="s">
        <v>188</v>
      </c>
      <c r="F1" s="55" t="s">
        <v>189</v>
      </c>
      <c r="G1" s="55" t="s">
        <v>190</v>
      </c>
      <c r="H1" s="56" t="s">
        <v>204</v>
      </c>
      <c r="I1" s="56" t="s">
        <v>215</v>
      </c>
      <c r="J1" s="56" t="s">
        <v>216</v>
      </c>
    </row>
    <row r="2" spans="1:10" ht="13.5">
      <c r="A2" s="58" t="s">
        <v>171</v>
      </c>
      <c r="B2" s="58" t="s">
        <v>172</v>
      </c>
      <c r="C2" s="57" t="s">
        <v>193</v>
      </c>
      <c r="D2" s="58" t="s">
        <v>191</v>
      </c>
      <c r="E2" s="58" t="s">
        <v>192</v>
      </c>
      <c r="F2" s="58" t="s">
        <v>195</v>
      </c>
      <c r="G2" s="58" t="s">
        <v>196</v>
      </c>
      <c r="H2" s="58" t="s">
        <v>197</v>
      </c>
      <c r="I2" s="58" t="s">
        <v>198</v>
      </c>
      <c r="J2" s="58" t="s">
        <v>199</v>
      </c>
    </row>
    <row r="3" spans="1:16" ht="12.75">
      <c r="A3" s="76">
        <f>GPW!B2</f>
        <v>40</v>
      </c>
      <c r="B3" s="76">
        <f>GPW!C2</f>
        <v>2</v>
      </c>
      <c r="C3" s="89">
        <f>GPW!M2</f>
        <v>0.0069004724000000005</v>
      </c>
      <c r="D3" s="76">
        <v>120</v>
      </c>
      <c r="E3" s="76" t="s">
        <v>194</v>
      </c>
      <c r="F3" s="77">
        <f>GPW!E2</f>
        <v>493.00807347588636</v>
      </c>
      <c r="G3" s="77">
        <f>GPW!I2</f>
        <v>85.238292335172</v>
      </c>
      <c r="H3" s="77">
        <f>GPW!J2</f>
        <v>6207702.803232049</v>
      </c>
      <c r="I3" s="77">
        <f>GPW!K2</f>
        <v>69316.36250330982</v>
      </c>
      <c r="J3" s="77">
        <f>GPW!L2</f>
        <v>277265.45001323934</v>
      </c>
      <c r="K3" s="77"/>
      <c r="L3" s="76"/>
      <c r="M3" s="76"/>
      <c r="N3" s="76"/>
      <c r="O3" s="76"/>
      <c r="P3" s="76"/>
    </row>
    <row r="4" spans="1:16" ht="12.75">
      <c r="A4" s="76">
        <f>GPW!B3</f>
        <v>40</v>
      </c>
      <c r="B4" s="76">
        <f>GPW!C3</f>
        <v>1</v>
      </c>
      <c r="C4" s="89">
        <f>GPW!M3</f>
        <v>0.008951394</v>
      </c>
      <c r="D4" s="76">
        <v>120</v>
      </c>
      <c r="E4" s="76" t="s">
        <v>194</v>
      </c>
      <c r="F4" s="77">
        <f>GPW!E3</f>
        <v>564.8858860574175</v>
      </c>
      <c r="G4" s="77">
        <f>GPW!I3</f>
        <v>110.63976692364</v>
      </c>
      <c r="H4" s="77">
        <f>GPW!J3</f>
        <v>7012812.650300727</v>
      </c>
      <c r="I4" s="77">
        <f>GPW!K3</f>
        <v>78306.36859466792</v>
      </c>
      <c r="J4" s="77">
        <f>GPW!L3</f>
        <v>313225.47437867173</v>
      </c>
      <c r="K4" s="77"/>
      <c r="L4" s="76"/>
      <c r="M4" s="76"/>
      <c r="N4" s="76"/>
      <c r="O4" s="76"/>
      <c r="P4" s="76"/>
    </row>
    <row r="5" spans="1:16" ht="12.75">
      <c r="A5" s="76">
        <f>GPW!B4</f>
        <v>40</v>
      </c>
      <c r="B5" s="76">
        <f>GPW!C4</f>
        <v>0</v>
      </c>
      <c r="C5" s="89">
        <f>GPW!M4</f>
        <v>0.0098016501</v>
      </c>
      <c r="D5" s="76">
        <v>120</v>
      </c>
      <c r="E5" s="76" t="s">
        <v>194</v>
      </c>
      <c r="F5" s="77">
        <f>GPW!E4</f>
        <v>353.86000040138384</v>
      </c>
      <c r="G5" s="77">
        <f>GPW!I4</f>
        <v>121.18593555588299</v>
      </c>
      <c r="H5" s="77">
        <f>GPW!J4</f>
        <v>4015150.162517914</v>
      </c>
      <c r="I5" s="77">
        <f>GPW!K4</f>
        <v>44833.91247812471</v>
      </c>
      <c r="J5" s="77">
        <f>GPW!L4</f>
        <v>179335.64991249886</v>
      </c>
      <c r="K5" s="77"/>
      <c r="L5" s="76"/>
      <c r="M5" s="76"/>
      <c r="N5" s="76"/>
      <c r="O5" s="76"/>
      <c r="P5" s="76"/>
    </row>
    <row r="6" spans="1:16" ht="12.75">
      <c r="A6" s="76">
        <f>GPW!B5</f>
        <v>40</v>
      </c>
      <c r="B6" s="76">
        <f>GPW!C5</f>
        <v>-1</v>
      </c>
      <c r="C6" s="89">
        <f>GPW!M5</f>
        <v>0.00031671110000000004</v>
      </c>
      <c r="D6" s="76">
        <v>120</v>
      </c>
      <c r="E6" s="76" t="s">
        <v>194</v>
      </c>
      <c r="F6" s="77">
        <f>GPW!E5</f>
        <v>18.430208354238744</v>
      </c>
      <c r="G6" s="77">
        <f>GPW!I5</f>
        <v>3.9157621995130008</v>
      </c>
      <c r="H6" s="77">
        <f>GPW!J5</f>
        <v>209122.40429780804</v>
      </c>
      <c r="I6" s="77">
        <f>GPW!K5</f>
        <v>2335.099608235662</v>
      </c>
      <c r="J6" s="77">
        <f>GPW!L5</f>
        <v>9340.39843294265</v>
      </c>
      <c r="K6" s="77"/>
      <c r="L6" s="76"/>
      <c r="M6" s="76"/>
      <c r="N6" s="76"/>
      <c r="O6" s="76"/>
      <c r="P6" s="76"/>
    </row>
    <row r="7" spans="1:16" ht="12.75">
      <c r="A7" s="76">
        <f>GPW!B6</f>
        <v>41</v>
      </c>
      <c r="B7" s="76">
        <f>GPW!C6</f>
        <v>4</v>
      </c>
      <c r="C7" s="89">
        <f>GPW!M6</f>
        <v>0.0045799033</v>
      </c>
      <c r="D7" s="76">
        <v>120</v>
      </c>
      <c r="E7" s="76" t="s">
        <v>194</v>
      </c>
      <c r="F7" s="77">
        <f>GPW!E6</f>
        <v>1174.9257825827199</v>
      </c>
      <c r="G7" s="77">
        <f>GPW!I6</f>
        <v>0</v>
      </c>
      <c r="H7" s="77">
        <f>GPW!J6</f>
        <v>14794058.082468895</v>
      </c>
      <c r="I7" s="77">
        <f>GPW!K6</f>
        <v>165193.20035835513</v>
      </c>
      <c r="J7" s="77">
        <f>GPW!L6</f>
        <v>660772.8014334206</v>
      </c>
      <c r="K7" s="77"/>
      <c r="L7" s="76"/>
      <c r="M7" s="76"/>
      <c r="N7" s="76"/>
      <c r="O7" s="76"/>
      <c r="P7" s="76"/>
    </row>
    <row r="8" spans="1:16" ht="12.75">
      <c r="A8" s="76">
        <f>GPW!B7</f>
        <v>41</v>
      </c>
      <c r="B8" s="76">
        <f>GPW!C7</f>
        <v>3</v>
      </c>
      <c r="C8" s="89">
        <f>GPW!M7</f>
        <v>0.4375366322</v>
      </c>
      <c r="D8" s="76">
        <v>120</v>
      </c>
      <c r="E8" s="76" t="s">
        <v>194</v>
      </c>
      <c r="F8" s="77">
        <f>GPW!E7</f>
        <v>53392.31360222964</v>
      </c>
      <c r="G8" s="77">
        <f>GPW!I7</f>
        <v>5399.744586771929</v>
      </c>
      <c r="H8" s="77">
        <f>GPW!J7</f>
        <v>672288411.998626</v>
      </c>
      <c r="I8" s="77">
        <f>GPW!K7</f>
        <v>7506897.277461254</v>
      </c>
      <c r="J8" s="77">
        <f>GPW!L7</f>
        <v>30027589.109845024</v>
      </c>
      <c r="K8" s="77"/>
      <c r="L8" s="76"/>
      <c r="M8" s="76"/>
      <c r="N8" s="76"/>
      <c r="O8" s="76"/>
      <c r="P8" s="76"/>
    </row>
    <row r="9" spans="1:16" ht="12.75">
      <c r="A9" s="76">
        <f>GPW!B8</f>
        <v>41</v>
      </c>
      <c r="B9" s="76">
        <f>GPW!C8</f>
        <v>2</v>
      </c>
      <c r="C9" s="89">
        <f>GPW!M8</f>
        <v>0.986626335</v>
      </c>
      <c r="D9" s="76">
        <v>120</v>
      </c>
      <c r="E9" s="76" t="s">
        <v>194</v>
      </c>
      <c r="F9" s="77">
        <f>GPW!E8</f>
        <v>71016.20034097043</v>
      </c>
      <c r="G9" s="77">
        <f>GPW!I8</f>
        <v>12187.33140187755</v>
      </c>
      <c r="H9" s="77">
        <f>GPW!J8</f>
        <v>894199283.2356594</v>
      </c>
      <c r="I9" s="77">
        <f>GPW!K8</f>
        <v>9984795.28283658</v>
      </c>
      <c r="J9" s="77">
        <f>GPW!L8</f>
        <v>39939181.13134633</v>
      </c>
      <c r="K9" s="77"/>
      <c r="L9" s="76"/>
      <c r="M9" s="76"/>
      <c r="N9" s="76"/>
      <c r="O9" s="76"/>
      <c r="P9" s="76"/>
    </row>
    <row r="10" spans="1:16" ht="12.75">
      <c r="A10" s="76">
        <f>GPW!B9</f>
        <v>41</v>
      </c>
      <c r="B10" s="76">
        <f>GPW!C9</f>
        <v>1</v>
      </c>
      <c r="C10" s="89">
        <f>GPW!M9</f>
        <v>1.0000000019</v>
      </c>
      <c r="D10" s="76">
        <v>120</v>
      </c>
      <c r="E10" s="76" t="s">
        <v>194</v>
      </c>
      <c r="F10" s="77">
        <f>GPW!E9</f>
        <v>72361.60555082986</v>
      </c>
      <c r="G10" s="77">
        <f>GPW!I9</f>
        <v>12360.060023484113</v>
      </c>
      <c r="H10" s="77">
        <f>GPW!J9</f>
        <v>958769208.4271026</v>
      </c>
      <c r="I10" s="77">
        <f>GPW!K9</f>
        <v>10705795.060572617</v>
      </c>
      <c r="J10" s="77">
        <f>GPW!L9</f>
        <v>42823180.242290474</v>
      </c>
      <c r="K10" s="77"/>
      <c r="L10" s="76"/>
      <c r="M10" s="76"/>
      <c r="N10" s="76"/>
      <c r="O10" s="76"/>
      <c r="P10" s="76"/>
    </row>
    <row r="11" spans="1:16" ht="12.75">
      <c r="A11" s="76">
        <f>GPW!B10</f>
        <v>41</v>
      </c>
      <c r="B11" s="76">
        <f>GPW!C10</f>
        <v>0</v>
      </c>
      <c r="C11" s="89">
        <f>GPW!M10</f>
        <v>0.9999998456</v>
      </c>
      <c r="D11" s="76">
        <v>120</v>
      </c>
      <c r="E11" s="76" t="s">
        <v>194</v>
      </c>
      <c r="F11" s="77">
        <f>GPW!E10</f>
        <v>36093.72004094115</v>
      </c>
      <c r="G11" s="77">
        <f>GPW!I10</f>
        <v>12363.828091024649</v>
      </c>
      <c r="H11" s="77">
        <f>GPW!J10</f>
        <v>409545316.5768273</v>
      </c>
      <c r="I11" s="77">
        <f>GPW!K10</f>
        <v>4573059.072768721</v>
      </c>
      <c r="J11" s="77">
        <f>GPW!L10</f>
        <v>18292236.291074887</v>
      </c>
      <c r="K11" s="77"/>
      <c r="L11" s="76"/>
      <c r="M11" s="76"/>
      <c r="N11" s="76"/>
      <c r="O11" s="76"/>
      <c r="P11" s="76"/>
    </row>
    <row r="12" spans="1:16" ht="12.75">
      <c r="A12" s="76">
        <f>GPW!B11</f>
        <v>41</v>
      </c>
      <c r="B12" s="76">
        <f>GPW!C11</f>
        <v>-1</v>
      </c>
      <c r="C12" s="89">
        <f>GPW!M11</f>
        <v>0.9865821672999999</v>
      </c>
      <c r="D12" s="76">
        <v>120</v>
      </c>
      <c r="E12" s="76" t="s">
        <v>194</v>
      </c>
      <c r="F12" s="77">
        <f>GPW!E11</f>
        <v>90895.94458227005</v>
      </c>
      <c r="G12" s="77">
        <f>GPW!I11</f>
        <v>12197.934197528759</v>
      </c>
      <c r="H12" s="77">
        <f>GPW!J11</f>
        <v>1031370946.8950913</v>
      </c>
      <c r="I12" s="77">
        <f>GPW!K11</f>
        <v>11516479.557162471</v>
      </c>
      <c r="J12" s="77">
        <f>GPW!L11</f>
        <v>46065918.22864989</v>
      </c>
      <c r="K12" s="77"/>
      <c r="L12" s="76"/>
      <c r="M12" s="76"/>
      <c r="N12" s="76"/>
      <c r="O12" s="76"/>
      <c r="P12" s="76"/>
    </row>
    <row r="13" spans="1:16" ht="12.75">
      <c r="A13" s="76">
        <f>GPW!B12</f>
        <v>41</v>
      </c>
      <c r="B13" s="76">
        <f>GPW!C12</f>
        <v>-2</v>
      </c>
      <c r="C13" s="89">
        <f>GPW!M12</f>
        <v>0.2748450239</v>
      </c>
      <c r="D13" s="76">
        <v>120</v>
      </c>
      <c r="E13" s="76" t="s">
        <v>194</v>
      </c>
      <c r="F13" s="77">
        <f>GPW!E12</f>
        <v>16201.996164211278</v>
      </c>
      <c r="G13" s="77">
        <f>GPW!I12</f>
        <v>3397.1009861054335</v>
      </c>
      <c r="H13" s="77">
        <f>GPW!J12</f>
        <v>183839505.618203</v>
      </c>
      <c r="I13" s="77">
        <f>GPW!K12</f>
        <v>2052786.06559997</v>
      </c>
      <c r="J13" s="77">
        <f>GPW!L12</f>
        <v>8211144.262399882</v>
      </c>
      <c r="K13" s="77"/>
      <c r="L13" s="76"/>
      <c r="M13" s="76"/>
      <c r="N13" s="76"/>
      <c r="O13" s="76"/>
      <c r="P13" s="76"/>
    </row>
    <row r="14" spans="1:16" ht="12.75">
      <c r="A14" s="76">
        <f>GPW!B13</f>
        <v>42</v>
      </c>
      <c r="B14" s="76">
        <f>GPW!C13</f>
        <v>11</v>
      </c>
      <c r="C14" s="89">
        <f>GPW!M13</f>
        <v>0.0006656165</v>
      </c>
      <c r="D14" s="76">
        <v>120</v>
      </c>
      <c r="E14" s="76" t="s">
        <v>194</v>
      </c>
      <c r="F14" s="77">
        <f>GPW!E13</f>
        <v>68.19177091068335</v>
      </c>
      <c r="G14" s="77">
        <f>GPW!I13</f>
        <v>8.06466276332</v>
      </c>
      <c r="H14" s="77">
        <f>GPW!J13</f>
        <v>1093304.5647087893</v>
      </c>
      <c r="I14" s="77">
        <f>GPW!K13</f>
        <v>12208.041837057794</v>
      </c>
      <c r="J14" s="77">
        <f>GPW!L13</f>
        <v>48832.16734823118</v>
      </c>
      <c r="K14" s="77"/>
      <c r="L14" s="76"/>
      <c r="M14" s="76"/>
      <c r="N14" s="76"/>
      <c r="O14" s="76"/>
      <c r="P14" s="76"/>
    </row>
    <row r="15" spans="1:16" ht="12.75">
      <c r="A15" s="76">
        <f>GPW!B14</f>
        <v>42</v>
      </c>
      <c r="B15" s="76">
        <f>GPW!C14</f>
        <v>10</v>
      </c>
      <c r="C15" s="89">
        <f>GPW!M14</f>
        <v>0.16197416109999999</v>
      </c>
      <c r="D15" s="76">
        <v>120</v>
      </c>
      <c r="E15" s="76" t="s">
        <v>194</v>
      </c>
      <c r="F15" s="77">
        <f>GPW!E14</f>
        <v>32960.58462072057</v>
      </c>
      <c r="G15" s="77">
        <f>GPW!I14</f>
        <v>1969.161989774586</v>
      </c>
      <c r="H15" s="77">
        <f>GPW!J14</f>
        <v>528450238.7905942</v>
      </c>
      <c r="I15" s="77">
        <f>GPW!K14</f>
        <v>5900773.519295718</v>
      </c>
      <c r="J15" s="77">
        <f>GPW!L14</f>
        <v>23603094.077182874</v>
      </c>
      <c r="K15" s="77"/>
      <c r="L15" s="76"/>
      <c r="M15" s="76"/>
      <c r="N15" s="76"/>
      <c r="O15" s="76"/>
      <c r="P15" s="76"/>
    </row>
    <row r="16" spans="1:16" ht="12.75">
      <c r="A16" s="76">
        <f>GPW!B15</f>
        <v>42</v>
      </c>
      <c r="B16" s="76">
        <f>GPW!C15</f>
        <v>4</v>
      </c>
      <c r="C16" s="89">
        <f>GPW!M15</f>
        <v>0.2271662666</v>
      </c>
      <c r="D16" s="76">
        <v>120</v>
      </c>
      <c r="E16" s="76" t="s">
        <v>194</v>
      </c>
      <c r="F16" s="77">
        <f>GPW!E15</f>
        <v>27435.208156119792</v>
      </c>
      <c r="G16" s="77">
        <f>GPW!I15</f>
        <v>2800.092292039588</v>
      </c>
      <c r="H16" s="77">
        <f>GPW!J15</f>
        <v>345359151.00846636</v>
      </c>
      <c r="I16" s="77">
        <f>GPW!K15</f>
        <v>3856344.426262527</v>
      </c>
      <c r="J16" s="77">
        <f>GPW!L15</f>
        <v>15425377.70505011</v>
      </c>
      <c r="K16" s="77"/>
      <c r="L16" s="76"/>
      <c r="M16" s="76"/>
      <c r="N16" s="76"/>
      <c r="O16" s="76"/>
      <c r="P16" s="76"/>
    </row>
    <row r="17" spans="1:16" ht="12.75">
      <c r="A17" s="76">
        <f>GPW!B16</f>
        <v>42</v>
      </c>
      <c r="B17" s="76">
        <f>GPW!C16</f>
        <v>3</v>
      </c>
      <c r="C17" s="89">
        <f>GPW!M16</f>
        <v>1.0000000018</v>
      </c>
      <c r="D17" s="76">
        <v>120</v>
      </c>
      <c r="E17" s="76" t="s">
        <v>194</v>
      </c>
      <c r="F17" s="77">
        <f>GPW!E16</f>
        <v>108839.59543595689</v>
      </c>
      <c r="G17" s="77">
        <f>GPW!I16</f>
        <v>12341.240022214233</v>
      </c>
      <c r="H17" s="77">
        <f>GPW!J16</f>
        <v>1363349309.6874247</v>
      </c>
      <c r="I17" s="77">
        <f>GPW!K16</f>
        <v>15223411.616891183</v>
      </c>
      <c r="J17" s="77">
        <f>GPW!L16</f>
        <v>60893646.46756475</v>
      </c>
      <c r="K17" s="77"/>
      <c r="L17" s="76"/>
      <c r="M17" s="76"/>
      <c r="N17" s="76"/>
      <c r="O17" s="76"/>
      <c r="P17" s="76"/>
    </row>
    <row r="18" spans="1:16" ht="12.75">
      <c r="A18" s="76">
        <f>GPW!B17</f>
        <v>42</v>
      </c>
      <c r="B18" s="76">
        <f>GPW!C17</f>
        <v>2</v>
      </c>
      <c r="C18" s="89">
        <f>GPW!M17</f>
        <v>1.0000000019</v>
      </c>
      <c r="D18" s="76">
        <v>120</v>
      </c>
      <c r="E18" s="76" t="s">
        <v>194</v>
      </c>
      <c r="F18" s="77">
        <f>GPW!E17</f>
        <v>138466.15536539568</v>
      </c>
      <c r="G18" s="77">
        <f>GPW!I17</f>
        <v>12352.530023469806</v>
      </c>
      <c r="H18" s="77">
        <f>GPW!J17</f>
        <v>1634610683.6826963</v>
      </c>
      <c r="I18" s="77">
        <f>GPW!K17</f>
        <v>18252366.502297815</v>
      </c>
      <c r="J18" s="77">
        <f>GPW!L17</f>
        <v>73009466.00919127</v>
      </c>
      <c r="K18" s="77"/>
      <c r="L18" s="76"/>
      <c r="M18" s="76"/>
      <c r="N18" s="76"/>
      <c r="O18" s="76"/>
      <c r="P18" s="76"/>
    </row>
    <row r="19" spans="1:16" ht="12.75">
      <c r="A19" s="76">
        <f>GPW!B18</f>
        <v>42</v>
      </c>
      <c r="B19" s="76">
        <f>GPW!C18</f>
        <v>1</v>
      </c>
      <c r="C19" s="89">
        <f>GPW!M18</f>
        <v>1.0000000018</v>
      </c>
      <c r="D19" s="76">
        <v>120</v>
      </c>
      <c r="E19" s="76" t="s">
        <v>194</v>
      </c>
      <c r="F19" s="77">
        <f>GPW!E18</f>
        <v>96918.01516201756</v>
      </c>
      <c r="G19" s="77">
        <f>GPW!I18</f>
        <v>12360.060022248106</v>
      </c>
      <c r="H19" s="77">
        <f>GPW!J18</f>
        <v>1312237462.004072</v>
      </c>
      <c r="I19" s="77">
        <f>GPW!K18</f>
        <v>14652687.232278468</v>
      </c>
      <c r="J19" s="77">
        <f>GPW!L18</f>
        <v>58610748.92911389</v>
      </c>
      <c r="K19" s="77"/>
      <c r="L19" s="76"/>
      <c r="M19" s="76"/>
      <c r="N19" s="76"/>
      <c r="O19" s="76"/>
      <c r="P19" s="76"/>
    </row>
    <row r="20" spans="1:16" ht="12.75">
      <c r="A20" s="76">
        <f>GPW!B19</f>
        <v>42</v>
      </c>
      <c r="B20" s="76">
        <f>GPW!C19</f>
        <v>0</v>
      </c>
      <c r="C20" s="89">
        <f>GPW!M19</f>
        <v>0.99394821</v>
      </c>
      <c r="D20" s="76">
        <v>120</v>
      </c>
      <c r="E20" s="76" t="s">
        <v>194</v>
      </c>
      <c r="F20" s="77">
        <f>GPW!E19</f>
        <v>162913.82674729335</v>
      </c>
      <c r="G20" s="77">
        <f>GPW!I19</f>
        <v>12289.0066972443</v>
      </c>
      <c r="H20" s="77">
        <f>GPW!J19</f>
        <v>1992409052.9192796</v>
      </c>
      <c r="I20" s="77">
        <f>GPW!K19</f>
        <v>22247609.54972323</v>
      </c>
      <c r="J20" s="77">
        <f>GPW!L19</f>
        <v>88990438.19889294</v>
      </c>
      <c r="K20" s="77"/>
      <c r="L20" s="76"/>
      <c r="M20" s="76"/>
      <c r="N20" s="76"/>
      <c r="O20" s="76"/>
      <c r="P20" s="76"/>
    </row>
    <row r="21" spans="1:16" ht="12.75">
      <c r="A21" s="76">
        <f>GPW!B20</f>
        <v>42</v>
      </c>
      <c r="B21" s="76">
        <f>GPW!C20</f>
        <v>-1</v>
      </c>
      <c r="C21" s="89">
        <f>GPW!M20</f>
        <v>0.4279509748</v>
      </c>
      <c r="D21" s="76">
        <v>120</v>
      </c>
      <c r="E21" s="76" t="s">
        <v>194</v>
      </c>
      <c r="F21" s="77">
        <f>GPW!E20</f>
        <v>90031.56781045625</v>
      </c>
      <c r="G21" s="77">
        <f>GPW!I20</f>
        <v>5291.113100761484</v>
      </c>
      <c r="H21" s="77">
        <f>GPW!J20</f>
        <v>1021562944.9947923</v>
      </c>
      <c r="I21" s="77">
        <f>GPW!K20</f>
        <v>11406961.58623121</v>
      </c>
      <c r="J21" s="77">
        <f>GPW!L20</f>
        <v>45627846.344924845</v>
      </c>
      <c r="K21" s="77"/>
      <c r="L21" s="76"/>
      <c r="M21" s="76"/>
      <c r="N21" s="76"/>
      <c r="O21" s="76"/>
      <c r="P21" s="76"/>
    </row>
    <row r="22" spans="1:16" ht="12.75">
      <c r="A22" s="76">
        <f>GPW!B21</f>
        <v>42</v>
      </c>
      <c r="B22" s="76">
        <f>GPW!C21</f>
        <v>-2</v>
      </c>
      <c r="C22" s="89">
        <f>GPW!M21</f>
        <v>0.0002906546</v>
      </c>
      <c r="D22" s="76">
        <v>120</v>
      </c>
      <c r="E22" s="76" t="s">
        <v>194</v>
      </c>
      <c r="F22" s="77">
        <f>GPW!E21</f>
        <v>47.91854172102073</v>
      </c>
      <c r="G22" s="77">
        <f>GPW!I21</f>
        <v>3.5925082952759997</v>
      </c>
      <c r="H22" s="77">
        <f>GPW!J21</f>
        <v>543718.251174301</v>
      </c>
      <c r="I22" s="77">
        <f>GPW!K21</f>
        <v>6071.258981412722</v>
      </c>
      <c r="J22" s="77">
        <f>GPW!L21</f>
        <v>24285.035925650893</v>
      </c>
      <c r="K22" s="77"/>
      <c r="L22" s="76"/>
      <c r="M22" s="76"/>
      <c r="N22" s="76"/>
      <c r="O22" s="76"/>
      <c r="P22" s="76"/>
    </row>
    <row r="23" spans="1:16" ht="12.75">
      <c r="A23" s="76">
        <f>GPW!B22</f>
        <v>43</v>
      </c>
      <c r="B23" s="76">
        <f>GPW!C22</f>
        <v>11</v>
      </c>
      <c r="C23" s="89">
        <f>GPW!M22</f>
        <v>0.18466114680000004</v>
      </c>
      <c r="D23" s="76">
        <v>120</v>
      </c>
      <c r="E23" s="76" t="s">
        <v>194</v>
      </c>
      <c r="F23" s="77">
        <f>GPW!E22</f>
        <v>18891.88507351242</v>
      </c>
      <c r="G23" s="77">
        <f>GPW!I22</f>
        <v>2237.3692275205444</v>
      </c>
      <c r="H23" s="77">
        <f>GPW!J22</f>
        <v>302889687.58236337</v>
      </c>
      <c r="I23" s="77">
        <f>GPW!K22</f>
        <v>3382122.509480024</v>
      </c>
      <c r="J23" s="77">
        <f>GPW!L22</f>
        <v>13528490.0379201</v>
      </c>
      <c r="K23" s="77"/>
      <c r="L23" s="76"/>
      <c r="M23" s="76"/>
      <c r="N23" s="76"/>
      <c r="O23" s="76"/>
      <c r="P23" s="76"/>
    </row>
    <row r="24" spans="1:16" ht="12.75">
      <c r="A24" s="76">
        <f>GPW!B23</f>
        <v>43</v>
      </c>
      <c r="B24" s="76">
        <f>GPW!C23</f>
        <v>10</v>
      </c>
      <c r="C24" s="89">
        <f>GPW!M23</f>
        <v>0.9300453201000001</v>
      </c>
      <c r="D24" s="76">
        <v>120</v>
      </c>
      <c r="E24" s="76" t="s">
        <v>194</v>
      </c>
      <c r="F24" s="77">
        <f>GPW!E23</f>
        <v>254147.9656528637</v>
      </c>
      <c r="G24" s="77">
        <f>GPW!I23</f>
        <v>11306.802768238927</v>
      </c>
      <c r="H24" s="77">
        <f>GPW!J23</f>
        <v>4074701789.5116286</v>
      </c>
      <c r="I24" s="77">
        <f>GPW!K23</f>
        <v>45498877.00609937</v>
      </c>
      <c r="J24" s="77">
        <f>GPW!L23</f>
        <v>181995508.02439752</v>
      </c>
      <c r="K24" s="77"/>
      <c r="L24" s="76"/>
      <c r="M24" s="76"/>
      <c r="N24" s="76"/>
      <c r="O24" s="76"/>
      <c r="P24" s="76"/>
    </row>
    <row r="25" spans="1:16" ht="12.75">
      <c r="A25" s="76">
        <f>GPW!B24</f>
        <v>43</v>
      </c>
      <c r="B25" s="76">
        <f>GPW!C24</f>
        <v>9</v>
      </c>
      <c r="C25" s="89">
        <f>GPW!M24</f>
        <v>0.5125459252</v>
      </c>
      <c r="D25" s="76">
        <v>120</v>
      </c>
      <c r="E25" s="76" t="s">
        <v>194</v>
      </c>
      <c r="F25" s="77">
        <f>GPW!E24</f>
        <v>194844.162721012</v>
      </c>
      <c r="G25" s="77">
        <f>GPW!I24</f>
        <v>6250.359170414195</v>
      </c>
      <c r="H25" s="77">
        <f>GPW!J24</f>
        <v>3123896177.865221</v>
      </c>
      <c r="I25" s="77">
        <f>GPW!K24</f>
        <v>34882004.94631755</v>
      </c>
      <c r="J25" s="77">
        <f>GPW!L24</f>
        <v>139528019.78527024</v>
      </c>
      <c r="K25" s="77"/>
      <c r="L25" s="76"/>
      <c r="M25" s="76"/>
      <c r="N25" s="76"/>
      <c r="O25" s="76"/>
      <c r="P25" s="76"/>
    </row>
    <row r="26" spans="1:16" ht="12.75">
      <c r="A26" s="76">
        <f>GPW!B25</f>
        <v>43</v>
      </c>
      <c r="B26" s="76">
        <f>GPW!C25</f>
        <v>4</v>
      </c>
      <c r="C26" s="89">
        <f>GPW!M25</f>
        <v>0.7919750387</v>
      </c>
      <c r="D26" s="76">
        <v>120</v>
      </c>
      <c r="E26" s="76" t="s">
        <v>194</v>
      </c>
      <c r="F26" s="77">
        <f>GPW!E25</f>
        <v>61471.19543431019</v>
      </c>
      <c r="G26" s="77">
        <f>GPW!I25</f>
        <v>9762.026882523165</v>
      </c>
      <c r="H26" s="77">
        <f>GPW!J25</f>
        <v>769318882.790314</v>
      </c>
      <c r="I26" s="77">
        <f>GPW!K25</f>
        <v>8590357.53650614</v>
      </c>
      <c r="J26" s="77">
        <f>GPW!L25</f>
        <v>34361430.14602457</v>
      </c>
      <c r="K26" s="77"/>
      <c r="L26" s="76"/>
      <c r="M26" s="76"/>
      <c r="N26" s="76"/>
      <c r="O26" s="76"/>
      <c r="P26" s="76"/>
    </row>
    <row r="27" spans="1:16" ht="12.75">
      <c r="A27" s="76">
        <f>GPW!B26</f>
        <v>43</v>
      </c>
      <c r="B27" s="76">
        <f>GPW!C26</f>
        <v>3</v>
      </c>
      <c r="C27" s="89">
        <f>GPW!M26</f>
        <v>1.0000000018000001</v>
      </c>
      <c r="D27" s="76">
        <v>120</v>
      </c>
      <c r="E27" s="76" t="s">
        <v>194</v>
      </c>
      <c r="F27" s="77">
        <f>GPW!E26</f>
        <v>229573.12583332174</v>
      </c>
      <c r="G27" s="77">
        <f>GPW!I26</f>
        <v>12341.240022214235</v>
      </c>
      <c r="H27" s="77">
        <f>GPW!J26</f>
        <v>2711691624.4357157</v>
      </c>
      <c r="I27" s="77">
        <f>GPW!K26</f>
        <v>30279252.34093216</v>
      </c>
      <c r="J27" s="77">
        <f>GPW!L26</f>
        <v>121117009.36372867</v>
      </c>
      <c r="K27" s="77"/>
      <c r="L27" s="76"/>
      <c r="M27" s="76"/>
      <c r="N27" s="76"/>
      <c r="O27" s="76"/>
      <c r="P27" s="76"/>
    </row>
    <row r="28" spans="1:16" ht="12.75">
      <c r="A28" s="76">
        <f>GPW!B27</f>
        <v>43</v>
      </c>
      <c r="B28" s="76">
        <f>GPW!C27</f>
        <v>2</v>
      </c>
      <c r="C28" s="89">
        <f>GPW!M27</f>
        <v>1.0000000018000001</v>
      </c>
      <c r="D28" s="76">
        <v>120</v>
      </c>
      <c r="E28" s="76" t="s">
        <v>194</v>
      </c>
      <c r="F28" s="77">
        <f>GPW!E27</f>
        <v>169761.57066131078</v>
      </c>
      <c r="G28" s="77">
        <f>GPW!I27</f>
        <v>12352.530022234556</v>
      </c>
      <c r="H28" s="77">
        <f>GPW!J27</f>
        <v>1948975614.2427566</v>
      </c>
      <c r="I28" s="77">
        <f>GPW!K27</f>
        <v>21762623.706248306</v>
      </c>
      <c r="J28" s="77">
        <f>GPW!L27</f>
        <v>87050494.82499324</v>
      </c>
      <c r="K28" s="77"/>
      <c r="L28" s="76"/>
      <c r="M28" s="76"/>
      <c r="N28" s="76"/>
      <c r="O28" s="76"/>
      <c r="P28" s="76"/>
    </row>
    <row r="29" spans="1:16" ht="12.75">
      <c r="A29" s="76">
        <f>GPW!B28</f>
        <v>43</v>
      </c>
      <c r="B29" s="76">
        <f>GPW!C28</f>
        <v>1</v>
      </c>
      <c r="C29" s="89">
        <f>GPW!M28</f>
        <v>0.9964044441</v>
      </c>
      <c r="D29" s="76">
        <v>120</v>
      </c>
      <c r="E29" s="76" t="s">
        <v>194</v>
      </c>
      <c r="F29" s="77">
        <f>GPW!E28</f>
        <v>126279.1800911553</v>
      </c>
      <c r="G29" s="77">
        <f>GPW!I28</f>
        <v>12315.618713342645</v>
      </c>
      <c r="H29" s="77">
        <f>GPW!J28</f>
        <v>1457994125.8849797</v>
      </c>
      <c r="I29" s="77">
        <f>GPW!K28</f>
        <v>16280233.21363276</v>
      </c>
      <c r="J29" s="77">
        <f>GPW!L28</f>
        <v>65120932.85453106</v>
      </c>
      <c r="K29" s="77"/>
      <c r="L29" s="76"/>
      <c r="M29" s="76"/>
      <c r="N29" s="76"/>
      <c r="O29" s="76"/>
      <c r="P29" s="76"/>
    </row>
    <row r="30" spans="1:16" ht="12.75">
      <c r="A30" s="76">
        <f>GPW!B29</f>
        <v>43</v>
      </c>
      <c r="B30" s="76">
        <f>GPW!C29</f>
        <v>0</v>
      </c>
      <c r="C30" s="89">
        <f>GPW!M29</f>
        <v>0.3724085112</v>
      </c>
      <c r="D30" s="76">
        <v>120</v>
      </c>
      <c r="E30" s="76" t="s">
        <v>194</v>
      </c>
      <c r="F30" s="77">
        <f>GPW!E29</f>
        <v>98399.80391369836</v>
      </c>
      <c r="G30" s="77">
        <f>GPW!I29</f>
        <v>4604.395523029896</v>
      </c>
      <c r="H30" s="77">
        <f>GPW!J29</f>
        <v>1296614381.3708425</v>
      </c>
      <c r="I30" s="77">
        <f>GPW!K29</f>
        <v>14478237.012137849</v>
      </c>
      <c r="J30" s="77">
        <f>GPW!L29</f>
        <v>57912948.04855141</v>
      </c>
      <c r="K30" s="77"/>
      <c r="L30" s="76"/>
      <c r="M30" s="76"/>
      <c r="N30" s="76"/>
      <c r="O30" s="76"/>
      <c r="P30" s="76"/>
    </row>
    <row r="31" spans="1:16" ht="12.75">
      <c r="A31" s="76">
        <f>GPW!B30</f>
        <v>44</v>
      </c>
      <c r="B31" s="76">
        <f>GPW!C30</f>
        <v>10</v>
      </c>
      <c r="C31" s="89">
        <f>GPW!M30</f>
        <v>0.4453543228</v>
      </c>
      <c r="D31" s="76">
        <v>120</v>
      </c>
      <c r="E31" s="76" t="s">
        <v>194</v>
      </c>
      <c r="F31" s="77">
        <f>GPW!E30</f>
        <v>85408.35004479547</v>
      </c>
      <c r="G31" s="77">
        <f>GPW!I30</f>
        <v>5414.288294403528</v>
      </c>
      <c r="H31" s="77">
        <f>GPW!J30</f>
        <v>1368559499.0577571</v>
      </c>
      <c r="I31" s="77">
        <f>GPW!K30</f>
        <v>15281589.55912721</v>
      </c>
      <c r="J31" s="77">
        <f>GPW!L30</f>
        <v>61126358.236508854</v>
      </c>
      <c r="K31" s="77"/>
      <c r="L31" s="76"/>
      <c r="M31" s="76"/>
      <c r="N31" s="76"/>
      <c r="O31" s="76"/>
      <c r="P31" s="76"/>
    </row>
    <row r="32" spans="1:16" ht="12.75">
      <c r="A32" s="76">
        <f>GPW!B31</f>
        <v>44</v>
      </c>
      <c r="B32" s="76">
        <f>GPW!C31</f>
        <v>9</v>
      </c>
      <c r="C32" s="89">
        <f>GPW!M31</f>
        <v>0.9999987649000001</v>
      </c>
      <c r="D32" s="76">
        <v>120</v>
      </c>
      <c r="E32" s="76" t="s">
        <v>194</v>
      </c>
      <c r="F32" s="77">
        <f>GPW!E31</f>
        <v>276849.37479319726</v>
      </c>
      <c r="G32" s="77">
        <f>GPW!I31</f>
        <v>12194.714938288977</v>
      </c>
      <c r="H32" s="77">
        <f>GPW!J31</f>
        <v>4322541157.0114975</v>
      </c>
      <c r="I32" s="77">
        <f>GPW!K31</f>
        <v>48266297.41663635</v>
      </c>
      <c r="J32" s="77">
        <f>GPW!L31</f>
        <v>193065189.66654542</v>
      </c>
      <c r="K32" s="77"/>
      <c r="L32" s="76"/>
      <c r="M32" s="76"/>
      <c r="N32" s="76"/>
      <c r="O32" s="76"/>
      <c r="P32" s="76"/>
    </row>
    <row r="33" spans="1:16" ht="12.75">
      <c r="A33" s="76">
        <f>GPW!B32</f>
        <v>44</v>
      </c>
      <c r="B33" s="76">
        <f>GPW!C32</f>
        <v>8</v>
      </c>
      <c r="C33" s="89">
        <f>GPW!M32</f>
        <v>0.1661419798</v>
      </c>
      <c r="D33" s="76">
        <v>120</v>
      </c>
      <c r="E33" s="76" t="s">
        <v>194</v>
      </c>
      <c r="F33" s="77">
        <f>GPW!E32</f>
        <v>38467.5308769671</v>
      </c>
      <c r="G33" s="77">
        <f>GPW!I32</f>
        <v>2031.665538564502</v>
      </c>
      <c r="H33" s="77">
        <f>GPW!J32</f>
        <v>575342026.6120739</v>
      </c>
      <c r="I33" s="77">
        <f>GPW!K32</f>
        <v>6424375.931667918</v>
      </c>
      <c r="J33" s="77">
        <f>GPW!L32</f>
        <v>25697503.72667168</v>
      </c>
      <c r="K33" s="77"/>
      <c r="L33" s="76"/>
      <c r="M33" s="76"/>
      <c r="N33" s="76"/>
      <c r="O33" s="76"/>
      <c r="P33" s="76"/>
    </row>
    <row r="34" spans="1:16" ht="12.75">
      <c r="A34" s="76">
        <f>GPW!B33</f>
        <v>44</v>
      </c>
      <c r="B34" s="76">
        <f>GPW!C33</f>
        <v>4</v>
      </c>
      <c r="C34" s="89">
        <f>GPW!M33</f>
        <v>0.9390147047</v>
      </c>
      <c r="D34" s="76">
        <v>120</v>
      </c>
      <c r="E34" s="76" t="s">
        <v>194</v>
      </c>
      <c r="F34" s="77">
        <f>GPW!E33</f>
        <v>77134.10800415998</v>
      </c>
      <c r="G34" s="77">
        <f>GPW!I33</f>
        <v>11574.464272779047</v>
      </c>
      <c r="H34" s="77">
        <f>GPW!J33</f>
        <v>1000827051.4214364</v>
      </c>
      <c r="I34" s="77">
        <f>GPW!K33</f>
        <v>11175420.747160686</v>
      </c>
      <c r="J34" s="77">
        <f>GPW!L33</f>
        <v>44701682.98864275</v>
      </c>
      <c r="K34" s="77"/>
      <c r="L34" s="76"/>
      <c r="M34" s="76"/>
      <c r="N34" s="76"/>
      <c r="O34" s="76"/>
      <c r="P34" s="76"/>
    </row>
    <row r="35" spans="1:16" ht="12.75">
      <c r="A35" s="76">
        <f>GPW!B34</f>
        <v>44</v>
      </c>
      <c r="B35" s="76">
        <f>GPW!C34</f>
        <v>3</v>
      </c>
      <c r="C35" s="89">
        <f>GPW!M34</f>
        <v>1.000000002</v>
      </c>
      <c r="D35" s="76">
        <v>120</v>
      </c>
      <c r="E35" s="76" t="s">
        <v>194</v>
      </c>
      <c r="F35" s="77">
        <f>GPW!E34</f>
        <v>143193.5038082579</v>
      </c>
      <c r="G35" s="77">
        <f>GPW!I34</f>
        <v>12341.24002468248</v>
      </c>
      <c r="H35" s="77">
        <f>GPW!J34</f>
        <v>1718238463.0745966</v>
      </c>
      <c r="I35" s="77">
        <f>GPW!K34</f>
        <v>19186169.819791958</v>
      </c>
      <c r="J35" s="77">
        <f>GPW!L34</f>
        <v>76744679.27916785</v>
      </c>
      <c r="K35" s="77"/>
      <c r="L35" s="76"/>
      <c r="M35" s="76"/>
      <c r="N35" s="76"/>
      <c r="O35" s="76"/>
      <c r="P35" s="76"/>
    </row>
    <row r="36" spans="1:16" ht="12.75">
      <c r="A36" s="76">
        <f>GPW!B35</f>
        <v>44</v>
      </c>
      <c r="B36" s="76">
        <f>GPW!C35</f>
        <v>2</v>
      </c>
      <c r="C36" s="89">
        <f>GPW!M35</f>
        <v>1.0000000018</v>
      </c>
      <c r="D36" s="76">
        <v>120</v>
      </c>
      <c r="E36" s="76" t="s">
        <v>194</v>
      </c>
      <c r="F36" s="77">
        <f>GPW!E35</f>
        <v>224267.0688481364</v>
      </c>
      <c r="G36" s="77">
        <f>GPW!I35</f>
        <v>12352.530022234554</v>
      </c>
      <c r="H36" s="77">
        <f>GPW!J35</f>
        <v>2554993133.264406</v>
      </c>
      <c r="I36" s="77">
        <f>GPW!K35</f>
        <v>28529527.88374697</v>
      </c>
      <c r="J36" s="77">
        <f>GPW!L35</f>
        <v>114118111.53498791</v>
      </c>
      <c r="K36" s="77"/>
      <c r="L36" s="76"/>
      <c r="M36" s="76"/>
      <c r="N36" s="76"/>
      <c r="O36" s="76"/>
      <c r="P36" s="76"/>
    </row>
    <row r="37" spans="1:16" ht="12.75">
      <c r="A37" s="76">
        <f>GPW!B36</f>
        <v>44</v>
      </c>
      <c r="B37" s="76">
        <f>GPW!C36</f>
        <v>1</v>
      </c>
      <c r="C37" s="89">
        <f>GPW!M36</f>
        <v>0.5063709265</v>
      </c>
      <c r="D37" s="76">
        <v>120</v>
      </c>
      <c r="E37" s="76" t="s">
        <v>194</v>
      </c>
      <c r="F37" s="77">
        <f>GPW!E36</f>
        <v>373530.56177786284</v>
      </c>
      <c r="G37" s="77">
        <f>GPW!I36</f>
        <v>6258.77503379559</v>
      </c>
      <c r="H37" s="77">
        <f>GPW!J36</f>
        <v>4238435234.315153</v>
      </c>
      <c r="I37" s="77">
        <f>GPW!K36</f>
        <v>47327155.062195696</v>
      </c>
      <c r="J37" s="77">
        <f>GPW!L36</f>
        <v>189308620.2487828</v>
      </c>
      <c r="K37" s="77"/>
      <c r="L37" s="76"/>
      <c r="M37" s="76"/>
      <c r="N37" s="76"/>
      <c r="O37" s="76"/>
      <c r="P37" s="76"/>
    </row>
    <row r="38" spans="1:16" ht="12.75">
      <c r="A38" s="76">
        <f>GPW!B37</f>
        <v>45</v>
      </c>
      <c r="B38" s="76">
        <f>GPW!C37</f>
        <v>10</v>
      </c>
      <c r="C38" s="89">
        <f>GPW!M37</f>
        <v>0.689103797</v>
      </c>
      <c r="D38" s="76">
        <v>120</v>
      </c>
      <c r="E38" s="76" t="s">
        <v>194</v>
      </c>
      <c r="F38" s="77">
        <f>GPW!E37</f>
        <v>93535.15041859704</v>
      </c>
      <c r="G38" s="77">
        <f>GPW!I37</f>
        <v>8377.61402711622</v>
      </c>
      <c r="H38" s="77">
        <f>GPW!J37</f>
        <v>1428555217.7214298</v>
      </c>
      <c r="I38" s="77">
        <f>GPW!K37</f>
        <v>15951512.897173049</v>
      </c>
      <c r="J38" s="77">
        <f>GPW!L37</f>
        <v>63806051.58869221</v>
      </c>
      <c r="K38" s="77"/>
      <c r="L38" s="76"/>
      <c r="M38" s="76"/>
      <c r="N38" s="76"/>
      <c r="O38" s="76"/>
      <c r="P38" s="76"/>
    </row>
    <row r="39" spans="1:16" ht="12.75">
      <c r="A39" s="76">
        <f>GPW!B38</f>
        <v>45</v>
      </c>
      <c r="B39" s="76">
        <f>GPW!C38</f>
        <v>9</v>
      </c>
      <c r="C39" s="89">
        <f>GPW!M38</f>
        <v>1.0000000019</v>
      </c>
      <c r="D39" s="76">
        <v>120</v>
      </c>
      <c r="E39" s="76" t="s">
        <v>194</v>
      </c>
      <c r="F39" s="77">
        <f>GPW!E38</f>
        <v>185592.19812718412</v>
      </c>
      <c r="G39" s="77">
        <f>GPW!I38</f>
        <v>12194.730023169986</v>
      </c>
      <c r="H39" s="77">
        <f>GPW!J38</f>
        <v>2379312970.1242094</v>
      </c>
      <c r="I39" s="77">
        <f>GPW!K38</f>
        <v>26567850.551751267</v>
      </c>
      <c r="J39" s="77">
        <f>GPW!L38</f>
        <v>106271402.2070051</v>
      </c>
      <c r="K39" s="77"/>
      <c r="L39" s="76"/>
      <c r="M39" s="76"/>
      <c r="N39" s="76"/>
      <c r="O39" s="76"/>
      <c r="P39" s="76"/>
    </row>
    <row r="40" spans="1:16" ht="12.75">
      <c r="A40" s="76">
        <f>GPW!B39</f>
        <v>45</v>
      </c>
      <c r="B40" s="76">
        <f>GPW!C39</f>
        <v>8</v>
      </c>
      <c r="C40" s="89">
        <f>GPW!M39</f>
        <v>0.4975876186</v>
      </c>
      <c r="D40" s="76">
        <v>120</v>
      </c>
      <c r="E40" s="76" t="s">
        <v>194</v>
      </c>
      <c r="F40" s="77">
        <f>GPW!E39</f>
        <v>95864.72875457282</v>
      </c>
      <c r="G40" s="77">
        <f>GPW!I39</f>
        <v>6084.745218173914</v>
      </c>
      <c r="H40" s="77">
        <f>GPW!J39</f>
        <v>1228996664.75681</v>
      </c>
      <c r="I40" s="77">
        <f>GPW!K39</f>
        <v>13723205.029288404</v>
      </c>
      <c r="J40" s="77">
        <f>GPW!L39</f>
        <v>54892820.11715363</v>
      </c>
      <c r="K40" s="77"/>
      <c r="L40" s="76"/>
      <c r="M40" s="76"/>
      <c r="N40" s="76"/>
      <c r="O40" s="76"/>
      <c r="P40" s="76"/>
    </row>
    <row r="41" spans="1:16" ht="12.75">
      <c r="A41" s="76">
        <f>GPW!B40</f>
        <v>45</v>
      </c>
      <c r="B41" s="76">
        <f>GPW!C40</f>
        <v>5</v>
      </c>
      <c r="C41" s="89">
        <f>GPW!M40</f>
        <v>0.4510484656</v>
      </c>
      <c r="D41" s="76">
        <v>120</v>
      </c>
      <c r="E41" s="76" t="s">
        <v>194</v>
      </c>
      <c r="F41" s="77">
        <f>GPW!E40</f>
        <v>49322.92359761372</v>
      </c>
      <c r="G41" s="77">
        <f>GPW!I40</f>
        <v>5551.224864556128</v>
      </c>
      <c r="H41" s="77">
        <f>GPW!J40</f>
        <v>596819383.271713</v>
      </c>
      <c r="I41" s="77">
        <f>GPW!K40</f>
        <v>6664196.085277287</v>
      </c>
      <c r="J41" s="77">
        <f>GPW!L40</f>
        <v>26656784.341109157</v>
      </c>
      <c r="K41" s="77"/>
      <c r="L41" s="76"/>
      <c r="M41" s="76"/>
      <c r="N41" s="76"/>
      <c r="O41" s="76"/>
      <c r="P41" s="76"/>
    </row>
    <row r="42" spans="1:16" ht="12.75">
      <c r="A42" s="76">
        <f>GPW!B41</f>
        <v>45</v>
      </c>
      <c r="B42" s="76">
        <f>GPW!C41</f>
        <v>4</v>
      </c>
      <c r="C42" s="89">
        <f>GPW!M41</f>
        <v>0.9980057269</v>
      </c>
      <c r="D42" s="76">
        <v>120</v>
      </c>
      <c r="E42" s="76" t="s">
        <v>194</v>
      </c>
      <c r="F42" s="77">
        <f>GPW!E41</f>
        <v>103553.81167996122</v>
      </c>
      <c r="G42" s="77">
        <f>GPW!I41</f>
        <v>12301.598230800242</v>
      </c>
      <c r="H42" s="77">
        <f>GPW!J41</f>
        <v>1408627324.8470972</v>
      </c>
      <c r="I42" s="77">
        <f>GPW!K41</f>
        <v>15728994.343983747</v>
      </c>
      <c r="J42" s="77">
        <f>GPW!L41</f>
        <v>62915977.375935</v>
      </c>
      <c r="K42" s="77"/>
      <c r="L42" s="76"/>
      <c r="M42" s="76"/>
      <c r="N42" s="76"/>
      <c r="O42" s="76"/>
      <c r="P42" s="76"/>
    </row>
    <row r="43" spans="1:16" ht="12.75">
      <c r="A43" s="76">
        <f>GPW!B42</f>
        <v>45</v>
      </c>
      <c r="B43" s="76">
        <f>GPW!C42</f>
        <v>3</v>
      </c>
      <c r="C43" s="89">
        <f>GPW!M42</f>
        <v>1.0000000018</v>
      </c>
      <c r="D43" s="76">
        <v>120</v>
      </c>
      <c r="E43" s="76" t="s">
        <v>194</v>
      </c>
      <c r="F43" s="77">
        <f>GPW!E42</f>
        <v>243861.14485994534</v>
      </c>
      <c r="G43" s="77">
        <f>GPW!I42</f>
        <v>12341.240022214233</v>
      </c>
      <c r="H43" s="77">
        <f>GPW!J42</f>
        <v>3020588206.2985287</v>
      </c>
      <c r="I43" s="77">
        <f>GPW!K42</f>
        <v>33728448.94765246</v>
      </c>
      <c r="J43" s="77">
        <f>GPW!L42</f>
        <v>134913795.79060987</v>
      </c>
      <c r="K43" s="77"/>
      <c r="L43" s="76"/>
      <c r="M43" s="76"/>
      <c r="N43" s="76"/>
      <c r="O43" s="76"/>
      <c r="P43" s="76"/>
    </row>
    <row r="44" spans="1:16" ht="12.75">
      <c r="A44" s="76">
        <f>GPW!B43</f>
        <v>45</v>
      </c>
      <c r="B44" s="76">
        <f>GPW!C43</f>
        <v>2</v>
      </c>
      <c r="C44" s="89">
        <f>GPW!M43</f>
        <v>0.8565025923</v>
      </c>
      <c r="D44" s="76">
        <v>120</v>
      </c>
      <c r="E44" s="76" t="s">
        <v>194</v>
      </c>
      <c r="F44" s="77">
        <f>GPW!E43</f>
        <v>1110949.9218330686</v>
      </c>
      <c r="G44" s="77">
        <f>GPW!I43</f>
        <v>10579.97396646352</v>
      </c>
      <c r="H44" s="77">
        <f>GPW!J43</f>
        <v>16248542586.682678</v>
      </c>
      <c r="I44" s="77">
        <f>GPW!K43</f>
        <v>181434244.4845394</v>
      </c>
      <c r="J44" s="77">
        <f>GPW!L43</f>
        <v>725736977.9381577</v>
      </c>
      <c r="K44" s="77"/>
      <c r="L44" s="76"/>
      <c r="M44" s="76"/>
      <c r="N44" s="76"/>
      <c r="O44" s="76"/>
      <c r="P44" s="76"/>
    </row>
    <row r="45" spans="1:16" ht="12.75">
      <c r="A45" s="76">
        <f>GPW!B44</f>
        <v>45</v>
      </c>
      <c r="B45" s="76">
        <f>GPW!C44</f>
        <v>1</v>
      </c>
      <c r="C45" s="89">
        <f>GPW!M44</f>
        <v>0.0216153447</v>
      </c>
      <c r="D45" s="76">
        <v>120</v>
      </c>
      <c r="E45" s="76" t="s">
        <v>194</v>
      </c>
      <c r="F45" s="77">
        <f>GPW!E44</f>
        <v>22959.432057292914</v>
      </c>
      <c r="G45" s="77">
        <f>GPW!I44</f>
        <v>267.166957412682</v>
      </c>
      <c r="H45" s="77">
        <f>GPW!J44</f>
        <v>291674880.20089513</v>
      </c>
      <c r="I45" s="77">
        <f>GPW!K44</f>
        <v>3256895.8872496705</v>
      </c>
      <c r="J45" s="77">
        <f>GPW!L44</f>
        <v>13027583.548998686</v>
      </c>
      <c r="K45" s="77"/>
      <c r="L45" s="76"/>
      <c r="M45" s="76"/>
      <c r="N45" s="76"/>
      <c r="O45" s="76"/>
      <c r="P45" s="76"/>
    </row>
    <row r="46" spans="1:16" ht="12.75">
      <c r="A46" s="76">
        <f>GPW!B45</f>
        <v>46</v>
      </c>
      <c r="B46" s="76">
        <f>GPW!C45</f>
        <v>10</v>
      </c>
      <c r="C46" s="89">
        <f>GPW!M45</f>
        <v>0.7703351986999999</v>
      </c>
      <c r="D46" s="76">
        <v>120</v>
      </c>
      <c r="E46" s="76" t="s">
        <v>194</v>
      </c>
      <c r="F46" s="77">
        <f>GPW!E45</f>
        <v>61039.928558821004</v>
      </c>
      <c r="G46" s="77">
        <f>GPW!I45</f>
        <v>9365.16529774756</v>
      </c>
      <c r="H46" s="77">
        <f>GPW!J45</f>
        <v>775249967.9046382</v>
      </c>
      <c r="I46" s="77">
        <f>GPW!K45</f>
        <v>8656585.134516861</v>
      </c>
      <c r="J46" s="77">
        <f>GPW!L45</f>
        <v>34626340.53806745</v>
      </c>
      <c r="K46" s="77"/>
      <c r="L46" s="76"/>
      <c r="M46" s="76"/>
      <c r="N46" s="76"/>
      <c r="O46" s="76"/>
      <c r="P46" s="76"/>
    </row>
    <row r="47" spans="1:16" ht="12.75">
      <c r="A47" s="76">
        <f>GPW!B46</f>
        <v>46</v>
      </c>
      <c r="B47" s="76">
        <f>GPW!C46</f>
        <v>9</v>
      </c>
      <c r="C47" s="89">
        <f>GPW!M46</f>
        <v>1.0000000019000002</v>
      </c>
      <c r="D47" s="76">
        <v>120</v>
      </c>
      <c r="E47" s="76" t="s">
        <v>194</v>
      </c>
      <c r="F47" s="77">
        <f>GPW!E46</f>
        <v>122824.43753515325</v>
      </c>
      <c r="G47" s="77">
        <f>GPW!I46</f>
        <v>12194.730023169988</v>
      </c>
      <c r="H47" s="77">
        <f>GPW!J46</f>
        <v>1568956181.74719</v>
      </c>
      <c r="I47" s="77">
        <f>GPW!K46</f>
        <v>17519256.139191132</v>
      </c>
      <c r="J47" s="77">
        <f>GPW!L46</f>
        <v>70077024.55676454</v>
      </c>
      <c r="K47" s="77"/>
      <c r="L47" s="76"/>
      <c r="M47" s="76"/>
      <c r="N47" s="76"/>
      <c r="O47" s="76"/>
      <c r="P47" s="76"/>
    </row>
    <row r="48" spans="1:16" ht="12.75">
      <c r="A48" s="76">
        <f>GPW!B47</f>
        <v>46</v>
      </c>
      <c r="B48" s="76">
        <f>GPW!C47</f>
        <v>8</v>
      </c>
      <c r="C48" s="89">
        <f>GPW!M47</f>
        <v>0.8296859561000001</v>
      </c>
      <c r="D48" s="76">
        <v>120</v>
      </c>
      <c r="E48" s="76" t="s">
        <v>194</v>
      </c>
      <c r="F48" s="77">
        <f>GPW!E47</f>
        <v>82743.34191677254</v>
      </c>
      <c r="G48" s="77">
        <f>GPW!I47</f>
        <v>10145.80641730929</v>
      </c>
      <c r="H48" s="77">
        <f>GPW!J47</f>
        <v>1060862692.4405197</v>
      </c>
      <c r="I48" s="77">
        <f>GPW!K47</f>
        <v>11845789.865642114</v>
      </c>
      <c r="J48" s="77">
        <f>GPW!L47</f>
        <v>47383159.46256846</v>
      </c>
      <c r="K48" s="77"/>
      <c r="L48" s="76"/>
      <c r="M48" s="76"/>
      <c r="N48" s="76"/>
      <c r="O48" s="76"/>
      <c r="P48" s="76"/>
    </row>
    <row r="49" spans="1:16" ht="12.75">
      <c r="A49" s="76">
        <f>GPW!B48</f>
        <v>46</v>
      </c>
      <c r="B49" s="76">
        <f>GPW!C48</f>
        <v>6</v>
      </c>
      <c r="C49" s="89">
        <f>GPW!M48</f>
        <v>0.47580331249999996</v>
      </c>
      <c r="D49" s="76">
        <v>120</v>
      </c>
      <c r="E49" s="76" t="s">
        <v>194</v>
      </c>
      <c r="F49" s="77">
        <f>GPW!E48</f>
        <v>52462.50959075829</v>
      </c>
      <c r="G49" s="77">
        <f>GPW!I48</f>
        <v>5845.158049466249</v>
      </c>
      <c r="H49" s="77">
        <f>GPW!J48</f>
        <v>580696403.3733011</v>
      </c>
      <c r="I49" s="77">
        <f>GPW!K48</f>
        <v>6484163.897091663</v>
      </c>
      <c r="J49" s="77">
        <f>GPW!L48</f>
        <v>25936655.58836666</v>
      </c>
      <c r="K49" s="77"/>
      <c r="L49" s="76"/>
      <c r="M49" s="76"/>
      <c r="N49" s="76"/>
      <c r="O49" s="76"/>
      <c r="P49" s="76"/>
    </row>
    <row r="50" spans="1:16" ht="12.75">
      <c r="A50" s="76">
        <f>GPW!B49</f>
        <v>46</v>
      </c>
      <c r="B50" s="76">
        <f>GPW!C49</f>
        <v>5</v>
      </c>
      <c r="C50" s="89">
        <f>GPW!M49</f>
        <v>0.9992992223</v>
      </c>
      <c r="D50" s="76">
        <v>120</v>
      </c>
      <c r="E50" s="76" t="s">
        <v>194</v>
      </c>
      <c r="F50" s="77">
        <f>GPW!E49</f>
        <v>85283.02462798664</v>
      </c>
      <c r="G50" s="77">
        <f>GPW!I49</f>
        <v>12298.755262550574</v>
      </c>
      <c r="H50" s="77">
        <f>GPW!J49</f>
        <v>944054679.6954993</v>
      </c>
      <c r="I50" s="77">
        <f>GPW!K49</f>
        <v>10541489.8997176</v>
      </c>
      <c r="J50" s="77">
        <f>GPW!L49</f>
        <v>42165959.598870404</v>
      </c>
      <c r="K50" s="77"/>
      <c r="L50" s="76"/>
      <c r="M50" s="76"/>
      <c r="N50" s="76"/>
      <c r="O50" s="76"/>
      <c r="P50" s="76"/>
    </row>
    <row r="51" spans="1:16" ht="12.75">
      <c r="A51" s="76">
        <f>GPW!B50</f>
        <v>46</v>
      </c>
      <c r="B51" s="76">
        <f>GPW!C50</f>
        <v>4</v>
      </c>
      <c r="C51" s="89">
        <f>GPW!M50</f>
        <v>1.000000002</v>
      </c>
      <c r="D51" s="76">
        <v>120</v>
      </c>
      <c r="E51" s="76" t="s">
        <v>194</v>
      </c>
      <c r="F51" s="77">
        <f>GPW!E50</f>
        <v>95224.27901426303</v>
      </c>
      <c r="G51" s="77">
        <f>GPW!I50</f>
        <v>12326.18002465236</v>
      </c>
      <c r="H51" s="77">
        <f>GPW!J50</f>
        <v>1108294099.6683276</v>
      </c>
      <c r="I51" s="77">
        <f>GPW!K50</f>
        <v>12375417.768532867</v>
      </c>
      <c r="J51" s="77">
        <f>GPW!L50</f>
        <v>49501671.074131474</v>
      </c>
      <c r="K51" s="77"/>
      <c r="L51" s="76"/>
      <c r="M51" s="76"/>
      <c r="N51" s="76"/>
      <c r="O51" s="76"/>
      <c r="P51" s="76"/>
    </row>
    <row r="52" spans="1:16" ht="12.75">
      <c r="A52" s="76">
        <f>GPW!B51</f>
        <v>46</v>
      </c>
      <c r="B52" s="76">
        <f>GPW!C51</f>
        <v>3</v>
      </c>
      <c r="C52" s="89">
        <f>GPW!M51</f>
        <v>0.9168512544999999</v>
      </c>
      <c r="D52" s="76">
        <v>120</v>
      </c>
      <c r="E52" s="76" t="s">
        <v>194</v>
      </c>
      <c r="F52" s="77">
        <f>GPW!E51</f>
        <v>113836.94643120872</v>
      </c>
      <c r="G52" s="77">
        <f>GPW!I51</f>
        <v>11315.08137608558</v>
      </c>
      <c r="H52" s="77">
        <f>GPW!J51</f>
        <v>1302296974.277866</v>
      </c>
      <c r="I52" s="77">
        <f>GPW!K51</f>
        <v>14541689.90000756</v>
      </c>
      <c r="J52" s="77">
        <f>GPW!L51</f>
        <v>58166759.60003026</v>
      </c>
      <c r="K52" s="77"/>
      <c r="L52" s="76"/>
      <c r="M52" s="76"/>
      <c r="N52" s="76"/>
      <c r="O52" s="76"/>
      <c r="P52" s="76"/>
    </row>
    <row r="53" spans="1:16" ht="12.75">
      <c r="A53" s="76">
        <f>GPW!B52</f>
        <v>46</v>
      </c>
      <c r="B53" s="76">
        <f>GPW!C52</f>
        <v>2</v>
      </c>
      <c r="C53" s="89">
        <f>GPW!M52</f>
        <v>0.1670310841</v>
      </c>
      <c r="D53" s="76">
        <v>120</v>
      </c>
      <c r="E53" s="76" t="s">
        <v>194</v>
      </c>
      <c r="F53" s="77">
        <f>GPW!E52</f>
        <v>22741.034088295182</v>
      </c>
      <c r="G53" s="77">
        <f>GPW!I52</f>
        <v>2063.2564772777732</v>
      </c>
      <c r="H53" s="77">
        <f>GPW!J52</f>
        <v>254894900.82078132</v>
      </c>
      <c r="I53" s="77">
        <f>GPW!K52</f>
        <v>2846203.806074513</v>
      </c>
      <c r="J53" s="77">
        <f>GPW!L52</f>
        <v>11384815.224298054</v>
      </c>
      <c r="K53" s="77"/>
      <c r="L53" s="76"/>
      <c r="M53" s="76"/>
      <c r="N53" s="76"/>
      <c r="O53" s="76"/>
      <c r="P53" s="76"/>
    </row>
    <row r="54" spans="1:16" ht="12.75">
      <c r="A54" s="76">
        <f>GPW!B53</f>
        <v>47</v>
      </c>
      <c r="B54" s="76">
        <f>GPW!C53</f>
        <v>11</v>
      </c>
      <c r="C54" s="89">
        <f>GPW!M53</f>
        <v>0.1090041975</v>
      </c>
      <c r="D54" s="76">
        <v>120</v>
      </c>
      <c r="E54" s="76" t="s">
        <v>194</v>
      </c>
      <c r="F54" s="77">
        <f>GPW!E53</f>
        <v>6058.009486038274</v>
      </c>
      <c r="G54" s="77">
        <f>GPW!I53</f>
        <v>1320.7035772458</v>
      </c>
      <c r="H54" s="77">
        <f>GPW!J53</f>
        <v>76220482.09672204</v>
      </c>
      <c r="I54" s="77">
        <f>GPW!K53</f>
        <v>851092.0600842312</v>
      </c>
      <c r="J54" s="77">
        <f>GPW!L53</f>
        <v>3404368.2403369257</v>
      </c>
      <c r="K54" s="77"/>
      <c r="L54" s="76"/>
      <c r="M54" s="76"/>
      <c r="N54" s="76"/>
      <c r="O54" s="76"/>
      <c r="P54" s="76"/>
    </row>
    <row r="55" spans="1:16" ht="12.75">
      <c r="A55" s="76">
        <f>GPW!B54</f>
        <v>47</v>
      </c>
      <c r="B55" s="76">
        <f>GPW!C54</f>
        <v>10</v>
      </c>
      <c r="C55" s="89">
        <f>GPW!M54</f>
        <v>0.9965522495</v>
      </c>
      <c r="D55" s="76">
        <v>120</v>
      </c>
      <c r="E55" s="76" t="s">
        <v>194</v>
      </c>
      <c r="F55" s="77">
        <f>GPW!E54</f>
        <v>56108.92631364443</v>
      </c>
      <c r="G55" s="77">
        <f>GPW!I54</f>
        <v>12115.34480075637</v>
      </c>
      <c r="H55" s="77">
        <f>GPW!J54</f>
        <v>705949606.617769</v>
      </c>
      <c r="I55" s="77">
        <f>GPW!K54</f>
        <v>7882764.428720519</v>
      </c>
      <c r="J55" s="77">
        <f>GPW!L54</f>
        <v>31531057.714882083</v>
      </c>
      <c r="K55" s="77"/>
      <c r="L55" s="76"/>
      <c r="M55" s="76"/>
      <c r="N55" s="76"/>
      <c r="O55" s="76"/>
      <c r="P55" s="76"/>
    </row>
    <row r="56" spans="1:16" ht="12.75">
      <c r="A56" s="76">
        <f>GPW!B55</f>
        <v>47</v>
      </c>
      <c r="B56" s="76">
        <f>GPW!C55</f>
        <v>9</v>
      </c>
      <c r="C56" s="89">
        <f>GPW!M55</f>
        <v>1.0000000019</v>
      </c>
      <c r="D56" s="76">
        <v>120</v>
      </c>
      <c r="E56" s="76" t="s">
        <v>194</v>
      </c>
      <c r="F56" s="77">
        <f>GPW!E55</f>
        <v>37163.59363590471</v>
      </c>
      <c r="G56" s="77">
        <f>GPW!I55</f>
        <v>12194.730023169986</v>
      </c>
      <c r="H56" s="77">
        <f>GPW!J55</f>
        <v>469861081.19965446</v>
      </c>
      <c r="I56" s="77">
        <f>GPW!K55</f>
        <v>5246556.103438975</v>
      </c>
      <c r="J56" s="77">
        <f>GPW!L55</f>
        <v>20986224.413755905</v>
      </c>
      <c r="K56" s="77"/>
      <c r="L56" s="76"/>
      <c r="M56" s="76"/>
      <c r="N56" s="76"/>
      <c r="O56" s="76"/>
      <c r="P56" s="76"/>
    </row>
    <row r="57" spans="1:16" ht="12.75">
      <c r="A57" s="76">
        <f>GPW!B56</f>
        <v>47</v>
      </c>
      <c r="B57" s="76">
        <f>GPW!C56</f>
        <v>8</v>
      </c>
      <c r="C57" s="89">
        <f>GPW!M56</f>
        <v>1.0000000019</v>
      </c>
      <c r="D57" s="76">
        <v>120</v>
      </c>
      <c r="E57" s="76" t="s">
        <v>194</v>
      </c>
      <c r="F57" s="77">
        <f>GPW!E56</f>
        <v>40835.81265048678</v>
      </c>
      <c r="G57" s="77">
        <f>GPW!I56</f>
        <v>12228.49002323413</v>
      </c>
      <c r="H57" s="77">
        <f>GPW!J56</f>
        <v>531407864.48895925</v>
      </c>
      <c r="I57" s="77">
        <f>GPW!K56</f>
        <v>5933798.9171852935</v>
      </c>
      <c r="J57" s="77">
        <f>GPW!L56</f>
        <v>23735195.668741178</v>
      </c>
      <c r="K57" s="77"/>
      <c r="L57" s="76"/>
      <c r="M57" s="76"/>
      <c r="N57" s="76"/>
      <c r="O57" s="76"/>
      <c r="P57" s="76"/>
    </row>
    <row r="58" spans="1:16" ht="12.75">
      <c r="A58" s="76">
        <f>GPW!B57</f>
        <v>47</v>
      </c>
      <c r="B58" s="76">
        <f>GPW!C57</f>
        <v>7</v>
      </c>
      <c r="C58" s="89">
        <f>GPW!M57</f>
        <v>0.5011261633999999</v>
      </c>
      <c r="D58" s="76">
        <v>120</v>
      </c>
      <c r="E58" s="76" t="s">
        <v>194</v>
      </c>
      <c r="F58" s="77">
        <f>GPW!E57</f>
        <v>62393.62736243984</v>
      </c>
      <c r="G58" s="77">
        <f>GPW!I57</f>
        <v>6143.065096562167</v>
      </c>
      <c r="H58" s="77">
        <f>GPW!J57</f>
        <v>700042364.1080064</v>
      </c>
      <c r="I58" s="77">
        <f>GPW!K57</f>
        <v>7816803.061660795</v>
      </c>
      <c r="J58" s="77">
        <f>GPW!L57</f>
        <v>31267212.246643186</v>
      </c>
      <c r="K58" s="77"/>
      <c r="L58" s="76"/>
      <c r="M58" s="76"/>
      <c r="N58" s="76"/>
      <c r="O58" s="76"/>
      <c r="P58" s="76"/>
    </row>
    <row r="59" spans="1:16" ht="12.75">
      <c r="A59" s="76">
        <f>GPW!B58</f>
        <v>47</v>
      </c>
      <c r="B59" s="76">
        <f>GPW!C58</f>
        <v>6</v>
      </c>
      <c r="C59" s="89">
        <f>GPW!M58</f>
        <v>0.9999313281000001</v>
      </c>
      <c r="D59" s="76">
        <v>120</v>
      </c>
      <c r="E59" s="76" t="s">
        <v>194</v>
      </c>
      <c r="F59" s="77">
        <f>GPW!E58</f>
        <v>99045.78271651443</v>
      </c>
      <c r="G59" s="77">
        <f>GPW!I58</f>
        <v>12283.976378069443</v>
      </c>
      <c r="H59" s="77">
        <f>GPW!J58</f>
        <v>1101761360.9771516</v>
      </c>
      <c r="I59" s="77">
        <f>GPW!K58</f>
        <v>12302471.994933464</v>
      </c>
      <c r="J59" s="77">
        <f>GPW!L58</f>
        <v>49209887.97973386</v>
      </c>
      <c r="K59" s="77"/>
      <c r="L59" s="76"/>
      <c r="M59" s="76"/>
      <c r="N59" s="76"/>
      <c r="O59" s="76"/>
      <c r="P59" s="76"/>
    </row>
    <row r="60" spans="1:16" ht="12.75">
      <c r="A60" s="76">
        <f>GPW!B59</f>
        <v>47</v>
      </c>
      <c r="B60" s="76">
        <f>GPW!C59</f>
        <v>5</v>
      </c>
      <c r="C60" s="89">
        <f>GPW!M59</f>
        <v>1.0000000018</v>
      </c>
      <c r="D60" s="76">
        <v>120</v>
      </c>
      <c r="E60" s="76" t="s">
        <v>194</v>
      </c>
      <c r="F60" s="77">
        <f>GPW!E59</f>
        <v>73345.77867694621</v>
      </c>
      <c r="G60" s="77">
        <f>GPW!I59</f>
        <v>12307.380022153282</v>
      </c>
      <c r="H60" s="77">
        <f>GPW!J59</f>
        <v>812728186.2905122</v>
      </c>
      <c r="I60" s="77">
        <f>GPW!K59</f>
        <v>9075073.882119417</v>
      </c>
      <c r="J60" s="77">
        <f>GPW!L59</f>
        <v>36300295.528477676</v>
      </c>
      <c r="K60" s="77"/>
      <c r="L60" s="76"/>
      <c r="M60" s="76"/>
      <c r="N60" s="76"/>
      <c r="O60" s="76"/>
      <c r="P60" s="76"/>
    </row>
    <row r="61" spans="1:16" ht="12.75">
      <c r="A61" s="76">
        <f>GPW!B60</f>
        <v>47</v>
      </c>
      <c r="B61" s="76">
        <f>GPW!C60</f>
        <v>4</v>
      </c>
      <c r="C61" s="89">
        <f>GPW!M60</f>
        <v>0.882455969</v>
      </c>
      <c r="D61" s="76">
        <v>120</v>
      </c>
      <c r="E61" s="76" t="s">
        <v>194</v>
      </c>
      <c r="F61" s="77">
        <f>GPW!E60</f>
        <v>125228.6582149637</v>
      </c>
      <c r="G61" s="77">
        <f>GPW!I60</f>
        <v>10877.31111596842</v>
      </c>
      <c r="H61" s="77">
        <f>GPW!J60</f>
        <v>1388908761.2996373</v>
      </c>
      <c r="I61" s="77">
        <f>GPW!K60</f>
        <v>15508813.200938588</v>
      </c>
      <c r="J61" s="77">
        <f>GPW!L60</f>
        <v>62035252.80375437</v>
      </c>
      <c r="K61" s="77"/>
      <c r="L61" s="76"/>
      <c r="M61" s="76"/>
      <c r="N61" s="76"/>
      <c r="O61" s="76"/>
      <c r="P61" s="76"/>
    </row>
    <row r="62" spans="1:16" ht="12.75">
      <c r="A62" s="76">
        <f>GPW!B61</f>
        <v>47</v>
      </c>
      <c r="B62" s="76">
        <f>GPW!C61</f>
        <v>3</v>
      </c>
      <c r="C62" s="89">
        <f>GPW!M61</f>
        <v>0.1537693027</v>
      </c>
      <c r="D62" s="76">
        <v>120</v>
      </c>
      <c r="E62" s="76" t="s">
        <v>194</v>
      </c>
      <c r="F62" s="77">
        <f>GPW!E61</f>
        <v>13795.93246356541</v>
      </c>
      <c r="G62" s="77">
        <f>GPW!I61</f>
        <v>1897.7038692533483</v>
      </c>
      <c r="H62" s="77">
        <f>GPW!J61</f>
        <v>152235913.4068529</v>
      </c>
      <c r="I62" s="77">
        <f>GPW!K61</f>
        <v>1699894.4849997906</v>
      </c>
      <c r="J62" s="77">
        <f>GPW!L61</f>
        <v>6799577.939999164</v>
      </c>
      <c r="K62" s="77"/>
      <c r="L62" s="76"/>
      <c r="M62" s="76"/>
      <c r="N62" s="76"/>
      <c r="O62" s="76"/>
      <c r="P62" s="76"/>
    </row>
    <row r="63" spans="1:16" ht="12.75">
      <c r="A63" s="76">
        <f>GPW!B62</f>
        <v>48</v>
      </c>
      <c r="B63" s="76">
        <f>GPW!C62</f>
        <v>11</v>
      </c>
      <c r="C63" s="89">
        <f>GPW!M62</f>
        <v>0.2415419842</v>
      </c>
      <c r="D63" s="76">
        <v>120</v>
      </c>
      <c r="E63" s="76" t="s">
        <v>194</v>
      </c>
      <c r="F63" s="77">
        <f>GPW!E62</f>
        <v>19963.601689311407</v>
      </c>
      <c r="G63" s="77">
        <f>GPW!I62</f>
        <v>2926.542003925936</v>
      </c>
      <c r="H63" s="77">
        <f>GPW!J62</f>
        <v>250465843.82047093</v>
      </c>
      <c r="I63" s="77">
        <f>GPW!K62</f>
        <v>2796748.1329676285</v>
      </c>
      <c r="J63" s="77">
        <f>GPW!L62</f>
        <v>11186992.531870516</v>
      </c>
      <c r="K63" s="77"/>
      <c r="L63" s="76"/>
      <c r="M63" s="76"/>
      <c r="N63" s="76"/>
      <c r="O63" s="76"/>
      <c r="P63" s="76"/>
    </row>
    <row r="64" spans="1:16" ht="12.75">
      <c r="A64" s="76">
        <f>GPW!B63</f>
        <v>48</v>
      </c>
      <c r="B64" s="76">
        <f>GPW!C63</f>
        <v>10</v>
      </c>
      <c r="C64" s="89">
        <f>GPW!M63</f>
        <v>1.0000000018000001</v>
      </c>
      <c r="D64" s="76">
        <v>120</v>
      </c>
      <c r="E64" s="76" t="s">
        <v>194</v>
      </c>
      <c r="F64" s="77">
        <f>GPW!E63</f>
        <v>70400.63138193886</v>
      </c>
      <c r="G64" s="77">
        <f>GPW!I63</f>
        <v>12157.26002188307</v>
      </c>
      <c r="H64" s="77">
        <f>GPW!J63</f>
        <v>885696918.7292209</v>
      </c>
      <c r="I64" s="77">
        <f>GPW!K63</f>
        <v>9889856.301550828</v>
      </c>
      <c r="J64" s="77">
        <f>GPW!L63</f>
        <v>39559425.20620332</v>
      </c>
      <c r="K64" s="77"/>
      <c r="L64" s="76"/>
      <c r="M64" s="76"/>
      <c r="N64" s="76"/>
      <c r="O64" s="76"/>
      <c r="P64" s="76"/>
    </row>
    <row r="65" spans="1:16" ht="12.75">
      <c r="A65" s="76">
        <f>GPW!B64</f>
        <v>48</v>
      </c>
      <c r="B65" s="76">
        <f>GPW!C64</f>
        <v>9</v>
      </c>
      <c r="C65" s="89">
        <f>GPW!M64</f>
        <v>1.0000000018</v>
      </c>
      <c r="D65" s="76">
        <v>120</v>
      </c>
      <c r="E65" s="76" t="s">
        <v>194</v>
      </c>
      <c r="F65" s="77">
        <f>GPW!E64</f>
        <v>41256.942911381135</v>
      </c>
      <c r="G65" s="77">
        <f>GPW!I64</f>
        <v>12194.730021950512</v>
      </c>
      <c r="H65" s="77">
        <f>GPW!J64</f>
        <v>523819110.9632193</v>
      </c>
      <c r="I65" s="77">
        <f>GPW!K64</f>
        <v>5849061.485801725</v>
      </c>
      <c r="J65" s="77">
        <f>GPW!L64</f>
        <v>23396245.943206903</v>
      </c>
      <c r="K65" s="77"/>
      <c r="L65" s="76"/>
      <c r="M65" s="76"/>
      <c r="N65" s="76"/>
      <c r="O65" s="76"/>
      <c r="P65" s="76"/>
    </row>
    <row r="66" spans="1:16" ht="12.75">
      <c r="A66" s="76">
        <f>GPW!B65</f>
        <v>48</v>
      </c>
      <c r="B66" s="76">
        <f>GPW!C65</f>
        <v>8</v>
      </c>
      <c r="C66" s="89">
        <f>GPW!M65</f>
        <v>1.0000000019</v>
      </c>
      <c r="D66" s="76">
        <v>120</v>
      </c>
      <c r="E66" s="76" t="s">
        <v>194</v>
      </c>
      <c r="F66" s="77">
        <f>GPW!E65</f>
        <v>39650.75025330923</v>
      </c>
      <c r="G66" s="77">
        <f>GPW!I65</f>
        <v>12228.49002323413</v>
      </c>
      <c r="H66" s="77">
        <f>GPW!J65</f>
        <v>516516985.20663315</v>
      </c>
      <c r="I66" s="77">
        <f>GPW!K65</f>
        <v>5767524.593326017</v>
      </c>
      <c r="J66" s="77">
        <f>GPW!L65</f>
        <v>23070098.373304073</v>
      </c>
      <c r="K66" s="77"/>
      <c r="L66" s="76"/>
      <c r="M66" s="76"/>
      <c r="N66" s="76"/>
      <c r="O66" s="76"/>
      <c r="P66" s="76"/>
    </row>
    <row r="67" spans="1:16" ht="12.75">
      <c r="A67" s="76">
        <f>GPW!B66</f>
        <v>48</v>
      </c>
      <c r="B67" s="76">
        <f>GPW!C66</f>
        <v>7</v>
      </c>
      <c r="C67" s="89">
        <f>GPW!M66</f>
        <v>1.0000000018</v>
      </c>
      <c r="D67" s="76">
        <v>120</v>
      </c>
      <c r="E67" s="76" t="s">
        <v>194</v>
      </c>
      <c r="F67" s="77">
        <f>GPW!E66</f>
        <v>59882.51147417481</v>
      </c>
      <c r="G67" s="77">
        <f>GPW!I66</f>
        <v>12258.520022065335</v>
      </c>
      <c r="H67" s="77">
        <f>GPW!J66</f>
        <v>688002218.4482974</v>
      </c>
      <c r="I67" s="77">
        <f>GPW!K66</f>
        <v>7682360.55891944</v>
      </c>
      <c r="J67" s="77">
        <f>GPW!L66</f>
        <v>30729442.235677768</v>
      </c>
      <c r="K67" s="77"/>
      <c r="L67" s="76"/>
      <c r="M67" s="76"/>
      <c r="N67" s="76"/>
      <c r="O67" s="76"/>
      <c r="P67" s="76"/>
    </row>
    <row r="68" spans="1:16" ht="12.75">
      <c r="A68" s="76">
        <f>GPW!B67</f>
        <v>48</v>
      </c>
      <c r="B68" s="76">
        <f>GPW!C67</f>
        <v>6</v>
      </c>
      <c r="C68" s="89">
        <f>GPW!M67</f>
        <v>0.9985625331</v>
      </c>
      <c r="D68" s="76">
        <v>120</v>
      </c>
      <c r="E68" s="76" t="s">
        <v>194</v>
      </c>
      <c r="F68" s="77">
        <f>GPW!E67</f>
        <v>53561.87151908863</v>
      </c>
      <c r="G68" s="77">
        <f>GPW!I67</f>
        <v>12267.160977877542</v>
      </c>
      <c r="H68" s="77">
        <f>GPW!J67</f>
        <v>596790737.0296165</v>
      </c>
      <c r="I68" s="77">
        <f>GPW!K67</f>
        <v>6663876.216017359</v>
      </c>
      <c r="J68" s="77">
        <f>GPW!L67</f>
        <v>26655504.864069443</v>
      </c>
      <c r="K68" s="77"/>
      <c r="L68" s="76"/>
      <c r="M68" s="76"/>
      <c r="N68" s="76"/>
      <c r="O68" s="76"/>
      <c r="P68" s="76"/>
    </row>
    <row r="69" spans="1:16" ht="12.75">
      <c r="A69" s="76">
        <f>GPW!B68</f>
        <v>48</v>
      </c>
      <c r="B69" s="76">
        <f>GPW!C68</f>
        <v>5</v>
      </c>
      <c r="C69" s="89">
        <f>GPW!M68</f>
        <v>0.6362097272</v>
      </c>
      <c r="D69" s="76">
        <v>120</v>
      </c>
      <c r="E69" s="76" t="s">
        <v>194</v>
      </c>
      <c r="F69" s="77">
        <f>GPW!E68</f>
        <v>28413.85221972987</v>
      </c>
      <c r="G69" s="77">
        <f>GPW!I68</f>
        <v>7830.074872346736</v>
      </c>
      <c r="H69" s="77">
        <f>GPW!J68</f>
        <v>316589456.7746748</v>
      </c>
      <c r="I69" s="77">
        <f>GPW!K68</f>
        <v>3535096.676840536</v>
      </c>
      <c r="J69" s="77">
        <f>GPW!L68</f>
        <v>14140386.707362147</v>
      </c>
      <c r="K69" s="77"/>
      <c r="L69" s="76"/>
      <c r="M69" s="76"/>
      <c r="N69" s="76"/>
      <c r="O69" s="76"/>
      <c r="P69" s="76"/>
    </row>
    <row r="70" spans="1:16" ht="12.75">
      <c r="A70" s="76">
        <f>GPW!B69</f>
        <v>48</v>
      </c>
      <c r="B70" s="76">
        <f>GPW!C69</f>
        <v>4</v>
      </c>
      <c r="C70" s="89">
        <f>GPW!M69</f>
        <v>0.0642081414</v>
      </c>
      <c r="D70" s="76">
        <v>120</v>
      </c>
      <c r="E70" s="76" t="s">
        <v>194</v>
      </c>
      <c r="F70" s="77">
        <f>GPW!E69</f>
        <v>15642.639340660133</v>
      </c>
      <c r="G70" s="77">
        <f>GPW!I69</f>
        <v>791.441108361852</v>
      </c>
      <c r="H70" s="77">
        <f>GPW!J69</f>
        <v>174291562.19595587</v>
      </c>
      <c r="I70" s="77">
        <f>GPW!K69</f>
        <v>1946171.955937215</v>
      </c>
      <c r="J70" s="77">
        <f>GPW!L69</f>
        <v>7784687.823748861</v>
      </c>
      <c r="K70" s="77"/>
      <c r="L70" s="76"/>
      <c r="M70" s="76"/>
      <c r="N70" s="76"/>
      <c r="O70" s="76"/>
      <c r="P70" s="76"/>
    </row>
    <row r="71" spans="1:16" ht="12.75">
      <c r="A71" s="76">
        <f>GPW!B70</f>
        <v>49</v>
      </c>
      <c r="B71" s="76">
        <f>GPW!C70</f>
        <v>11</v>
      </c>
      <c r="C71" s="89">
        <f>GPW!M70</f>
        <v>0.3850103965</v>
      </c>
      <c r="D71" s="76">
        <v>120</v>
      </c>
      <c r="E71" s="76" t="s">
        <v>194</v>
      </c>
      <c r="F71" s="77">
        <f>GPW!E70</f>
        <v>23803.535599917046</v>
      </c>
      <c r="G71" s="77">
        <f>GPW!I70</f>
        <v>4664.81676482572</v>
      </c>
      <c r="H71" s="77">
        <f>GPW!J70</f>
        <v>283529945.5998498</v>
      </c>
      <c r="I71" s="77">
        <f>GPW!K70</f>
        <v>3165948.03467563</v>
      </c>
      <c r="J71" s="77">
        <f>GPW!L70</f>
        <v>12663792.138702523</v>
      </c>
      <c r="K71" s="77"/>
      <c r="L71" s="76"/>
      <c r="M71" s="76"/>
      <c r="N71" s="76"/>
      <c r="O71" s="76"/>
      <c r="P71" s="76"/>
    </row>
    <row r="72" spans="1:16" ht="12.75">
      <c r="A72" s="76">
        <f>GPW!B71</f>
        <v>49</v>
      </c>
      <c r="B72" s="76">
        <f>GPW!C71</f>
        <v>10</v>
      </c>
      <c r="C72" s="89">
        <f>GPW!M71</f>
        <v>1.0000000018000001</v>
      </c>
      <c r="D72" s="76">
        <v>120</v>
      </c>
      <c r="E72" s="76" t="s">
        <v>194</v>
      </c>
      <c r="F72" s="77">
        <f>GPW!E71</f>
        <v>64337.09283339431</v>
      </c>
      <c r="G72" s="77">
        <f>GPW!I71</f>
        <v>12157.26002188307</v>
      </c>
      <c r="H72" s="77">
        <f>GPW!J71</f>
        <v>768140852.3548156</v>
      </c>
      <c r="I72" s="77">
        <f>GPW!K71</f>
        <v>8577203.429859085</v>
      </c>
      <c r="J72" s="77">
        <f>GPW!L71</f>
        <v>34308813.71943635</v>
      </c>
      <c r="K72" s="77"/>
      <c r="L72" s="76"/>
      <c r="M72" s="76"/>
      <c r="N72" s="76"/>
      <c r="O72" s="76"/>
      <c r="P72" s="76"/>
    </row>
    <row r="73" spans="1:16" ht="12.75">
      <c r="A73" s="76">
        <f>GPW!B72</f>
        <v>49</v>
      </c>
      <c r="B73" s="76">
        <f>GPW!C72</f>
        <v>9</v>
      </c>
      <c r="C73" s="89">
        <f>GPW!M72</f>
        <v>1.0000000018000001</v>
      </c>
      <c r="D73" s="76">
        <v>120</v>
      </c>
      <c r="E73" s="76" t="s">
        <v>194</v>
      </c>
      <c r="F73" s="77">
        <f>GPW!E72</f>
        <v>47581.26890813816</v>
      </c>
      <c r="G73" s="77">
        <f>GPW!I72</f>
        <v>12194.730021950516</v>
      </c>
      <c r="H73" s="77">
        <f>GPW!J72</f>
        <v>569325172.8777052</v>
      </c>
      <c r="I73" s="77">
        <f>GPW!K72</f>
        <v>6357190.625315341</v>
      </c>
      <c r="J73" s="77">
        <f>GPW!L72</f>
        <v>25428762.501261372</v>
      </c>
      <c r="K73" s="77"/>
      <c r="L73" s="76"/>
      <c r="M73" s="76"/>
      <c r="N73" s="76"/>
      <c r="O73" s="76"/>
      <c r="P73" s="76"/>
    </row>
    <row r="74" spans="1:16" ht="12.75">
      <c r="A74" s="76">
        <f>GPW!B73</f>
        <v>49</v>
      </c>
      <c r="B74" s="76">
        <f>GPW!C73</f>
        <v>8</v>
      </c>
      <c r="C74" s="89">
        <f>GPW!M73</f>
        <v>0.9939837609</v>
      </c>
      <c r="D74" s="76">
        <v>120</v>
      </c>
      <c r="E74" s="76" t="s">
        <v>194</v>
      </c>
      <c r="F74" s="77">
        <f>GPW!E73</f>
        <v>48738.685992784354</v>
      </c>
      <c r="G74" s="77">
        <f>GPW!I73</f>
        <v>12154.92048032804</v>
      </c>
      <c r="H74" s="77">
        <f>GPW!J73</f>
        <v>616586950.8307741</v>
      </c>
      <c r="I74" s="77">
        <f>GPW!K73</f>
        <v>6884924.416217864</v>
      </c>
      <c r="J74" s="77">
        <f>GPW!L73</f>
        <v>27539697.66487146</v>
      </c>
      <c r="K74" s="77"/>
      <c r="L74" s="76"/>
      <c r="M74" s="76"/>
      <c r="N74" s="76"/>
      <c r="O74" s="76"/>
      <c r="P74" s="76"/>
    </row>
    <row r="75" spans="1:16" ht="12.75">
      <c r="A75" s="76">
        <f>GPW!B74</f>
        <v>49</v>
      </c>
      <c r="B75" s="76">
        <f>GPW!C74</f>
        <v>7</v>
      </c>
      <c r="C75" s="89">
        <f>GPW!M74</f>
        <v>0.6716548022</v>
      </c>
      <c r="D75" s="76">
        <v>120</v>
      </c>
      <c r="E75" s="76" t="s">
        <v>194</v>
      </c>
      <c r="F75" s="77">
        <f>GPW!E74</f>
        <v>45609.236614234615</v>
      </c>
      <c r="G75" s="77">
        <f>GPW!I74</f>
        <v>8233.493825864743</v>
      </c>
      <c r="H75" s="77">
        <f>GPW!J74</f>
        <v>539139030.910405</v>
      </c>
      <c r="I75" s="77">
        <f>GPW!K74</f>
        <v>6020126.55741371</v>
      </c>
      <c r="J75" s="77">
        <f>GPW!L74</f>
        <v>24080506.229654845</v>
      </c>
      <c r="K75" s="77"/>
      <c r="L75" s="76"/>
      <c r="M75" s="76"/>
      <c r="N75" s="76"/>
      <c r="O75" s="76"/>
      <c r="P75" s="76"/>
    </row>
    <row r="76" spans="1:16" ht="12.75">
      <c r="A76" s="76">
        <f>GPW!B75</f>
        <v>49</v>
      </c>
      <c r="B76" s="76">
        <f>GPW!C75</f>
        <v>6</v>
      </c>
      <c r="C76" s="89">
        <f>GPW!M75</f>
        <v>0.146527094</v>
      </c>
      <c r="D76" s="76">
        <v>120</v>
      </c>
      <c r="E76" s="76" t="s">
        <v>194</v>
      </c>
      <c r="F76" s="77">
        <f>GPW!E75</f>
        <v>10437.948501423112</v>
      </c>
      <c r="G76" s="77">
        <f>GPW!I75</f>
        <v>1800.05897491308</v>
      </c>
      <c r="H76" s="77">
        <f>GPW!J75</f>
        <v>116300472.75367261</v>
      </c>
      <c r="I76" s="77">
        <f>GPW!K75</f>
        <v>1298632.6801119787</v>
      </c>
      <c r="J76" s="77">
        <f>GPW!L75</f>
        <v>5194530.720447916</v>
      </c>
      <c r="K76" s="77"/>
      <c r="L76" s="76"/>
      <c r="M76" s="76"/>
      <c r="N76" s="76"/>
      <c r="O76" s="76"/>
      <c r="P76" s="76"/>
    </row>
    <row r="77" spans="1:16" ht="12.75">
      <c r="A77" s="76">
        <f>GPW!B76</f>
        <v>50</v>
      </c>
      <c r="B77" s="76">
        <f>GPW!C76</f>
        <v>11</v>
      </c>
      <c r="C77" s="89">
        <f>GPW!M76</f>
        <v>0.7578884297999999</v>
      </c>
      <c r="D77" s="76">
        <v>120</v>
      </c>
      <c r="E77" s="76" t="s">
        <v>194</v>
      </c>
      <c r="F77" s="77">
        <f>GPW!E76</f>
        <v>51490.316100072196</v>
      </c>
      <c r="G77" s="77">
        <f>GPW!I76</f>
        <v>9182.636846531183</v>
      </c>
      <c r="H77" s="77">
        <f>GPW!J76</f>
        <v>613314205.4251562</v>
      </c>
      <c r="I77" s="77">
        <f>GPW!K76</f>
        <v>6848380.333147595</v>
      </c>
      <c r="J77" s="77">
        <f>GPW!L76</f>
        <v>27393521.332590386</v>
      </c>
      <c r="K77" s="77"/>
      <c r="L77" s="76"/>
      <c r="M77" s="76"/>
      <c r="N77" s="76"/>
      <c r="O77" s="76"/>
      <c r="P77" s="76"/>
    </row>
    <row r="78" spans="1:16" ht="12.75">
      <c r="A78" s="76">
        <f>GPW!B77</f>
        <v>50</v>
      </c>
      <c r="B78" s="76">
        <f>GPW!C77</f>
        <v>10</v>
      </c>
      <c r="C78" s="89">
        <f>GPW!M77</f>
        <v>0.9638634043000001</v>
      </c>
      <c r="D78" s="76">
        <v>120</v>
      </c>
      <c r="E78" s="76" t="s">
        <v>194</v>
      </c>
      <c r="F78" s="77">
        <f>GPW!E77</f>
        <v>56934.59964791432</v>
      </c>
      <c r="G78" s="77">
        <f>GPW!I77</f>
        <v>11717.93801056022</v>
      </c>
      <c r="H78" s="77">
        <f>GPW!J77</f>
        <v>678162446.6316103</v>
      </c>
      <c r="I78" s="77">
        <f>GPW!K77</f>
        <v>7572487.839200928</v>
      </c>
      <c r="J78" s="77">
        <f>GPW!L77</f>
        <v>30289951.35680372</v>
      </c>
      <c r="K78" s="77"/>
      <c r="L78" s="76"/>
      <c r="M78" s="76"/>
      <c r="N78" s="76"/>
      <c r="O78" s="76"/>
      <c r="P78" s="76"/>
    </row>
    <row r="79" spans="1:16" ht="12.75">
      <c r="A79" s="76">
        <f>GPW!B78</f>
        <v>50</v>
      </c>
      <c r="B79" s="76">
        <f>GPW!C78</f>
        <v>9</v>
      </c>
      <c r="C79" s="89">
        <f>GPW!M78</f>
        <v>0.7768278377000001</v>
      </c>
      <c r="D79" s="76">
        <v>120</v>
      </c>
      <c r="E79" s="76" t="s">
        <v>194</v>
      </c>
      <c r="F79" s="77">
        <f>GPW!E78</f>
        <v>30205.268471761872</v>
      </c>
      <c r="G79" s="77">
        <f>GPW!I78</f>
        <v>9473.205737235321</v>
      </c>
      <c r="H79" s="77">
        <f>GPW!J78</f>
        <v>359782608.3725708</v>
      </c>
      <c r="I79" s="77">
        <f>GPW!K78</f>
        <v>4017399.43016522</v>
      </c>
      <c r="J79" s="77">
        <f>GPW!L78</f>
        <v>16069597.720660884</v>
      </c>
      <c r="K79" s="77"/>
      <c r="L79" s="76"/>
      <c r="M79" s="76"/>
      <c r="N79" s="76"/>
      <c r="O79" s="76"/>
      <c r="P79" s="76"/>
    </row>
    <row r="80" spans="1:16" ht="12.75">
      <c r="A80" s="76">
        <f>GPW!B79</f>
        <v>50</v>
      </c>
      <c r="B80" s="76">
        <f>GPW!C79</f>
        <v>8</v>
      </c>
      <c r="C80" s="89">
        <f>GPW!M79</f>
        <v>0.2640077926</v>
      </c>
      <c r="D80" s="76">
        <v>120</v>
      </c>
      <c r="E80" s="76" t="s">
        <v>194</v>
      </c>
      <c r="F80" s="77">
        <f>GPW!E79</f>
        <v>9341.351104345906</v>
      </c>
      <c r="G80" s="77">
        <f>GPW!I79</f>
        <v>3228.416651731174</v>
      </c>
      <c r="H80" s="77">
        <f>GPW!J79</f>
        <v>113528978.46826822</v>
      </c>
      <c r="I80" s="77">
        <f>GPW!K79</f>
        <v>1267685.660151081</v>
      </c>
      <c r="J80" s="77">
        <f>GPW!L79</f>
        <v>5070742.640604325</v>
      </c>
      <c r="K80" s="77"/>
      <c r="L80" s="76"/>
      <c r="M80" s="76"/>
      <c r="N80" s="76"/>
      <c r="O80" s="76"/>
      <c r="P80" s="76"/>
    </row>
    <row r="81" spans="1:16" ht="12.75">
      <c r="A81" s="76">
        <f>GPW!B80</f>
        <v>51</v>
      </c>
      <c r="B81" s="76">
        <f>GPW!C80</f>
        <v>11</v>
      </c>
      <c r="C81" s="89">
        <f>GPW!M80</f>
        <v>0.13873412029999999</v>
      </c>
      <c r="D81" s="76">
        <v>120</v>
      </c>
      <c r="E81" s="76" t="s">
        <v>194</v>
      </c>
      <c r="F81" s="77">
        <f>GPW!E80</f>
        <v>11378.810637907</v>
      </c>
      <c r="G81" s="77">
        <f>GPW!I80</f>
        <v>1680.9137002844238</v>
      </c>
      <c r="H81" s="77">
        <f>GPW!J80</f>
        <v>135535897.49784932</v>
      </c>
      <c r="I81" s="77">
        <f>GPW!K80</f>
        <v>1513419.0055427463</v>
      </c>
      <c r="J81" s="77">
        <f>GPW!L80</f>
        <v>6053676.022170986</v>
      </c>
      <c r="K81" s="77"/>
      <c r="L81" s="76"/>
      <c r="M81" s="76"/>
      <c r="N81" s="76"/>
      <c r="O81" s="76"/>
      <c r="P81" s="76"/>
    </row>
    <row r="82" spans="1:16" ht="12.75">
      <c r="A82" s="76">
        <f>GPW!B81</f>
        <v>51</v>
      </c>
      <c r="B82" s="76">
        <f>GPW!C81</f>
        <v>10</v>
      </c>
      <c r="C82" s="89">
        <f>GPW!M81</f>
        <v>0.0930308251</v>
      </c>
      <c r="D82" s="76">
        <v>120</v>
      </c>
      <c r="E82" s="76" t="s">
        <v>194</v>
      </c>
      <c r="F82" s="77">
        <f>GPW!E81</f>
        <v>6130.808809037518</v>
      </c>
      <c r="G82" s="77">
        <f>GPW!I81</f>
        <v>1130.9999287552262</v>
      </c>
      <c r="H82" s="77">
        <f>GPW!J81</f>
        <v>73025617.59420082</v>
      </c>
      <c r="I82" s="77">
        <f>GPW!K81</f>
        <v>815417.6096433344</v>
      </c>
      <c r="J82" s="77">
        <f>GPW!L81</f>
        <v>3261670.4385733386</v>
      </c>
      <c r="K82" s="77"/>
      <c r="L82" s="76"/>
      <c r="M82" s="76"/>
      <c r="N82" s="76"/>
      <c r="O82" s="76"/>
      <c r="P82" s="76"/>
    </row>
    <row r="83" spans="1:16" ht="12.75">
      <c r="A83" s="76"/>
      <c r="B83" s="76"/>
      <c r="C83" s="89"/>
      <c r="D83" s="76"/>
      <c r="E83" s="76"/>
      <c r="F83" s="77"/>
      <c r="G83" s="77"/>
      <c r="H83" s="77"/>
      <c r="I83" s="77"/>
      <c r="J83" s="77"/>
      <c r="K83" s="77"/>
      <c r="L83" s="76"/>
      <c r="M83" s="76"/>
      <c r="N83" s="76"/>
      <c r="O83" s="76"/>
      <c r="P83" s="76"/>
    </row>
    <row r="84" spans="1:16" ht="12.75">
      <c r="A84" s="76"/>
      <c r="B84" s="76"/>
      <c r="C84" s="76"/>
      <c r="D84" s="76"/>
      <c r="E84" s="76"/>
      <c r="F84" s="77"/>
      <c r="G84" s="77"/>
      <c r="H84" s="77"/>
      <c r="I84" s="77"/>
      <c r="J84" s="77"/>
      <c r="K84" s="77"/>
      <c r="L84" s="76"/>
      <c r="M84" s="76"/>
      <c r="N84" s="76"/>
      <c r="O84" s="76"/>
      <c r="P84" s="76"/>
    </row>
    <row r="85" spans="1:16" ht="12.75">
      <c r="A85" s="76"/>
      <c r="B85" s="76"/>
      <c r="C85" s="76"/>
      <c r="D85" s="76"/>
      <c r="E85" s="76"/>
      <c r="F85" s="77"/>
      <c r="G85" s="77"/>
      <c r="H85" s="77"/>
      <c r="I85" s="77"/>
      <c r="J85" s="77"/>
      <c r="K85" s="77"/>
      <c r="L85" s="76"/>
      <c r="M85" s="76"/>
      <c r="N85" s="76"/>
      <c r="O85" s="76"/>
      <c r="P85" s="76"/>
    </row>
    <row r="86" spans="1:16" ht="12.75">
      <c r="A86" s="76"/>
      <c r="B86" s="76"/>
      <c r="C86" s="76"/>
      <c r="D86" s="76"/>
      <c r="E86" s="76"/>
      <c r="F86" s="77"/>
      <c r="G86" s="77"/>
      <c r="H86" s="77"/>
      <c r="I86" s="77"/>
      <c r="J86" s="77"/>
      <c r="K86" s="77"/>
      <c r="L86" s="76"/>
      <c r="M86" s="76"/>
      <c r="N86" s="76"/>
      <c r="O86" s="76"/>
      <c r="P86" s="76"/>
    </row>
    <row r="87" spans="1:16" ht="12.75">
      <c r="A87" s="76"/>
      <c r="B87" s="76"/>
      <c r="C87" s="76"/>
      <c r="D87" s="76"/>
      <c r="E87" s="76"/>
      <c r="F87" s="77"/>
      <c r="G87" s="77"/>
      <c r="H87" s="77"/>
      <c r="I87" s="77"/>
      <c r="J87" s="77"/>
      <c r="K87" s="77"/>
      <c r="L87" s="76"/>
      <c r="M87" s="76"/>
      <c r="N87" s="76"/>
      <c r="O87" s="76"/>
      <c r="P87" s="76"/>
    </row>
    <row r="88" spans="1:16" ht="12.75">
      <c r="A88" s="76"/>
      <c r="B88" s="76"/>
      <c r="C88" s="76"/>
      <c r="D88" s="76"/>
      <c r="E88" s="76"/>
      <c r="F88" s="77"/>
      <c r="G88" s="77"/>
      <c r="H88" s="77"/>
      <c r="I88" s="77"/>
      <c r="J88" s="77"/>
      <c r="K88" s="77"/>
      <c r="L88" s="76"/>
      <c r="M88" s="76"/>
      <c r="N88" s="76"/>
      <c r="O88" s="76"/>
      <c r="P88" s="76"/>
    </row>
    <row r="89" spans="1:16" ht="12.75">
      <c r="A89" s="76"/>
      <c r="B89" s="76"/>
      <c r="C89" s="76"/>
      <c r="D89" s="76"/>
      <c r="E89" s="76"/>
      <c r="F89" s="77"/>
      <c r="G89" s="77"/>
      <c r="H89" s="77"/>
      <c r="I89" s="77"/>
      <c r="J89" s="77"/>
      <c r="K89" s="77"/>
      <c r="L89" s="76"/>
      <c r="M89" s="76"/>
      <c r="N89" s="76"/>
      <c r="O89" s="76"/>
      <c r="P89" s="76"/>
    </row>
    <row r="90" spans="1:16" ht="12.75">
      <c r="A90" s="76"/>
      <c r="B90" s="76"/>
      <c r="C90" s="76"/>
      <c r="D90" s="76"/>
      <c r="E90" s="76"/>
      <c r="F90" s="77"/>
      <c r="G90" s="77"/>
      <c r="H90" s="77"/>
      <c r="I90" s="77"/>
      <c r="J90" s="77"/>
      <c r="K90" s="77"/>
      <c r="L90" s="76"/>
      <c r="M90" s="76"/>
      <c r="N90" s="76"/>
      <c r="O90" s="76"/>
      <c r="P90" s="76"/>
    </row>
    <row r="91" spans="1:16" ht="12.75">
      <c r="A91" s="76"/>
      <c r="B91" s="76"/>
      <c r="C91" s="76"/>
      <c r="D91" s="76"/>
      <c r="E91" s="76"/>
      <c r="F91" s="77"/>
      <c r="G91" s="77"/>
      <c r="H91" s="77"/>
      <c r="I91" s="77"/>
      <c r="J91" s="77"/>
      <c r="K91" s="77"/>
      <c r="L91" s="76"/>
      <c r="M91" s="76"/>
      <c r="N91" s="76"/>
      <c r="O91" s="76"/>
      <c r="P91" s="76"/>
    </row>
    <row r="92" spans="1:16" ht="12.75">
      <c r="A92" s="76"/>
      <c r="B92" s="76"/>
      <c r="C92" s="76"/>
      <c r="D92" s="76"/>
      <c r="E92" s="76"/>
      <c r="F92" s="77"/>
      <c r="G92" s="77"/>
      <c r="H92" s="77"/>
      <c r="I92" s="77"/>
      <c r="J92" s="77"/>
      <c r="K92" s="77"/>
      <c r="L92" s="76"/>
      <c r="M92" s="76"/>
      <c r="N92" s="76"/>
      <c r="O92" s="76"/>
      <c r="P92" s="76"/>
    </row>
    <row r="93" spans="1:16" ht="12.75">
      <c r="A93" s="76"/>
      <c r="B93" s="76"/>
      <c r="C93" s="76"/>
      <c r="D93" s="76"/>
      <c r="E93" s="76"/>
      <c r="F93" s="77"/>
      <c r="G93" s="77"/>
      <c r="H93" s="77"/>
      <c r="I93" s="77"/>
      <c r="J93" s="77"/>
      <c r="K93" s="77"/>
      <c r="L93" s="76"/>
      <c r="M93" s="76"/>
      <c r="N93" s="76"/>
      <c r="O93" s="76"/>
      <c r="P93" s="76"/>
    </row>
    <row r="94" spans="1:16" ht="12.75">
      <c r="A94" s="76"/>
      <c r="B94" s="76"/>
      <c r="C94" s="76"/>
      <c r="D94" s="76"/>
      <c r="E94" s="76"/>
      <c r="F94" s="77"/>
      <c r="G94" s="77"/>
      <c r="H94" s="77"/>
      <c r="I94" s="77"/>
      <c r="J94" s="77"/>
      <c r="K94" s="77"/>
      <c r="L94" s="76"/>
      <c r="M94" s="76"/>
      <c r="N94" s="76"/>
      <c r="O94" s="76"/>
      <c r="P94" s="76"/>
    </row>
    <row r="95" spans="1:16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6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1:16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1:16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1:16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1:16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6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1:16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</row>
    <row r="116" spans="1:16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</row>
    <row r="118" spans="1:16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1:16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</row>
    <row r="128" spans="1:16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</row>
    <row r="131" spans="1:16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</row>
    <row r="132" spans="1:16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</row>
    <row r="133" spans="1:16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</row>
    <row r="134" spans="1:16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</row>
    <row r="135" spans="1:16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</row>
    <row r="136" spans="1:16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</row>
    <row r="137" spans="1:16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</row>
    <row r="138" spans="1:16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</row>
    <row r="139" spans="1:16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</row>
    <row r="140" spans="1:16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</row>
    <row r="141" spans="1:16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</row>
    <row r="142" spans="1:16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</row>
    <row r="143" spans="1:16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</row>
    <row r="144" spans="1:16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</row>
    <row r="145" spans="1:16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</row>
    <row r="146" spans="1:16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</row>
    <row r="147" spans="1:16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</row>
    <row r="148" spans="1:16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AJ1199"/>
  <sheetViews>
    <sheetView workbookViewId="0" topLeftCell="G1">
      <pane ySplit="1" topLeftCell="BM2" activePane="bottomLeft" state="frozen"/>
      <selection pane="topLeft" activeCell="F1" sqref="F1"/>
      <selection pane="bottomLeft" activeCell="J17" sqref="J17"/>
    </sheetView>
  </sheetViews>
  <sheetFormatPr defaultColWidth="9.140625" defaultRowHeight="12.75"/>
  <cols>
    <col min="1" max="3" width="9.140625" style="36" customWidth="1"/>
    <col min="4" max="4" width="13.421875" style="37" customWidth="1"/>
    <col min="5" max="5" width="16.57421875" style="36" customWidth="1"/>
    <col min="6" max="6" width="17.140625" style="36" customWidth="1"/>
    <col min="7" max="7" width="9.421875" style="36" customWidth="1"/>
    <col min="8" max="8" width="18.00390625" style="36" customWidth="1"/>
    <col min="9" max="9" width="15.421875" style="36" customWidth="1"/>
    <col min="10" max="10" width="12.57421875" style="36" customWidth="1"/>
    <col min="11" max="11" width="16.140625" style="36" customWidth="1"/>
    <col min="12" max="12" width="9.140625" style="36" customWidth="1"/>
    <col min="13" max="13" width="19.7109375" style="36" customWidth="1"/>
    <col min="14" max="14" width="10.7109375" style="36" customWidth="1"/>
    <col min="15" max="16" width="13.421875" style="36" bestFit="1" customWidth="1"/>
    <col min="17" max="17" width="22.8515625" style="36" customWidth="1"/>
    <col min="18" max="18" width="9.140625" style="36" customWidth="1"/>
    <col min="19" max="19" width="23.00390625" style="36" customWidth="1"/>
    <col min="20" max="20" width="21.57421875" style="36" customWidth="1"/>
    <col min="21" max="21" width="12.140625" style="36" bestFit="1" customWidth="1"/>
    <col min="22" max="16384" width="9.140625" style="36" customWidth="1"/>
  </cols>
  <sheetData>
    <row r="1" spans="1:35" ht="42" thickBot="1">
      <c r="A1" s="64" t="s">
        <v>175</v>
      </c>
      <c r="B1" s="64" t="s">
        <v>171</v>
      </c>
      <c r="C1" s="64" t="s">
        <v>172</v>
      </c>
      <c r="D1" s="65" t="s">
        <v>173</v>
      </c>
      <c r="E1" s="66" t="s">
        <v>90</v>
      </c>
      <c r="F1" s="66" t="s">
        <v>174</v>
      </c>
      <c r="G1" s="67" t="s">
        <v>217</v>
      </c>
      <c r="H1" s="68" t="s">
        <v>218</v>
      </c>
      <c r="I1" s="67" t="s">
        <v>219</v>
      </c>
      <c r="J1" s="69" t="s">
        <v>220</v>
      </c>
      <c r="K1" s="70" t="s">
        <v>221</v>
      </c>
      <c r="L1" s="71" t="s">
        <v>175</v>
      </c>
      <c r="M1" s="71" t="s">
        <v>222</v>
      </c>
      <c r="N1" s="71" t="s">
        <v>223</v>
      </c>
      <c r="O1" s="71" t="s">
        <v>224</v>
      </c>
      <c r="P1" s="71" t="s">
        <v>180</v>
      </c>
      <c r="Q1" s="71" t="s">
        <v>225</v>
      </c>
      <c r="R1" s="71"/>
      <c r="S1" s="71" t="s">
        <v>226</v>
      </c>
      <c r="T1" s="58" t="s">
        <v>225</v>
      </c>
      <c r="U1" s="58" t="s">
        <v>185</v>
      </c>
      <c r="V1" s="72"/>
      <c r="W1" s="72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6" ht="15">
      <c r="A2" s="61">
        <f aca="true" t="shared" si="0" ref="A2:A65">1000*B2+C2</f>
        <v>40000</v>
      </c>
      <c r="B2" s="61">
        <v>40</v>
      </c>
      <c r="C2" s="61">
        <v>0</v>
      </c>
      <c r="D2" s="62">
        <v>0.0098016501</v>
      </c>
      <c r="E2" s="63" t="s">
        <v>41</v>
      </c>
      <c r="F2" s="63" t="s">
        <v>42</v>
      </c>
      <c r="G2" s="25">
        <f>VLOOKUP(A2,GPW!A:E,5,0)</f>
        <v>353.86000040138384</v>
      </c>
      <c r="H2" s="25">
        <f>VLOOKUP(A2,Grid!A:E,5,0)</f>
        <v>4773.679536679537</v>
      </c>
      <c r="I2" s="25">
        <f aca="true" t="shared" si="1" ref="I2:I65">H2*2.59</f>
        <v>12363.83</v>
      </c>
      <c r="J2" s="25">
        <f>VLOOKUP(F2,'Pop cal'!B:O,14,0)</f>
        <v>104.59246188646534</v>
      </c>
      <c r="K2" s="25">
        <f>VLOOKUP(F2,'Pop cal'!B:G,6,0)</f>
        <v>3.541013244718033</v>
      </c>
      <c r="L2" s="25">
        <v>40000</v>
      </c>
      <c r="M2" s="26">
        <v>1</v>
      </c>
      <c r="N2" s="26"/>
      <c r="O2" s="26">
        <f>G2</f>
        <v>353.86000040138384</v>
      </c>
      <c r="P2" s="26">
        <f>O2</f>
        <v>353.86000040138384</v>
      </c>
      <c r="Q2" s="26">
        <f>O2*J2</f>
        <v>37011.08860512635</v>
      </c>
      <c r="R2" s="26"/>
      <c r="S2" s="59">
        <f>Q2*$Q$305</f>
        <v>44833.91247812471</v>
      </c>
      <c r="T2" s="26">
        <f>S2</f>
        <v>44833.91247812471</v>
      </c>
      <c r="U2" s="26">
        <f>D2</f>
        <v>0.0098016501</v>
      </c>
      <c r="V2" s="26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5">
      <c r="A3" s="61">
        <f t="shared" si="0"/>
        <v>41000</v>
      </c>
      <c r="B3" s="61">
        <v>41</v>
      </c>
      <c r="C3" s="61">
        <v>0</v>
      </c>
      <c r="D3" s="62">
        <v>0.9999998456</v>
      </c>
      <c r="E3" s="63" t="s">
        <v>41</v>
      </c>
      <c r="F3" s="63" t="s">
        <v>42</v>
      </c>
      <c r="G3" s="25">
        <f>VLOOKUP(A3,GPW!A:E,5,0)</f>
        <v>36093.72004094115</v>
      </c>
      <c r="H3" s="25">
        <f>VLOOKUP(A3,Grid!A:E,5,0)</f>
        <v>4773.679536679537</v>
      </c>
      <c r="I3" s="25">
        <f t="shared" si="1"/>
        <v>12363.83</v>
      </c>
      <c r="J3" s="25">
        <f>VLOOKUP(F3,'Pop cal'!B:O,14,0)</f>
        <v>104.59246188646534</v>
      </c>
      <c r="K3" s="25">
        <f>VLOOKUP(F3,'Pop cal'!B:G,6,0)</f>
        <v>3.541013244718033</v>
      </c>
      <c r="L3" s="25">
        <v>41000</v>
      </c>
      <c r="M3" s="26">
        <v>1</v>
      </c>
      <c r="N3" s="26"/>
      <c r="O3" s="26">
        <f aca="true" t="shared" si="2" ref="O3:O8">G3</f>
        <v>36093.72004094115</v>
      </c>
      <c r="P3" s="26">
        <f aca="true" t="shared" si="3" ref="P3:P8">O3</f>
        <v>36093.72004094115</v>
      </c>
      <c r="Q3" s="26">
        <f aca="true" t="shared" si="4" ref="Q3:Q66">O3*J3</f>
        <v>3775131.037722888</v>
      </c>
      <c r="R3" s="26"/>
      <c r="S3" s="59">
        <f aca="true" t="shared" si="5" ref="S3:S66">Q3*$Q$305</f>
        <v>4573059.072768721</v>
      </c>
      <c r="T3" s="26">
        <f aca="true" t="shared" si="6" ref="T3:T8">S3</f>
        <v>4573059.072768721</v>
      </c>
      <c r="U3" s="26">
        <f aca="true" t="shared" si="7" ref="U3:U8">D3</f>
        <v>0.9999998456</v>
      </c>
      <c r="V3" s="26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>
      <c r="A4" s="61">
        <f t="shared" si="0"/>
        <v>41004</v>
      </c>
      <c r="B4" s="61">
        <v>41</v>
      </c>
      <c r="C4" s="61">
        <v>4</v>
      </c>
      <c r="D4" s="62">
        <v>0.0045799033</v>
      </c>
      <c r="E4" s="63" t="s">
        <v>20</v>
      </c>
      <c r="F4" s="63" t="s">
        <v>22</v>
      </c>
      <c r="G4" s="25">
        <f>VLOOKUP(A4,GPW!A:E,5,0)</f>
        <v>1174.9257825827199</v>
      </c>
      <c r="H4" s="25">
        <v>0</v>
      </c>
      <c r="I4" s="25">
        <f t="shared" si="1"/>
        <v>0</v>
      </c>
      <c r="J4" s="25">
        <f>VLOOKUP(F4,'Pop cal'!B:O,14,0)</f>
        <v>116.06651710691676</v>
      </c>
      <c r="K4" s="25">
        <f>VLOOKUP(F4,'Pop cal'!B:G,6,0)</f>
        <v>25.18906373196815</v>
      </c>
      <c r="L4" s="25">
        <v>41004</v>
      </c>
      <c r="M4" s="26">
        <v>1</v>
      </c>
      <c r="N4" s="26"/>
      <c r="O4" s="26">
        <f t="shared" si="2"/>
        <v>1174.9257825827199</v>
      </c>
      <c r="P4" s="26">
        <f t="shared" si="3"/>
        <v>1174.9257825827199</v>
      </c>
      <c r="Q4" s="26">
        <f t="shared" si="4"/>
        <v>136369.54344349483</v>
      </c>
      <c r="R4" s="26"/>
      <c r="S4" s="59">
        <f t="shared" si="5"/>
        <v>165193.20035835513</v>
      </c>
      <c r="T4" s="26">
        <f t="shared" si="6"/>
        <v>165193.20035835513</v>
      </c>
      <c r="U4" s="26">
        <f t="shared" si="7"/>
        <v>0.0045799033</v>
      </c>
      <c r="V4" s="26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5">
      <c r="A5" s="61">
        <f t="shared" si="0"/>
        <v>41998</v>
      </c>
      <c r="B5" s="61">
        <v>42</v>
      </c>
      <c r="C5" s="61">
        <v>-2</v>
      </c>
      <c r="D5" s="62">
        <v>0.0002906546</v>
      </c>
      <c r="E5" s="63" t="s">
        <v>41</v>
      </c>
      <c r="F5" s="63" t="s">
        <v>44</v>
      </c>
      <c r="G5" s="25">
        <f>VLOOKUP(A5,GPW!A:E,5,0)</f>
        <v>47.91854172102073</v>
      </c>
      <c r="H5" s="25">
        <f>VLOOKUP(A5,Grid!A:E,5,0)</f>
        <v>4772.223938223939</v>
      </c>
      <c r="I5" s="25">
        <f t="shared" si="1"/>
        <v>12360.06</v>
      </c>
      <c r="J5" s="25">
        <f>VLOOKUP(F5,'Pop cal'!B:O,14,0)</f>
        <v>104.59246188646536</v>
      </c>
      <c r="K5" s="25">
        <f>VLOOKUP(F5,'Pop cal'!B:G,6,0)</f>
        <v>16.275099014460714</v>
      </c>
      <c r="L5" s="25">
        <v>41998</v>
      </c>
      <c r="M5" s="26">
        <v>1</v>
      </c>
      <c r="N5" s="26"/>
      <c r="O5" s="26">
        <f t="shared" si="2"/>
        <v>47.91854172102073</v>
      </c>
      <c r="P5" s="26">
        <f t="shared" si="3"/>
        <v>47.91854172102073</v>
      </c>
      <c r="Q5" s="26">
        <f t="shared" si="4"/>
        <v>5011.918248610861</v>
      </c>
      <c r="R5" s="26"/>
      <c r="S5" s="59">
        <f t="shared" si="5"/>
        <v>6071.258981412722</v>
      </c>
      <c r="T5" s="26">
        <f t="shared" si="6"/>
        <v>6071.258981412722</v>
      </c>
      <c r="U5" s="26">
        <f t="shared" si="7"/>
        <v>0.0002906546</v>
      </c>
      <c r="V5" s="26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>
      <c r="A6" s="61">
        <f t="shared" si="0"/>
        <v>42011</v>
      </c>
      <c r="B6" s="61">
        <v>42</v>
      </c>
      <c r="C6" s="61">
        <v>11</v>
      </c>
      <c r="D6" s="62">
        <v>0.0006656165</v>
      </c>
      <c r="E6" s="63" t="s">
        <v>82</v>
      </c>
      <c r="F6" s="63" t="s">
        <v>83</v>
      </c>
      <c r="G6" s="25">
        <f>VLOOKUP(A6,GPW!A:E,5,0)</f>
        <v>68.19177091068335</v>
      </c>
      <c r="H6" s="25">
        <f>VLOOKUP(A6,Grid!A:E,5,0)</f>
        <v>4678.023166023167</v>
      </c>
      <c r="I6" s="25">
        <f t="shared" si="1"/>
        <v>12116.08</v>
      </c>
      <c r="J6" s="25">
        <f>VLOOKUP(F6,'Pop cal'!B:O,14,0)</f>
        <v>147.7880297705563</v>
      </c>
      <c r="K6" s="25">
        <f>VLOOKUP(F6,'Pop cal'!B:G,6,0)</f>
        <v>10.208977511329394</v>
      </c>
      <c r="L6" s="25">
        <v>42011</v>
      </c>
      <c r="M6" s="26">
        <v>1</v>
      </c>
      <c r="N6" s="26"/>
      <c r="O6" s="26">
        <f t="shared" si="2"/>
        <v>68.19177091068335</v>
      </c>
      <c r="P6" s="26">
        <f t="shared" si="3"/>
        <v>68.19177091068335</v>
      </c>
      <c r="Q6" s="26">
        <f t="shared" si="4"/>
        <v>10077.927469455026</v>
      </c>
      <c r="R6" s="26"/>
      <c r="S6" s="59">
        <f t="shared" si="5"/>
        <v>12208.041837057794</v>
      </c>
      <c r="T6" s="26">
        <f t="shared" si="6"/>
        <v>12208.041837057794</v>
      </c>
      <c r="U6" s="26">
        <f t="shared" si="7"/>
        <v>0.0006656165</v>
      </c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>
      <c r="A7" s="61">
        <f t="shared" si="0"/>
        <v>48004</v>
      </c>
      <c r="B7" s="61">
        <v>48</v>
      </c>
      <c r="C7" s="61">
        <v>4</v>
      </c>
      <c r="D7" s="62">
        <v>0.0642081414</v>
      </c>
      <c r="E7" s="63" t="s">
        <v>46</v>
      </c>
      <c r="F7" s="63" t="s">
        <v>51</v>
      </c>
      <c r="G7" s="25">
        <f>VLOOKUP(A7,GPW!A:E,5,0)</f>
        <v>15642.639340660133</v>
      </c>
      <c r="H7" s="25">
        <f>VLOOKUP(A7,Grid!A:E,5,0)</f>
        <v>4759.142857142858</v>
      </c>
      <c r="I7" s="25">
        <f t="shared" si="1"/>
        <v>12326.18</v>
      </c>
      <c r="J7" s="25">
        <f>VLOOKUP(F7,'Pop cal'!B:O,14,0)</f>
        <v>102.70613761552943</v>
      </c>
      <c r="K7" s="25">
        <f>VLOOKUP(F7,'Pop cal'!B:G,6,0)</f>
        <v>23.95692357981555</v>
      </c>
      <c r="L7" s="25">
        <v>48004</v>
      </c>
      <c r="M7" s="26">
        <v>1</v>
      </c>
      <c r="N7" s="26"/>
      <c r="O7" s="26">
        <f t="shared" si="2"/>
        <v>15642.639340660133</v>
      </c>
      <c r="P7" s="26">
        <f t="shared" si="3"/>
        <v>15642.639340660133</v>
      </c>
      <c r="Q7" s="26">
        <f t="shared" si="4"/>
        <v>1606595.068791934</v>
      </c>
      <c r="R7" s="26"/>
      <c r="S7" s="59">
        <f t="shared" si="5"/>
        <v>1946171.955937215</v>
      </c>
      <c r="T7" s="26">
        <f t="shared" si="6"/>
        <v>1946171.955937215</v>
      </c>
      <c r="U7" s="26">
        <f t="shared" si="7"/>
        <v>0.0642081414</v>
      </c>
      <c r="V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5">
      <c r="A8" s="61">
        <f t="shared" si="0"/>
        <v>51010</v>
      </c>
      <c r="B8" s="61">
        <v>51</v>
      </c>
      <c r="C8" s="61">
        <v>10</v>
      </c>
      <c r="D8" s="62">
        <v>0.0930308251</v>
      </c>
      <c r="E8" s="63" t="s">
        <v>8</v>
      </c>
      <c r="F8" s="63" t="s">
        <v>11</v>
      </c>
      <c r="G8" s="25">
        <f>VLOOKUP(A8,GPW!A:E,5,0)</f>
        <v>6130.808809037518</v>
      </c>
      <c r="H8" s="25">
        <f>VLOOKUP(A8,Grid!A:E,5,0)</f>
        <v>4693.92277992278</v>
      </c>
      <c r="I8" s="25">
        <f t="shared" si="1"/>
        <v>12157.26</v>
      </c>
      <c r="J8" s="25">
        <f>VLOOKUP(F8,'Pop cal'!B:O,14,0)</f>
        <v>109.7962564512863</v>
      </c>
      <c r="K8" s="25">
        <f>VLOOKUP(F8,'Pop cal'!B:G,6,0)</f>
        <v>6.577514360660092</v>
      </c>
      <c r="L8" s="25">
        <v>51010</v>
      </c>
      <c r="M8" s="26">
        <v>1</v>
      </c>
      <c r="N8" s="26"/>
      <c r="O8" s="26">
        <f t="shared" si="2"/>
        <v>6130.808809037518</v>
      </c>
      <c r="P8" s="26">
        <f t="shared" si="3"/>
        <v>6130.808809037518</v>
      </c>
      <c r="Q8" s="26">
        <f t="shared" si="4"/>
        <v>673139.8562508884</v>
      </c>
      <c r="R8" s="26"/>
      <c r="S8" s="59">
        <f t="shared" si="5"/>
        <v>815417.6096433344</v>
      </c>
      <c r="T8" s="26">
        <f t="shared" si="6"/>
        <v>815417.6096433344</v>
      </c>
      <c r="U8" s="26">
        <f t="shared" si="7"/>
        <v>0.0930308251</v>
      </c>
      <c r="V8" s="26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>
      <c r="A9" s="61">
        <f t="shared" si="0"/>
        <v>40001</v>
      </c>
      <c r="B9" s="61">
        <v>40</v>
      </c>
      <c r="C9" s="61">
        <v>1</v>
      </c>
      <c r="D9" s="62">
        <v>0.0022203704</v>
      </c>
      <c r="E9" s="63" t="s">
        <v>41</v>
      </c>
      <c r="F9" s="63" t="s">
        <v>42</v>
      </c>
      <c r="G9" s="25">
        <f>VLOOKUP(A9,GPW!A:E,5,0)</f>
        <v>564.8858860574175</v>
      </c>
      <c r="H9" s="25">
        <f>VLOOKUP(A9,Grid!A:E,5,0)</f>
        <v>4772.223938223939</v>
      </c>
      <c r="I9" s="25">
        <f t="shared" si="1"/>
        <v>12360.06</v>
      </c>
      <c r="J9" s="25">
        <f>VLOOKUP(F9,'Pop cal'!B:O,14,0)</f>
        <v>104.59246188646534</v>
      </c>
      <c r="K9" s="25">
        <f>VLOOKUP(F9,'Pop cal'!B:G,6,0)</f>
        <v>3.541013244718033</v>
      </c>
      <c r="L9" s="25">
        <v>40001</v>
      </c>
      <c r="M9" s="26">
        <v>2</v>
      </c>
      <c r="N9" s="26">
        <f>D9*I9*K9</f>
        <v>97.17925363466694</v>
      </c>
      <c r="O9" s="26">
        <f>N9*G9/SUM(N9:N10)</f>
        <v>80.28706391844757</v>
      </c>
      <c r="P9" s="60">
        <f>SUM(O9:O10)</f>
        <v>564.8858860574175</v>
      </c>
      <c r="Q9" s="26">
        <f t="shared" si="4"/>
        <v>8397.421672866434</v>
      </c>
      <c r="R9" s="26"/>
      <c r="S9" s="59">
        <f t="shared" si="5"/>
        <v>10172.337062008339</v>
      </c>
      <c r="T9" s="26">
        <f>SUM(S9:S10)</f>
        <v>78306.36859466792</v>
      </c>
      <c r="U9" s="26">
        <f>SUM(D9:D10)</f>
        <v>0.008951394</v>
      </c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15">
      <c r="A10" s="61">
        <f t="shared" si="0"/>
        <v>40001</v>
      </c>
      <c r="B10" s="61">
        <v>40</v>
      </c>
      <c r="C10" s="61">
        <v>1</v>
      </c>
      <c r="D10" s="62">
        <v>0.0067310236</v>
      </c>
      <c r="E10" s="63" t="s">
        <v>20</v>
      </c>
      <c r="F10" s="63" t="s">
        <v>26</v>
      </c>
      <c r="G10" s="25">
        <f>VLOOKUP(A10,GPW!A:E,5,0)</f>
        <v>564.8858860574175</v>
      </c>
      <c r="H10" s="25">
        <f>VLOOKUP(A10,Grid!A:E,5,0)</f>
        <v>4772.223938223939</v>
      </c>
      <c r="I10" s="25">
        <f t="shared" si="1"/>
        <v>12360.06</v>
      </c>
      <c r="J10" s="25">
        <f>VLOOKUP(F10,'Pop cal'!B:O,14,0)</f>
        <v>116.06651710691678</v>
      </c>
      <c r="K10" s="25">
        <f>VLOOKUP(F10,'Pop cal'!B:G,6,0)</f>
        <v>7.050317010656954</v>
      </c>
      <c r="L10" s="25">
        <v>40001</v>
      </c>
      <c r="M10" s="26">
        <v>2</v>
      </c>
      <c r="N10" s="26">
        <f aca="true" t="shared" si="8" ref="N10:N73">D10*I10*K10</f>
        <v>586.5571556526089</v>
      </c>
      <c r="O10" s="26">
        <f>N10*G10/SUM(N9:N10)</f>
        <v>484.59882213896987</v>
      </c>
      <c r="P10" s="26"/>
      <c r="Q10" s="26">
        <f t="shared" si="4"/>
        <v>56245.69747978447</v>
      </c>
      <c r="R10" s="26"/>
      <c r="S10" s="59">
        <f t="shared" si="5"/>
        <v>68134.03153265957</v>
      </c>
      <c r="T10" s="26"/>
      <c r="U10" s="26"/>
      <c r="V10" s="26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>
      <c r="A11" s="61">
        <f t="shared" si="0"/>
        <v>40002</v>
      </c>
      <c r="B11" s="61">
        <v>40</v>
      </c>
      <c r="C11" s="61">
        <v>2</v>
      </c>
      <c r="D11" s="62">
        <v>0.0025535213</v>
      </c>
      <c r="E11" s="63" t="s">
        <v>20</v>
      </c>
      <c r="F11" s="63" t="s">
        <v>26</v>
      </c>
      <c r="G11" s="25">
        <f>VLOOKUP(A11,GPW!A:E,5,0)</f>
        <v>493.00807347588636</v>
      </c>
      <c r="H11" s="25">
        <f>VLOOKUP(A11,Grid!A:E,5,0)</f>
        <v>4769.316602316603</v>
      </c>
      <c r="I11" s="25">
        <f t="shared" si="1"/>
        <v>12352.53</v>
      </c>
      <c r="J11" s="25">
        <f>VLOOKUP(F11,'Pop cal'!B:O,14,0)</f>
        <v>116.06651710691678</v>
      </c>
      <c r="K11" s="25">
        <f>VLOOKUP(F11,'Pop cal'!B:G,6,0)</f>
        <v>7.050317010656954</v>
      </c>
      <c r="L11" s="25">
        <v>40002</v>
      </c>
      <c r="M11" s="26">
        <v>2</v>
      </c>
      <c r="N11" s="26">
        <f t="shared" si="8"/>
        <v>222.38426096272696</v>
      </c>
      <c r="O11" s="26">
        <f>N11*G11/SUM(N11:N12)</f>
        <v>183.33367660892543</v>
      </c>
      <c r="P11" s="26">
        <f>SUM(O11:O12)</f>
        <v>493.0080734758864</v>
      </c>
      <c r="Q11" s="26">
        <f t="shared" si="4"/>
        <v>21278.901312403792</v>
      </c>
      <c r="R11" s="26"/>
      <c r="S11" s="59">
        <f t="shared" si="5"/>
        <v>25776.50198969898</v>
      </c>
      <c r="T11" s="26">
        <f>SUM(S11:S12)</f>
        <v>69316.36250330982</v>
      </c>
      <c r="U11" s="26">
        <f>SUM(D11:D12)</f>
        <v>0.0069004724000000005</v>
      </c>
      <c r="V11" s="26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>
      <c r="A12" s="61">
        <f t="shared" si="0"/>
        <v>40002</v>
      </c>
      <c r="B12" s="61">
        <v>40</v>
      </c>
      <c r="C12" s="61">
        <v>2</v>
      </c>
      <c r="D12" s="62">
        <v>0.0043469511</v>
      </c>
      <c r="E12" s="63" t="s">
        <v>20</v>
      </c>
      <c r="F12" s="63" t="s">
        <v>25</v>
      </c>
      <c r="G12" s="25">
        <f>VLOOKUP(A12,GPW!A:E,5,0)</f>
        <v>493.00807347588636</v>
      </c>
      <c r="H12" s="25">
        <f>VLOOKUP(A12,Grid!A:E,5,0)</f>
        <v>4769.316602316603</v>
      </c>
      <c r="I12" s="25">
        <f t="shared" si="1"/>
        <v>12352.53</v>
      </c>
      <c r="J12" s="25">
        <f>VLOOKUP(F12,'Pop cal'!B:O,14,0)</f>
        <v>116.06651710691679</v>
      </c>
      <c r="K12" s="25">
        <f>VLOOKUP(F12,'Pop cal'!B:G,6,0)</f>
        <v>6.99562349451604</v>
      </c>
      <c r="L12" s="25">
        <v>40002</v>
      </c>
      <c r="M12" s="26">
        <v>2</v>
      </c>
      <c r="N12" s="26">
        <f t="shared" si="8"/>
        <v>375.63590694381253</v>
      </c>
      <c r="O12" s="26">
        <f>N12*G12/SUM(N11:N12)</f>
        <v>309.674396866961</v>
      </c>
      <c r="P12" s="26"/>
      <c r="Q12" s="26">
        <f t="shared" si="4"/>
        <v>35942.82868153327</v>
      </c>
      <c r="R12" s="26"/>
      <c r="S12" s="59">
        <f t="shared" si="5"/>
        <v>43539.860513610845</v>
      </c>
      <c r="T12" s="26"/>
      <c r="U12" s="26"/>
      <c r="V12" s="26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5">
      <c r="A13" s="61">
        <f t="shared" si="0"/>
        <v>42010</v>
      </c>
      <c r="B13" s="61">
        <v>42</v>
      </c>
      <c r="C13" s="61">
        <v>10</v>
      </c>
      <c r="D13" s="62">
        <v>0.0301245191</v>
      </c>
      <c r="E13" s="63" t="s">
        <v>82</v>
      </c>
      <c r="F13" s="63" t="s">
        <v>87</v>
      </c>
      <c r="G13" s="25">
        <f>VLOOKUP(A13,GPW!A:E,5,0)</f>
        <v>32960.58462072057</v>
      </c>
      <c r="H13" s="25">
        <f>VLOOKUP(A13,Grid!A:E,5,0)</f>
        <v>4693.92277992278</v>
      </c>
      <c r="I13" s="25">
        <f t="shared" si="1"/>
        <v>12157.26</v>
      </c>
      <c r="J13" s="25">
        <f>VLOOKUP(F13,'Pop cal'!B:O,14,0)</f>
        <v>147.78802977055628</v>
      </c>
      <c r="K13" s="25">
        <f>VLOOKUP(F13,'Pop cal'!B:G,6,0)</f>
        <v>64.29806811501074</v>
      </c>
      <c r="L13" s="25">
        <v>42010</v>
      </c>
      <c r="M13" s="26">
        <v>2</v>
      </c>
      <c r="N13" s="26">
        <f t="shared" si="8"/>
        <v>23547.985074684697</v>
      </c>
      <c r="O13" s="26">
        <f>N13*G13/SUM(N13:N14)</f>
        <v>19446.537288370553</v>
      </c>
      <c r="P13" s="26">
        <f>SUM(O13:O14)</f>
        <v>32960.58462072057</v>
      </c>
      <c r="Q13" s="26">
        <f t="shared" si="4"/>
        <v>2873965.43170794</v>
      </c>
      <c r="R13" s="26"/>
      <c r="S13" s="59">
        <f t="shared" si="5"/>
        <v>3481419.203986956</v>
      </c>
      <c r="T13" s="26">
        <f>SUM(S13:S14)</f>
        <v>5900773.519295718</v>
      </c>
      <c r="U13" s="26">
        <f>SUM(D13:D14)</f>
        <v>0.16197416109999999</v>
      </c>
      <c r="V13" s="26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5">
      <c r="A14" s="61">
        <f t="shared" si="0"/>
        <v>42010</v>
      </c>
      <c r="B14" s="61">
        <v>42</v>
      </c>
      <c r="C14" s="61">
        <v>10</v>
      </c>
      <c r="D14" s="62">
        <v>0.131849642</v>
      </c>
      <c r="E14" s="63" t="s">
        <v>82</v>
      </c>
      <c r="F14" s="63" t="s">
        <v>83</v>
      </c>
      <c r="G14" s="25">
        <f>VLOOKUP(A14,GPW!A:E,5,0)</f>
        <v>32960.58462072057</v>
      </c>
      <c r="H14" s="25">
        <f>VLOOKUP(A14,Grid!A:E,5,0)</f>
        <v>4693.92277992278</v>
      </c>
      <c r="I14" s="25">
        <f t="shared" si="1"/>
        <v>12157.26</v>
      </c>
      <c r="J14" s="25">
        <f>VLOOKUP(F14,'Pop cal'!B:O,14,0)</f>
        <v>147.7880297705563</v>
      </c>
      <c r="K14" s="25">
        <f>VLOOKUP(F14,'Pop cal'!B:G,6,0)</f>
        <v>10.208977511329394</v>
      </c>
      <c r="L14" s="25">
        <v>42010</v>
      </c>
      <c r="M14" s="26">
        <v>2</v>
      </c>
      <c r="N14" s="26">
        <f t="shared" si="8"/>
        <v>16364.2801883844</v>
      </c>
      <c r="O14" s="26">
        <f>N14*G14/SUM(N13:N14)</f>
        <v>13514.047332350014</v>
      </c>
      <c r="P14" s="26"/>
      <c r="Q14" s="26">
        <f t="shared" si="4"/>
        <v>1997214.4294740509</v>
      </c>
      <c r="R14" s="26"/>
      <c r="S14" s="59">
        <f t="shared" si="5"/>
        <v>2419354.315308762</v>
      </c>
      <c r="T14" s="26"/>
      <c r="U14" s="26"/>
      <c r="V14" s="2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5">
      <c r="A15" s="61">
        <f t="shared" si="0"/>
        <v>44008</v>
      </c>
      <c r="B15" s="61">
        <v>44</v>
      </c>
      <c r="C15" s="61">
        <v>8</v>
      </c>
      <c r="D15" s="62">
        <v>0.0789269001</v>
      </c>
      <c r="E15" s="63" t="s">
        <v>82</v>
      </c>
      <c r="F15" s="63" t="s">
        <v>88</v>
      </c>
      <c r="G15" s="25">
        <f>VLOOKUP(A15,GPW!A:E,5,0)</f>
        <v>38467.5308769671</v>
      </c>
      <c r="H15" s="25">
        <f>VLOOKUP(A15,Grid!A:E,5,0)</f>
        <v>4721.424710424711</v>
      </c>
      <c r="I15" s="25">
        <f t="shared" si="1"/>
        <v>12228.49</v>
      </c>
      <c r="J15" s="25">
        <f>VLOOKUP(F15,'Pop cal'!B:O,14,0)</f>
        <v>147.78802977055628</v>
      </c>
      <c r="K15" s="25">
        <f>VLOOKUP(F15,'Pop cal'!B:G,6,0)</f>
        <v>32.14526950961408</v>
      </c>
      <c r="L15" s="25">
        <v>44008</v>
      </c>
      <c r="M15" s="26">
        <v>2</v>
      </c>
      <c r="N15" s="26">
        <f t="shared" si="8"/>
        <v>31025.22573160974</v>
      </c>
      <c r="O15" s="26">
        <f>N15*G15/SUM(N15:N16)</f>
        <v>25581.111765990954</v>
      </c>
      <c r="P15" s="26">
        <f>SUM(O15:O16)</f>
        <v>38467.5308769671</v>
      </c>
      <c r="Q15" s="26">
        <f t="shared" si="4"/>
        <v>3780582.1072361986</v>
      </c>
      <c r="R15" s="26"/>
      <c r="S15" s="59">
        <f t="shared" si="5"/>
        <v>4579662.303926803</v>
      </c>
      <c r="T15" s="26">
        <f>SUM(S15:S16)</f>
        <v>6424375.931667918</v>
      </c>
      <c r="U15" s="26">
        <f>SUM(D15:D16)</f>
        <v>0.1661419798</v>
      </c>
      <c r="V15" s="26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15">
      <c r="A16" s="61">
        <f t="shared" si="0"/>
        <v>44008</v>
      </c>
      <c r="B16" s="61">
        <v>44</v>
      </c>
      <c r="C16" s="61">
        <v>8</v>
      </c>
      <c r="D16" s="62">
        <v>0.0872150797</v>
      </c>
      <c r="E16" s="63" t="s">
        <v>76</v>
      </c>
      <c r="F16" s="63" t="s">
        <v>80</v>
      </c>
      <c r="G16" s="25">
        <f>VLOOKUP(A16,GPW!A:E,5,0)</f>
        <v>38467.5308769671</v>
      </c>
      <c r="H16" s="25">
        <f>VLOOKUP(A16,Grid!A:E,5,0)</f>
        <v>4721.424710424711</v>
      </c>
      <c r="I16" s="25">
        <f t="shared" si="1"/>
        <v>12228.49</v>
      </c>
      <c r="J16" s="25">
        <f>VLOOKUP(F16,'Pop cal'!B:O,14,0)</f>
        <v>118.17399663720377</v>
      </c>
      <c r="K16" s="25">
        <f>VLOOKUP(F16,'Pop cal'!B:G,6,0)</f>
        <v>14.65424243483646</v>
      </c>
      <c r="L16" s="25">
        <v>44008</v>
      </c>
      <c r="M16" s="26">
        <v>2</v>
      </c>
      <c r="N16" s="26">
        <f t="shared" si="8"/>
        <v>15628.87748771294</v>
      </c>
      <c r="O16" s="26">
        <f>N16*G16/SUM(N15:N16)</f>
        <v>12886.419110976147</v>
      </c>
      <c r="P16" s="26"/>
      <c r="Q16" s="26">
        <f t="shared" si="4"/>
        <v>1522839.6486860935</v>
      </c>
      <c r="R16" s="26"/>
      <c r="S16" s="59">
        <f t="shared" si="5"/>
        <v>1844713.6277411156</v>
      </c>
      <c r="T16" s="26"/>
      <c r="U16" s="26"/>
      <c r="V16" s="26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15">
      <c r="A17" s="61">
        <f t="shared" si="0"/>
        <v>45004</v>
      </c>
      <c r="B17" s="61">
        <v>45</v>
      </c>
      <c r="C17" s="61">
        <v>4</v>
      </c>
      <c r="D17" s="62">
        <v>0.3456365947</v>
      </c>
      <c r="E17" s="63" t="s">
        <v>33</v>
      </c>
      <c r="F17" s="63" t="s">
        <v>35</v>
      </c>
      <c r="G17" s="25">
        <f>VLOOKUP(A17,GPW!A:E,5,0)</f>
        <v>103553.81167996122</v>
      </c>
      <c r="H17" s="25">
        <f>VLOOKUP(A17,Grid!A:E,5,0)</f>
        <v>4759.142857142858</v>
      </c>
      <c r="I17" s="25">
        <f t="shared" si="1"/>
        <v>12326.18</v>
      </c>
      <c r="J17" s="25">
        <f>VLOOKUP(F17,'Pop cal'!B:O,14,0)</f>
        <v>125.38918697353357</v>
      </c>
      <c r="K17" s="25">
        <f>VLOOKUP(F17,'Pop cal'!B:G,6,0)</f>
        <v>9.187967590724242</v>
      </c>
      <c r="L17" s="25">
        <v>45004</v>
      </c>
      <c r="M17" s="26">
        <v>2</v>
      </c>
      <c r="N17" s="26">
        <f t="shared" si="8"/>
        <v>39144.22308154077</v>
      </c>
      <c r="O17" s="26">
        <f>N17*G17/SUM(N17:N18)</f>
        <v>32327.801113533063</v>
      </c>
      <c r="P17" s="26">
        <f>SUM(O17:O18)</f>
        <v>103553.81167996122</v>
      </c>
      <c r="Q17" s="26">
        <f t="shared" si="4"/>
        <v>4053556.698268004</v>
      </c>
      <c r="R17" s="26"/>
      <c r="S17" s="59">
        <f t="shared" si="5"/>
        <v>4910333.985963649</v>
      </c>
      <c r="T17" s="26">
        <f>SUM(S17:S18)</f>
        <v>15728994.343983747</v>
      </c>
      <c r="U17" s="26">
        <f>SUM(D17:D18)</f>
        <v>0.9980057269</v>
      </c>
      <c r="V17" s="26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15">
      <c r="A18" s="61">
        <f t="shared" si="0"/>
        <v>45004</v>
      </c>
      <c r="B18" s="61">
        <v>45</v>
      </c>
      <c r="C18" s="61">
        <v>4</v>
      </c>
      <c r="D18" s="62">
        <v>0.6523691322</v>
      </c>
      <c r="E18" s="63" t="s">
        <v>33</v>
      </c>
      <c r="F18" s="63" t="s">
        <v>34</v>
      </c>
      <c r="G18" s="25">
        <f>VLOOKUP(A18,GPW!A:E,5,0)</f>
        <v>103553.81167996122</v>
      </c>
      <c r="H18" s="25">
        <f>VLOOKUP(A18,Grid!A:E,5,0)</f>
        <v>4759.142857142858</v>
      </c>
      <c r="I18" s="25">
        <f t="shared" si="1"/>
        <v>12326.18</v>
      </c>
      <c r="J18" s="25">
        <f>VLOOKUP(F18,'Pop cal'!B:O,14,0)</f>
        <v>125.38918697353355</v>
      </c>
      <c r="K18" s="25">
        <f>VLOOKUP(F18,'Pop cal'!B:G,6,0)</f>
        <v>10.72526972702889</v>
      </c>
      <c r="L18" s="25">
        <v>45004</v>
      </c>
      <c r="M18" s="26">
        <v>2</v>
      </c>
      <c r="N18" s="26">
        <f t="shared" si="8"/>
        <v>86244.2464623211</v>
      </c>
      <c r="O18" s="26">
        <f>N18*G18/SUM(N17:N18)</f>
        <v>71226.01056642816</v>
      </c>
      <c r="P18" s="26"/>
      <c r="Q18" s="26">
        <f t="shared" si="4"/>
        <v>8930971.556292737</v>
      </c>
      <c r="R18" s="26"/>
      <c r="S18" s="59">
        <f t="shared" si="5"/>
        <v>10818660.358020097</v>
      </c>
      <c r="T18" s="26"/>
      <c r="U18" s="26"/>
      <c r="V18" s="26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15">
      <c r="A19" s="61">
        <f t="shared" si="0"/>
        <v>45008</v>
      </c>
      <c r="B19" s="61">
        <v>45</v>
      </c>
      <c r="C19" s="61">
        <v>8</v>
      </c>
      <c r="D19" s="62">
        <v>0.1019339598</v>
      </c>
      <c r="E19" s="63" t="s">
        <v>76</v>
      </c>
      <c r="F19" s="63" t="s">
        <v>80</v>
      </c>
      <c r="G19" s="25">
        <f>VLOOKUP(A19,GPW!A:E,5,0)</f>
        <v>95864.72875457282</v>
      </c>
      <c r="H19" s="25">
        <f>VLOOKUP(A19,Grid!A:E,5,0)</f>
        <v>4721.424710424711</v>
      </c>
      <c r="I19" s="25">
        <f t="shared" si="1"/>
        <v>12228.49</v>
      </c>
      <c r="J19" s="25">
        <f>VLOOKUP(F19,'Pop cal'!B:O,14,0)</f>
        <v>118.17399663720377</v>
      </c>
      <c r="K19" s="25">
        <f>VLOOKUP(F19,'Pop cal'!B:G,6,0)</f>
        <v>14.65424243483646</v>
      </c>
      <c r="L19" s="25">
        <v>45008</v>
      </c>
      <c r="M19" s="26">
        <v>2</v>
      </c>
      <c r="N19" s="26">
        <f t="shared" si="8"/>
        <v>18266.489866564392</v>
      </c>
      <c r="O19" s="26">
        <f>N19*G19/SUM(N19:N20)</f>
        <v>15072.64526159599</v>
      </c>
      <c r="P19" s="26">
        <f>SUM(O19:O20)</f>
        <v>95864.72875457282</v>
      </c>
      <c r="Q19" s="26">
        <f t="shared" si="4"/>
        <v>1781194.7304576098</v>
      </c>
      <c r="R19" s="26"/>
      <c r="S19" s="59">
        <f t="shared" si="5"/>
        <v>2157675.757766617</v>
      </c>
      <c r="T19" s="26">
        <f>SUM(S19:S20)</f>
        <v>13723205.029288404</v>
      </c>
      <c r="U19" s="26">
        <f>SUM(D19:D20)</f>
        <v>0.4975876186</v>
      </c>
      <c r="V19" s="26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>
      <c r="A20" s="61">
        <f t="shared" si="0"/>
        <v>45008</v>
      </c>
      <c r="B20" s="61">
        <v>45</v>
      </c>
      <c r="C20" s="61">
        <v>8</v>
      </c>
      <c r="D20" s="62">
        <v>0.3956536588</v>
      </c>
      <c r="E20" s="63" t="s">
        <v>76</v>
      </c>
      <c r="F20" s="63" t="s">
        <v>78</v>
      </c>
      <c r="G20" s="25">
        <f>VLOOKUP(A20,GPW!A:E,5,0)</f>
        <v>95864.72875457282</v>
      </c>
      <c r="H20" s="25">
        <f>VLOOKUP(A20,Grid!A:E,5,0)</f>
        <v>4721.424710424711</v>
      </c>
      <c r="I20" s="25">
        <f t="shared" si="1"/>
        <v>12228.49</v>
      </c>
      <c r="J20" s="25">
        <f>VLOOKUP(F20,'Pop cal'!B:O,14,0)</f>
        <v>118.17399663720376</v>
      </c>
      <c r="K20" s="25">
        <f>VLOOKUP(F20,'Pop cal'!B:G,6,0)</f>
        <v>20.23701302893741</v>
      </c>
      <c r="L20" s="25">
        <v>45008</v>
      </c>
      <c r="M20" s="26">
        <v>2</v>
      </c>
      <c r="N20" s="26">
        <f t="shared" si="8"/>
        <v>97911.66373319262</v>
      </c>
      <c r="O20" s="26">
        <f>N20*G20/SUM(N19:N20)</f>
        <v>80792.08349297683</v>
      </c>
      <c r="P20" s="26"/>
      <c r="Q20" s="26">
        <f t="shared" si="4"/>
        <v>9547523.40301173</v>
      </c>
      <c r="R20" s="26"/>
      <c r="S20" s="59">
        <f t="shared" si="5"/>
        <v>11565529.271521786</v>
      </c>
      <c r="T20" s="26"/>
      <c r="U20" s="26"/>
      <c r="V20" s="26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>
      <c r="A21" s="61">
        <f t="shared" si="0"/>
        <v>46002</v>
      </c>
      <c r="B21" s="61">
        <v>46</v>
      </c>
      <c r="C21" s="61">
        <v>2</v>
      </c>
      <c r="D21" s="62">
        <v>0.0152106914</v>
      </c>
      <c r="E21" s="63" t="s">
        <v>63</v>
      </c>
      <c r="F21" s="63" t="s">
        <v>67</v>
      </c>
      <c r="G21" s="25">
        <f>VLOOKUP(A21,GPW!A:E,5,0)</f>
        <v>22741.034088295182</v>
      </c>
      <c r="H21" s="25">
        <f>VLOOKUP(A21,Grid!A:E,5,0)</f>
        <v>4769.316602316603</v>
      </c>
      <c r="I21" s="25">
        <f t="shared" si="1"/>
        <v>12352.53</v>
      </c>
      <c r="J21" s="25">
        <f>VLOOKUP(F21,'Pop cal'!B:O,14,0)</f>
        <v>103.31919300358359</v>
      </c>
      <c r="K21" s="25">
        <f>VLOOKUP(F21,'Pop cal'!B:G,6,0)</f>
        <v>42.66542279607883</v>
      </c>
      <c r="L21" s="25">
        <v>46002</v>
      </c>
      <c r="M21" s="26">
        <v>2</v>
      </c>
      <c r="N21" s="26">
        <f t="shared" si="8"/>
        <v>8016.428553647143</v>
      </c>
      <c r="O21" s="26">
        <f>N21*G21/SUM(N21:N22)</f>
        <v>6618.084758936085</v>
      </c>
      <c r="P21" s="26">
        <f>SUM(O21:O22)</f>
        <v>22741.034088295182</v>
      </c>
      <c r="Q21" s="26">
        <f t="shared" si="4"/>
        <v>683775.1765225923</v>
      </c>
      <c r="R21" s="26"/>
      <c r="S21" s="59">
        <f t="shared" si="5"/>
        <v>828300.8572377418</v>
      </c>
      <c r="T21" s="26">
        <f>SUM(S21:S22)</f>
        <v>2846203.806074513</v>
      </c>
      <c r="U21" s="26">
        <f>SUM(D21:D22)</f>
        <v>0.1670310841</v>
      </c>
      <c r="V21" s="26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>
      <c r="A22" s="61">
        <f t="shared" si="0"/>
        <v>46002</v>
      </c>
      <c r="B22" s="61">
        <v>46</v>
      </c>
      <c r="C22" s="61">
        <v>2</v>
      </c>
      <c r="D22" s="62">
        <v>0.1518203927</v>
      </c>
      <c r="E22" s="63" t="s">
        <v>63</v>
      </c>
      <c r="F22" s="63" t="s">
        <v>65</v>
      </c>
      <c r="G22" s="25">
        <f>VLOOKUP(A22,GPW!A:E,5,0)</f>
        <v>22741.034088295182</v>
      </c>
      <c r="H22" s="25">
        <f>VLOOKUP(A22,Grid!A:E,5,0)</f>
        <v>4769.316602316603</v>
      </c>
      <c r="I22" s="25">
        <f t="shared" si="1"/>
        <v>12352.53</v>
      </c>
      <c r="J22" s="25">
        <f>VLOOKUP(F22,'Pop cal'!B:O,14,0)</f>
        <v>103.3191930035836</v>
      </c>
      <c r="K22" s="25">
        <f>VLOOKUP(F22,'Pop cal'!B:G,6,0)</f>
        <v>10.413747966675173</v>
      </c>
      <c r="L22" s="25">
        <v>46002</v>
      </c>
      <c r="M22" s="26">
        <v>2</v>
      </c>
      <c r="N22" s="26">
        <f t="shared" si="8"/>
        <v>19529.588405219845</v>
      </c>
      <c r="O22" s="26">
        <f>N22*G22/SUM(N21:N22)</f>
        <v>16122.949329359099</v>
      </c>
      <c r="P22" s="26"/>
      <c r="Q22" s="26">
        <f t="shared" si="4"/>
        <v>1665810.1135470516</v>
      </c>
      <c r="R22" s="26"/>
      <c r="S22" s="59">
        <f t="shared" si="5"/>
        <v>2017902.9488367713</v>
      </c>
      <c r="T22" s="26"/>
      <c r="U22" s="26"/>
      <c r="V22" s="26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>
      <c r="A23" s="61">
        <f t="shared" si="0"/>
        <v>47003</v>
      </c>
      <c r="B23" s="61">
        <v>47</v>
      </c>
      <c r="C23" s="61">
        <v>3</v>
      </c>
      <c r="D23" s="62">
        <v>0.0010732389</v>
      </c>
      <c r="E23" s="63" t="s">
        <v>63</v>
      </c>
      <c r="F23" s="63" t="s">
        <v>64</v>
      </c>
      <c r="G23" s="25">
        <f>VLOOKUP(A23,GPW!A:E,5,0)</f>
        <v>13795.93246356541</v>
      </c>
      <c r="H23" s="25">
        <f>VLOOKUP(A23,Grid!A:E,5,0)</f>
        <v>4764.95752895753</v>
      </c>
      <c r="I23" s="25">
        <f t="shared" si="1"/>
        <v>12341.240000000002</v>
      </c>
      <c r="J23" s="25">
        <f>VLOOKUP(F23,'Pop cal'!B:O,14,0)</f>
        <v>103.31919300358359</v>
      </c>
      <c r="K23" s="25">
        <f>VLOOKUP(F23,'Pop cal'!B:G,6,0)</f>
        <v>16.493678559904566</v>
      </c>
      <c r="L23" s="25">
        <v>47003</v>
      </c>
      <c r="M23" s="26">
        <v>2</v>
      </c>
      <c r="N23" s="26">
        <f t="shared" si="8"/>
        <v>218.46040279800474</v>
      </c>
      <c r="O23" s="26">
        <f>N23*G23/SUM(N23:N24)</f>
        <v>180.2744157090188</v>
      </c>
      <c r="P23" s="26">
        <f>SUM(O23:O24)</f>
        <v>13795.932463565408</v>
      </c>
      <c r="Q23" s="26">
        <f t="shared" si="4"/>
        <v>18625.807150248376</v>
      </c>
      <c r="R23" s="26"/>
      <c r="S23" s="59">
        <f t="shared" si="5"/>
        <v>22562.638362736543</v>
      </c>
      <c r="T23" s="26">
        <f>SUM(S23:S24)</f>
        <v>1699894.4849997906</v>
      </c>
      <c r="U23" s="26">
        <f>SUM(D23:D24)</f>
        <v>0.1537693027</v>
      </c>
      <c r="V23" s="26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>
      <c r="A24" s="61">
        <f t="shared" si="0"/>
        <v>47003</v>
      </c>
      <c r="B24" s="61">
        <v>47</v>
      </c>
      <c r="C24" s="61">
        <v>3</v>
      </c>
      <c r="D24" s="62">
        <v>0.1526960638</v>
      </c>
      <c r="E24" s="63" t="s">
        <v>27</v>
      </c>
      <c r="F24" s="63" t="s">
        <v>32</v>
      </c>
      <c r="G24" s="25">
        <f>VLOOKUP(A24,GPW!A:E,5,0)</f>
        <v>13795.93246356541</v>
      </c>
      <c r="H24" s="25">
        <f>VLOOKUP(A24,Grid!A:E,5,0)</f>
        <v>4764.95752895753</v>
      </c>
      <c r="I24" s="25">
        <f t="shared" si="1"/>
        <v>12341.240000000002</v>
      </c>
      <c r="J24" s="25">
        <f>VLOOKUP(F24,'Pop cal'!B:O,14,0)</f>
        <v>101.69639932932257</v>
      </c>
      <c r="K24" s="25">
        <f>VLOOKUP(F24,'Pop cal'!B:G,6,0)</f>
        <v>8.75569508786707</v>
      </c>
      <c r="L24" s="25">
        <v>47003</v>
      </c>
      <c r="M24" s="26">
        <v>2</v>
      </c>
      <c r="N24" s="26">
        <f t="shared" si="8"/>
        <v>16499.746399376592</v>
      </c>
      <c r="O24" s="26">
        <f>N24*G24/SUM(N23:N24)</f>
        <v>13615.65804785639</v>
      </c>
      <c r="P24" s="26"/>
      <c r="Q24" s="26">
        <f t="shared" si="4"/>
        <v>1384663.397966308</v>
      </c>
      <c r="R24" s="26"/>
      <c r="S24" s="59">
        <f t="shared" si="5"/>
        <v>1677331.846637054</v>
      </c>
      <c r="T24" s="26"/>
      <c r="U24" s="26"/>
      <c r="V24" s="2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>
      <c r="A25" s="61">
        <f t="shared" si="0"/>
        <v>47011</v>
      </c>
      <c r="B25" s="61">
        <v>47</v>
      </c>
      <c r="C25" s="61">
        <v>11</v>
      </c>
      <c r="D25" s="62">
        <v>0.0091832065</v>
      </c>
      <c r="E25" s="63" t="s">
        <v>59</v>
      </c>
      <c r="F25" s="63" t="s">
        <v>60</v>
      </c>
      <c r="G25" s="25">
        <f>VLOOKUP(A25,GPW!A:E,5,0)</f>
        <v>6058.009486038274</v>
      </c>
      <c r="H25" s="25">
        <f>VLOOKUP(A25,Grid!A:E,5,0)</f>
        <v>4678.023166023167</v>
      </c>
      <c r="I25" s="25">
        <f t="shared" si="1"/>
        <v>12116.08</v>
      </c>
      <c r="J25" s="25">
        <f>VLOOKUP(F25,'Pop cal'!B:O,14,0)</f>
        <v>115.9769836628196</v>
      </c>
      <c r="K25" s="25">
        <f>VLOOKUP(F25,'Pop cal'!B:G,6,0)</f>
        <v>8.28922245851508</v>
      </c>
      <c r="L25" s="25">
        <v>47011</v>
      </c>
      <c r="M25" s="26">
        <v>2</v>
      </c>
      <c r="N25" s="26">
        <f t="shared" si="8"/>
        <v>922.2958988841789</v>
      </c>
      <c r="O25" s="26">
        <f>N25*G25/SUM(N25:N26)</f>
        <v>762.7410409621084</v>
      </c>
      <c r="P25" s="26">
        <f>SUM(O25:O26)</f>
        <v>6058.009486038274</v>
      </c>
      <c r="Q25" s="26">
        <f t="shared" si="4"/>
        <v>88460.40524662446</v>
      </c>
      <c r="R25" s="26"/>
      <c r="S25" s="59">
        <f t="shared" si="5"/>
        <v>107157.77935959648</v>
      </c>
      <c r="T25" s="26">
        <f>SUM(S25:S26)</f>
        <v>851092.0600842312</v>
      </c>
      <c r="U25" s="26">
        <f>SUM(D25:D26)</f>
        <v>0.1090041975</v>
      </c>
      <c r="V25" s="26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">
      <c r="A26" s="61">
        <f t="shared" si="0"/>
        <v>47011</v>
      </c>
      <c r="B26" s="61">
        <v>47</v>
      </c>
      <c r="C26" s="61">
        <v>11</v>
      </c>
      <c r="D26" s="62">
        <v>0.099820991</v>
      </c>
      <c r="E26" s="63" t="s">
        <v>59</v>
      </c>
      <c r="F26" s="63" t="s">
        <v>61</v>
      </c>
      <c r="G26" s="25">
        <f>VLOOKUP(A26,GPW!A:E,5,0)</f>
        <v>6058.009486038274</v>
      </c>
      <c r="H26" s="25">
        <f>VLOOKUP(A26,Grid!A:E,5,0)</f>
        <v>4678.023166023167</v>
      </c>
      <c r="I26" s="25">
        <f t="shared" si="1"/>
        <v>12116.08</v>
      </c>
      <c r="J26" s="25">
        <f>VLOOKUP(F26,'Pop cal'!B:O,14,0)</f>
        <v>115.9769836628196</v>
      </c>
      <c r="K26" s="25">
        <f>VLOOKUP(F26,'Pop cal'!B:G,6,0)</f>
        <v>5.294160880413129</v>
      </c>
      <c r="L26" s="25">
        <v>47011</v>
      </c>
      <c r="M26" s="26">
        <v>2</v>
      </c>
      <c r="N26" s="26">
        <f t="shared" si="8"/>
        <v>6402.965237355267</v>
      </c>
      <c r="O26" s="26">
        <f>N26*G26/SUM(N25:N26)</f>
        <v>5295.268445076165</v>
      </c>
      <c r="P26" s="26"/>
      <c r="Q26" s="26">
        <f t="shared" si="4"/>
        <v>614129.2619448426</v>
      </c>
      <c r="R26" s="26"/>
      <c r="S26" s="59">
        <f t="shared" si="5"/>
        <v>743934.2807246348</v>
      </c>
      <c r="T26" s="26"/>
      <c r="U26" s="26"/>
      <c r="V26" s="26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5">
      <c r="A27" s="61">
        <f t="shared" si="0"/>
        <v>48005</v>
      </c>
      <c r="B27" s="61">
        <v>48</v>
      </c>
      <c r="C27" s="61">
        <v>5</v>
      </c>
      <c r="D27" s="62">
        <v>0.0151453283</v>
      </c>
      <c r="E27" s="63" t="s">
        <v>46</v>
      </c>
      <c r="F27" s="63" t="s">
        <v>51</v>
      </c>
      <c r="G27" s="25">
        <f>VLOOKUP(A27,GPW!A:E,5,0)</f>
        <v>28413.85221972987</v>
      </c>
      <c r="H27" s="25">
        <f>VLOOKUP(A27,Grid!A:E,5,0)</f>
        <v>4751.88416988417</v>
      </c>
      <c r="I27" s="25">
        <f t="shared" si="1"/>
        <v>12307.38</v>
      </c>
      <c r="J27" s="25">
        <f>VLOOKUP(F27,'Pop cal'!B:O,14,0)</f>
        <v>102.70613761552943</v>
      </c>
      <c r="K27" s="25">
        <f>VLOOKUP(F27,'Pop cal'!B:G,6,0)</f>
        <v>23.95692357981555</v>
      </c>
      <c r="L27" s="25">
        <v>48005</v>
      </c>
      <c r="M27" s="26">
        <v>2</v>
      </c>
      <c r="N27" s="26">
        <f t="shared" si="8"/>
        <v>4465.554039682444</v>
      </c>
      <c r="O27" s="26">
        <f>N27*G27/SUM(N27:N28)</f>
        <v>3705.4055385194506</v>
      </c>
      <c r="P27" s="26">
        <f>SUM(O27:O28)</f>
        <v>28413.85221972987</v>
      </c>
      <c r="Q27" s="26">
        <f t="shared" si="4"/>
        <v>380567.89116052364</v>
      </c>
      <c r="R27" s="26"/>
      <c r="S27" s="59">
        <f t="shared" si="5"/>
        <v>461006.36774872185</v>
      </c>
      <c r="T27" s="26">
        <f>SUM(S27:S28)</f>
        <v>3535096.676840536</v>
      </c>
      <c r="U27" s="26">
        <f>SUM(D27:D28)</f>
        <v>0.6362097272</v>
      </c>
      <c r="V27" s="26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>
      <c r="A28" s="61">
        <f t="shared" si="0"/>
        <v>48005</v>
      </c>
      <c r="B28" s="61">
        <v>48</v>
      </c>
      <c r="C28" s="61">
        <v>5</v>
      </c>
      <c r="D28" s="62">
        <v>0.6210643989</v>
      </c>
      <c r="E28" s="63" t="s">
        <v>46</v>
      </c>
      <c r="F28" s="63" t="s">
        <v>50</v>
      </c>
      <c r="G28" s="25">
        <f>VLOOKUP(A28,GPW!A:E,5,0)</f>
        <v>28413.85221972987</v>
      </c>
      <c r="H28" s="25">
        <f>VLOOKUP(A28,Grid!A:E,5,0)</f>
        <v>4751.88416988417</v>
      </c>
      <c r="I28" s="25">
        <f t="shared" si="1"/>
        <v>12307.38</v>
      </c>
      <c r="J28" s="25">
        <f>VLOOKUP(F28,'Pop cal'!B:O,14,0)</f>
        <v>102.70613761552946</v>
      </c>
      <c r="K28" s="25">
        <f>VLOOKUP(F28,'Pop cal'!B:G,6,0)</f>
        <v>3.895675750014735</v>
      </c>
      <c r="L28" s="25">
        <v>48005</v>
      </c>
      <c r="M28" s="26">
        <v>2</v>
      </c>
      <c r="N28" s="26">
        <f t="shared" si="8"/>
        <v>29777.28152682694</v>
      </c>
      <c r="O28" s="26">
        <f>N28*G28/SUM(N27:N28)</f>
        <v>24708.44668121042</v>
      </c>
      <c r="P28" s="26"/>
      <c r="Q28" s="26">
        <f t="shared" si="4"/>
        <v>2537709.125106369</v>
      </c>
      <c r="R28" s="26"/>
      <c r="S28" s="59">
        <f t="shared" si="5"/>
        <v>3074090.309091814</v>
      </c>
      <c r="T28" s="26"/>
      <c r="U28" s="26"/>
      <c r="V28" s="26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5">
      <c r="A29" s="61">
        <f t="shared" si="0"/>
        <v>48011</v>
      </c>
      <c r="B29" s="61">
        <v>48</v>
      </c>
      <c r="C29" s="61">
        <v>11</v>
      </c>
      <c r="D29" s="62">
        <v>0.0133444222</v>
      </c>
      <c r="E29" s="63" t="s">
        <v>8</v>
      </c>
      <c r="F29" s="63" t="s">
        <v>12</v>
      </c>
      <c r="G29" s="25">
        <f>VLOOKUP(A29,GPW!A:E,5,0)</f>
        <v>19963.601689311407</v>
      </c>
      <c r="H29" s="25">
        <f>VLOOKUP(A29,Grid!A:E,5,0)</f>
        <v>4678.023166023167</v>
      </c>
      <c r="I29" s="25">
        <f t="shared" si="1"/>
        <v>12116.08</v>
      </c>
      <c r="J29" s="25">
        <f>VLOOKUP(F29,'Pop cal'!B:O,14,0)</f>
        <v>109.79625645128628</v>
      </c>
      <c r="K29" s="25">
        <f>VLOOKUP(F29,'Pop cal'!B:G,6,0)</f>
        <v>7.958604669830726</v>
      </c>
      <c r="L29" s="25">
        <v>48011</v>
      </c>
      <c r="M29" s="26">
        <v>2</v>
      </c>
      <c r="N29" s="26">
        <f t="shared" si="8"/>
        <v>1286.763812060926</v>
      </c>
      <c r="O29" s="26">
        <f>N29*G29/SUM(N29:N30)</f>
        <v>1061.2732465289162</v>
      </c>
      <c r="P29" s="26">
        <f>SUM(O29:O30)</f>
        <v>19963.601689311407</v>
      </c>
      <c r="Q29" s="26">
        <f t="shared" si="4"/>
        <v>116523.82954077805</v>
      </c>
      <c r="R29" s="26"/>
      <c r="S29" s="59">
        <f t="shared" si="5"/>
        <v>141152.810472145</v>
      </c>
      <c r="T29" s="26">
        <f>SUM(S29:S30)</f>
        <v>2796748.1329676285</v>
      </c>
      <c r="U29" s="26">
        <f>SUM(D29:D30)</f>
        <v>0.2415419842</v>
      </c>
      <c r="V29" s="26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>
      <c r="A30" s="61">
        <f t="shared" si="0"/>
        <v>48011</v>
      </c>
      <c r="B30" s="61">
        <v>48</v>
      </c>
      <c r="C30" s="61">
        <v>11</v>
      </c>
      <c r="D30" s="62">
        <v>0.228197562</v>
      </c>
      <c r="E30" s="63" t="s">
        <v>59</v>
      </c>
      <c r="F30" s="63" t="s">
        <v>60</v>
      </c>
      <c r="G30" s="25">
        <f>VLOOKUP(A30,GPW!A:E,5,0)</f>
        <v>19963.601689311407</v>
      </c>
      <c r="H30" s="25">
        <f>VLOOKUP(A30,Grid!A:E,5,0)</f>
        <v>4678.023166023167</v>
      </c>
      <c r="I30" s="25">
        <f t="shared" si="1"/>
        <v>12116.08</v>
      </c>
      <c r="J30" s="25">
        <f>VLOOKUP(F30,'Pop cal'!B:O,14,0)</f>
        <v>115.9769836628196</v>
      </c>
      <c r="K30" s="25">
        <f>VLOOKUP(F30,'Pop cal'!B:G,6,0)</f>
        <v>8.28922245851508</v>
      </c>
      <c r="L30" s="25">
        <v>48011</v>
      </c>
      <c r="M30" s="26">
        <v>2</v>
      </c>
      <c r="N30" s="26">
        <f t="shared" si="8"/>
        <v>22918.538918619342</v>
      </c>
      <c r="O30" s="26">
        <f>N30*G30/SUM(N29:N30)</f>
        <v>18902.32844278249</v>
      </c>
      <c r="P30" s="26"/>
      <c r="Q30" s="26">
        <f t="shared" si="4"/>
        <v>2192235.036997835</v>
      </c>
      <c r="R30" s="26"/>
      <c r="S30" s="59">
        <f t="shared" si="5"/>
        <v>2655595.3224954833</v>
      </c>
      <c r="T30" s="26"/>
      <c r="U30" s="26"/>
      <c r="V30" s="26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>
      <c r="A31" s="61">
        <f t="shared" si="0"/>
        <v>49006</v>
      </c>
      <c r="B31" s="61">
        <v>49</v>
      </c>
      <c r="C31" s="61">
        <v>6</v>
      </c>
      <c r="D31" s="62">
        <v>0.0444420718</v>
      </c>
      <c r="E31" s="63" t="s">
        <v>46</v>
      </c>
      <c r="F31" s="63" t="s">
        <v>50</v>
      </c>
      <c r="G31" s="25">
        <f>VLOOKUP(A31,GPW!A:E,5,0)</f>
        <v>10437.948501423112</v>
      </c>
      <c r="H31" s="25">
        <f>VLOOKUP(A31,Grid!A:E,5,0)</f>
        <v>4743.173745173745</v>
      </c>
      <c r="I31" s="25">
        <f t="shared" si="1"/>
        <v>12284.82</v>
      </c>
      <c r="J31" s="25">
        <f>VLOOKUP(F31,'Pop cal'!B:O,14,0)</f>
        <v>102.70613761552946</v>
      </c>
      <c r="K31" s="25">
        <f>VLOOKUP(F31,'Pop cal'!B:G,6,0)</f>
        <v>3.895675750014735</v>
      </c>
      <c r="L31" s="25">
        <v>49006</v>
      </c>
      <c r="M31" s="26">
        <v>2</v>
      </c>
      <c r="N31" s="26">
        <f t="shared" si="8"/>
        <v>2126.894244854461</v>
      </c>
      <c r="O31" s="26">
        <f>N31*G31/SUM(N31:N32)</f>
        <v>1761.3530314619343</v>
      </c>
      <c r="P31" s="26">
        <f>SUM(O31:O32)</f>
        <v>10437.948501423112</v>
      </c>
      <c r="Q31" s="26">
        <f t="shared" si="4"/>
        <v>180901.76683885942</v>
      </c>
      <c r="R31" s="26"/>
      <c r="S31" s="59">
        <f t="shared" si="5"/>
        <v>219137.94722774427</v>
      </c>
      <c r="T31" s="26">
        <f>SUM(S31:S32)</f>
        <v>1298632.6801119787</v>
      </c>
      <c r="U31" s="26">
        <f>SUM(D31:D32)</f>
        <v>0.146527094</v>
      </c>
      <c r="V31" s="26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5">
      <c r="A32" s="61">
        <f t="shared" si="0"/>
        <v>49006</v>
      </c>
      <c r="B32" s="61">
        <v>49</v>
      </c>
      <c r="C32" s="61">
        <v>6</v>
      </c>
      <c r="D32" s="62">
        <v>0.1020850222</v>
      </c>
      <c r="E32" s="63" t="s">
        <v>46</v>
      </c>
      <c r="F32" s="63" t="s">
        <v>47</v>
      </c>
      <c r="G32" s="25">
        <f>VLOOKUP(A32,GPW!A:E,5,0)</f>
        <v>10437.948501423112</v>
      </c>
      <c r="H32" s="25">
        <f>VLOOKUP(A32,Grid!A:E,5,0)</f>
        <v>4743.173745173745</v>
      </c>
      <c r="I32" s="25">
        <f t="shared" si="1"/>
        <v>12284.82</v>
      </c>
      <c r="J32" s="25">
        <f>VLOOKUP(F32,'Pop cal'!B:O,14,0)</f>
        <v>102.70613761552943</v>
      </c>
      <c r="K32" s="25">
        <f>VLOOKUP(F32,'Pop cal'!B:G,6,0)</f>
        <v>8.354452797775593</v>
      </c>
      <c r="L32" s="25">
        <v>49006</v>
      </c>
      <c r="M32" s="26">
        <v>2</v>
      </c>
      <c r="N32" s="26">
        <f t="shared" si="8"/>
        <v>10477.286858656387</v>
      </c>
      <c r="O32" s="26">
        <f>N32*G32/SUM(N31:N32)</f>
        <v>8676.595469961178</v>
      </c>
      <c r="P32" s="26"/>
      <c r="Q32" s="26">
        <f t="shared" si="4"/>
        <v>891139.6083721119</v>
      </c>
      <c r="R32" s="26"/>
      <c r="S32" s="59">
        <f t="shared" si="5"/>
        <v>1079494.7328842343</v>
      </c>
      <c r="T32" s="26"/>
      <c r="U32" s="26"/>
      <c r="V32" s="26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5">
      <c r="A33" s="61">
        <f t="shared" si="0"/>
        <v>49011</v>
      </c>
      <c r="B33" s="61">
        <v>49</v>
      </c>
      <c r="C33" s="61">
        <v>11</v>
      </c>
      <c r="D33" s="62">
        <v>0.2311695425</v>
      </c>
      <c r="E33" s="63" t="s">
        <v>8</v>
      </c>
      <c r="F33" s="63" t="s">
        <v>12</v>
      </c>
      <c r="G33" s="25">
        <f>VLOOKUP(A33,GPW!A:E,5,0)</f>
        <v>23803.535599917046</v>
      </c>
      <c r="H33" s="25">
        <f>VLOOKUP(A33,Grid!A:E,5,0)</f>
        <v>4678.023166023167</v>
      </c>
      <c r="I33" s="25">
        <f t="shared" si="1"/>
        <v>12116.08</v>
      </c>
      <c r="J33" s="25">
        <f>VLOOKUP(F33,'Pop cal'!B:O,14,0)</f>
        <v>109.79625645128628</v>
      </c>
      <c r="K33" s="25">
        <f>VLOOKUP(F33,'Pop cal'!B:G,6,0)</f>
        <v>7.958604669830726</v>
      </c>
      <c r="L33" s="25">
        <v>49011</v>
      </c>
      <c r="M33" s="26">
        <v>2</v>
      </c>
      <c r="N33" s="26">
        <f t="shared" si="8"/>
        <v>22291.00648057135</v>
      </c>
      <c r="O33" s="26">
        <f>N33*G33/SUM(N33:N34)</f>
        <v>18391.104347810488</v>
      </c>
      <c r="P33" s="26">
        <f>SUM(O33:O34)</f>
        <v>23803.53559991705</v>
      </c>
      <c r="Q33" s="26">
        <f t="shared" si="4"/>
        <v>2019274.4093945664</v>
      </c>
      <c r="R33" s="26"/>
      <c r="S33" s="59">
        <f t="shared" si="5"/>
        <v>2446076.988061721</v>
      </c>
      <c r="T33" s="26">
        <f>SUM(S33:S34)</f>
        <v>3165948.03467563</v>
      </c>
      <c r="U33" s="26">
        <f>SUM(D33:D34)</f>
        <v>0.3850103965</v>
      </c>
      <c r="V33" s="26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5">
      <c r="A34" s="61">
        <f t="shared" si="0"/>
        <v>49011</v>
      </c>
      <c r="B34" s="61">
        <v>49</v>
      </c>
      <c r="C34" s="61">
        <v>11</v>
      </c>
      <c r="D34" s="62">
        <v>0.153840854</v>
      </c>
      <c r="E34" s="63" t="s">
        <v>8</v>
      </c>
      <c r="F34" s="63" t="s">
        <v>10</v>
      </c>
      <c r="G34" s="25">
        <f>VLOOKUP(A34,GPW!A:E,5,0)</f>
        <v>23803.535599917046</v>
      </c>
      <c r="H34" s="25">
        <f>VLOOKUP(A34,Grid!A:E,5,0)</f>
        <v>4678.023166023167</v>
      </c>
      <c r="I34" s="25">
        <f t="shared" si="1"/>
        <v>12116.08</v>
      </c>
      <c r="J34" s="25">
        <f>VLOOKUP(F34,'Pop cal'!B:O,14,0)</f>
        <v>109.7962564512863</v>
      </c>
      <c r="K34" s="25">
        <f>VLOOKUP(F34,'Pop cal'!B:G,6,0)</f>
        <v>3.5194957763813</v>
      </c>
      <c r="L34" s="25">
        <v>49011</v>
      </c>
      <c r="M34" s="26">
        <v>2</v>
      </c>
      <c r="N34" s="26">
        <f t="shared" si="8"/>
        <v>6560.157445396573</v>
      </c>
      <c r="O34" s="26">
        <f>N34*G34/SUM(N33:N34)</f>
        <v>5412.43125210656</v>
      </c>
      <c r="P34" s="26"/>
      <c r="Q34" s="26">
        <f t="shared" si="4"/>
        <v>594264.6897812485</v>
      </c>
      <c r="R34" s="26"/>
      <c r="S34" s="59">
        <f t="shared" si="5"/>
        <v>719871.0466139088</v>
      </c>
      <c r="T34" s="26"/>
      <c r="U34" s="26"/>
      <c r="V34" s="26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>
      <c r="A35" s="61">
        <f t="shared" si="0"/>
        <v>50008</v>
      </c>
      <c r="B35" s="61">
        <v>50</v>
      </c>
      <c r="C35" s="61">
        <v>8</v>
      </c>
      <c r="D35" s="62">
        <v>0.0383933342</v>
      </c>
      <c r="E35" s="63" t="s">
        <v>52</v>
      </c>
      <c r="F35" s="63" t="s">
        <v>57</v>
      </c>
      <c r="G35" s="25">
        <f>VLOOKUP(A35,GPW!A:E,5,0)</f>
        <v>9341.351104345906</v>
      </c>
      <c r="H35" s="25">
        <f>VLOOKUP(A35,Grid!A:E,5,0)</f>
        <v>4721.424710424711</v>
      </c>
      <c r="I35" s="25">
        <f t="shared" si="1"/>
        <v>12228.49</v>
      </c>
      <c r="J35" s="25">
        <f>VLOOKUP(F35,'Pop cal'!B:O,14,0)</f>
        <v>120.07795010693343</v>
      </c>
      <c r="K35" s="25">
        <f>VLOOKUP(F35,'Pop cal'!B:G,6,0)</f>
        <v>5.243261824592461</v>
      </c>
      <c r="L35" s="25">
        <v>50008</v>
      </c>
      <c r="M35" s="26">
        <v>2</v>
      </c>
      <c r="N35" s="26">
        <f t="shared" si="8"/>
        <v>2461.6721196496583</v>
      </c>
      <c r="O35" s="26">
        <f>N35*G36/SUM(N35:N36)</f>
        <v>2027.7544281950525</v>
      </c>
      <c r="P35" s="26">
        <f>SUM(O35:O36)</f>
        <v>9341.351104345906</v>
      </c>
      <c r="Q35" s="26">
        <f t="shared" si="4"/>
        <v>243488.59505791884</v>
      </c>
      <c r="R35" s="26"/>
      <c r="S35" s="59">
        <f t="shared" si="5"/>
        <v>294953.39833739033</v>
      </c>
      <c r="T35" s="26">
        <f>SUM(S35:S36)</f>
        <v>1267685.660151081</v>
      </c>
      <c r="U35" s="26">
        <f>SUM(D35:D36)</f>
        <v>0.2640077926</v>
      </c>
      <c r="V35" s="2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">
      <c r="A36" s="61">
        <f t="shared" si="0"/>
        <v>50008</v>
      </c>
      <c r="B36" s="61">
        <v>50</v>
      </c>
      <c r="C36" s="61">
        <v>8</v>
      </c>
      <c r="D36" s="62">
        <v>0.2256144584</v>
      </c>
      <c r="E36" s="63" t="s">
        <v>8</v>
      </c>
      <c r="F36" s="63" t="s">
        <v>14</v>
      </c>
      <c r="G36" s="25">
        <f>VLOOKUP(A36,GPW!A:E,5,0)</f>
        <v>9341.351104345906</v>
      </c>
      <c r="H36" s="25">
        <f>VLOOKUP(A36,Grid!A:E,5,0)</f>
        <v>4721.424710424711</v>
      </c>
      <c r="I36" s="25">
        <f t="shared" si="1"/>
        <v>12228.49</v>
      </c>
      <c r="J36" s="25">
        <f>VLOOKUP(F36,'Pop cal'!B:O,14,0)</f>
        <v>109.7962564512863</v>
      </c>
      <c r="K36" s="25">
        <f>VLOOKUP(F36,'Pop cal'!B:G,6,0)</f>
        <v>3.2181486036753</v>
      </c>
      <c r="L36" s="25">
        <v>50008</v>
      </c>
      <c r="M36" s="26">
        <v>2</v>
      </c>
      <c r="N36" s="26">
        <f t="shared" si="8"/>
        <v>8878.627895818934</v>
      </c>
      <c r="O36" s="26">
        <f>N36*G36/SUM(N35:N36)</f>
        <v>7313.596676150853</v>
      </c>
      <c r="P36" s="26"/>
      <c r="Q36" s="26">
        <f t="shared" si="4"/>
        <v>803005.5362359341</v>
      </c>
      <c r="R36" s="26"/>
      <c r="S36" s="59">
        <f t="shared" si="5"/>
        <v>972732.2618136907</v>
      </c>
      <c r="T36" s="26"/>
      <c r="U36" s="26"/>
      <c r="V36" s="26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61">
        <f t="shared" si="0"/>
        <v>50010</v>
      </c>
      <c r="B37" s="61">
        <v>50</v>
      </c>
      <c r="C37" s="61">
        <v>10</v>
      </c>
      <c r="D37" s="62">
        <v>0.2151037705</v>
      </c>
      <c r="E37" s="63" t="s">
        <v>8</v>
      </c>
      <c r="F37" s="63" t="s">
        <v>10</v>
      </c>
      <c r="G37" s="25">
        <f>VLOOKUP(A37,GPW!A:E,5,0)</f>
        <v>56934.59964791432</v>
      </c>
      <c r="H37" s="25">
        <f>VLOOKUP(A37,Grid!A:E,5,0)</f>
        <v>4693.92277992278</v>
      </c>
      <c r="I37" s="25">
        <f t="shared" si="1"/>
        <v>12157.26</v>
      </c>
      <c r="J37" s="25">
        <f>VLOOKUP(F37,'Pop cal'!B:O,14,0)</f>
        <v>109.7962564512863</v>
      </c>
      <c r="K37" s="25">
        <f>VLOOKUP(F37,'Pop cal'!B:G,6,0)</f>
        <v>3.5194957763813</v>
      </c>
      <c r="L37" s="25">
        <v>50010</v>
      </c>
      <c r="M37" s="26">
        <v>2</v>
      </c>
      <c r="N37" s="26">
        <f t="shared" si="8"/>
        <v>9203.736495318444</v>
      </c>
      <c r="O37" s="26">
        <f>N37*G37/SUM(N37:N38)</f>
        <v>7585.791648766194</v>
      </c>
      <c r="P37" s="26">
        <f>SUM(O37:O38)</f>
        <v>56934.59964791433</v>
      </c>
      <c r="Q37" s="26">
        <f t="shared" si="4"/>
        <v>832891.525253959</v>
      </c>
      <c r="R37" s="26"/>
      <c r="S37" s="59">
        <f t="shared" si="5"/>
        <v>1008935.0828182783</v>
      </c>
      <c r="T37" s="26">
        <f>SUM(S37:S38)</f>
        <v>7572487.839200928</v>
      </c>
      <c r="U37" s="26">
        <f>SUM(D37:D38)</f>
        <v>0.9638634043000001</v>
      </c>
      <c r="V37" s="26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61">
        <f t="shared" si="0"/>
        <v>50010</v>
      </c>
      <c r="B38" s="61">
        <v>50</v>
      </c>
      <c r="C38" s="61">
        <v>10</v>
      </c>
      <c r="D38" s="62">
        <v>0.7487596338</v>
      </c>
      <c r="E38" s="63" t="s">
        <v>8</v>
      </c>
      <c r="F38" s="63" t="s">
        <v>11</v>
      </c>
      <c r="G38" s="25">
        <f>VLOOKUP(A38,GPW!A:E,5,0)</f>
        <v>56934.59964791432</v>
      </c>
      <c r="H38" s="25">
        <f>VLOOKUP(A38,Grid!A:E,5,0)</f>
        <v>4693.92277992278</v>
      </c>
      <c r="I38" s="25">
        <f t="shared" si="1"/>
        <v>12157.26</v>
      </c>
      <c r="J38" s="25">
        <f>VLOOKUP(F38,'Pop cal'!B:O,14,0)</f>
        <v>109.7962564512863</v>
      </c>
      <c r="K38" s="25">
        <f>VLOOKUP(F38,'Pop cal'!B:G,6,0)</f>
        <v>6.577514360660092</v>
      </c>
      <c r="L38" s="25">
        <v>50010</v>
      </c>
      <c r="M38" s="26">
        <v>2</v>
      </c>
      <c r="N38" s="26">
        <f t="shared" si="8"/>
        <v>59874.22884941687</v>
      </c>
      <c r="O38" s="26">
        <f>N38*G38/SUM(N37:N38)</f>
        <v>49348.807999148135</v>
      </c>
      <c r="P38" s="26"/>
      <c r="Q38" s="26">
        <f t="shared" si="4"/>
        <v>5418314.378639758</v>
      </c>
      <c r="R38" s="26"/>
      <c r="S38" s="59">
        <f t="shared" si="5"/>
        <v>6563552.75638265</v>
      </c>
      <c r="T38" s="26"/>
      <c r="U38" s="26"/>
      <c r="V38" s="26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">
      <c r="A39" s="61">
        <f t="shared" si="0"/>
        <v>51011</v>
      </c>
      <c r="B39" s="61">
        <v>51</v>
      </c>
      <c r="C39" s="61">
        <v>11</v>
      </c>
      <c r="D39" s="62">
        <v>0.0485819504</v>
      </c>
      <c r="E39" s="63" t="s">
        <v>8</v>
      </c>
      <c r="F39" s="63" t="s">
        <v>11</v>
      </c>
      <c r="G39" s="25">
        <f>VLOOKUP(A39,GPW!A:E,5,0)</f>
        <v>11378.810637907</v>
      </c>
      <c r="H39" s="25">
        <f>VLOOKUP(A39,Grid!A:E,5,0)</f>
        <v>4678.023166023167</v>
      </c>
      <c r="I39" s="25">
        <f t="shared" si="1"/>
        <v>12116.08</v>
      </c>
      <c r="J39" s="25">
        <f>VLOOKUP(F39,'Pop cal'!B:O,14,0)</f>
        <v>109.7962564512863</v>
      </c>
      <c r="K39" s="25">
        <f>VLOOKUP(F39,'Pop cal'!B:G,6,0)</f>
        <v>6.577514360660092</v>
      </c>
      <c r="L39" s="25">
        <v>51011</v>
      </c>
      <c r="M39" s="26">
        <v>2</v>
      </c>
      <c r="N39" s="26">
        <f t="shared" si="8"/>
        <v>3871.674904241915</v>
      </c>
      <c r="O39" s="26">
        <f>N39*G39/SUM(N39:N40)</f>
        <v>3198.3580034982156</v>
      </c>
      <c r="P39" s="26">
        <f>SUM(O39:O40)</f>
        <v>11378.810637906998</v>
      </c>
      <c r="Q39" s="26">
        <f t="shared" si="4"/>
        <v>351167.7355751141</v>
      </c>
      <c r="R39" s="26"/>
      <c r="S39" s="59">
        <f t="shared" si="5"/>
        <v>425392.06803377287</v>
      </c>
      <c r="T39" s="26">
        <f>SUM(S39:S40)</f>
        <v>1513419.0055427463</v>
      </c>
      <c r="U39" s="26">
        <f>SUM(D39:D40)</f>
        <v>0.13873412029999999</v>
      </c>
      <c r="V39" s="26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61">
        <f t="shared" si="0"/>
        <v>51011</v>
      </c>
      <c r="B40" s="61">
        <v>51</v>
      </c>
      <c r="C40" s="61">
        <v>11</v>
      </c>
      <c r="D40" s="62">
        <v>0.0901521699</v>
      </c>
      <c r="E40" s="63" t="s">
        <v>8</v>
      </c>
      <c r="F40" s="63" t="s">
        <v>9</v>
      </c>
      <c r="G40" s="25">
        <f>VLOOKUP(A40,GPW!A:E,5,0)</f>
        <v>11378.810637907</v>
      </c>
      <c r="H40" s="25">
        <f>VLOOKUP(A40,Grid!A:E,5,0)</f>
        <v>4678.023166023167</v>
      </c>
      <c r="I40" s="25">
        <f t="shared" si="1"/>
        <v>12116.08</v>
      </c>
      <c r="J40" s="25">
        <f>VLOOKUP(F40,'Pop cal'!B:O,14,0)</f>
        <v>109.7962564512863</v>
      </c>
      <c r="K40" s="25">
        <f>VLOOKUP(F40,'Pop cal'!B:G,6,0)</f>
        <v>9.065897968218415</v>
      </c>
      <c r="L40" s="25">
        <v>51011</v>
      </c>
      <c r="M40" s="26">
        <v>2</v>
      </c>
      <c r="N40" s="26">
        <f t="shared" si="8"/>
        <v>9902.597875328129</v>
      </c>
      <c r="O40" s="26">
        <f>N40*G40/SUM(N39:N40)</f>
        <v>8180.452634408783</v>
      </c>
      <c r="P40" s="26"/>
      <c r="Q40" s="26">
        <f t="shared" si="4"/>
        <v>898183.0753351473</v>
      </c>
      <c r="R40" s="26"/>
      <c r="S40" s="59">
        <f t="shared" si="5"/>
        <v>1088026.9375089735</v>
      </c>
      <c r="T40" s="26"/>
      <c r="U40" s="26"/>
      <c r="V40" s="26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61">
        <f t="shared" si="0"/>
        <v>41001</v>
      </c>
      <c r="B41" s="61">
        <v>41</v>
      </c>
      <c r="C41" s="61">
        <v>1</v>
      </c>
      <c r="D41" s="62">
        <v>0.2647768163</v>
      </c>
      <c r="E41" s="63" t="s">
        <v>41</v>
      </c>
      <c r="F41" s="63" t="s">
        <v>42</v>
      </c>
      <c r="G41" s="25">
        <f>VLOOKUP(A41,GPW!A:E,5,0)</f>
        <v>72361.60555082986</v>
      </c>
      <c r="H41" s="25">
        <f>VLOOKUP(A41,Grid!A:E,5,0)</f>
        <v>4772.223938223939</v>
      </c>
      <c r="I41" s="25">
        <f t="shared" si="1"/>
        <v>12360.06</v>
      </c>
      <c r="J41" s="25">
        <f>VLOOKUP(F41,'Pop cal'!B:O,14,0)</f>
        <v>104.59246188646534</v>
      </c>
      <c r="K41" s="25">
        <f>VLOOKUP(F41,'Pop cal'!B:G,6,0)</f>
        <v>3.541013244718033</v>
      </c>
      <c r="L41" s="25">
        <v>41001</v>
      </c>
      <c r="M41" s="26">
        <v>3</v>
      </c>
      <c r="N41" s="26">
        <f t="shared" si="8"/>
        <v>11588.522972472214</v>
      </c>
      <c r="O41" s="26">
        <f>N41*G41/SUM(N41:N43)</f>
        <v>9564.173696627246</v>
      </c>
      <c r="P41" s="60">
        <f>SUM(O41:O43)</f>
        <v>72361.60555082986</v>
      </c>
      <c r="Q41" s="26">
        <f t="shared" si="4"/>
        <v>1000340.4728400195</v>
      </c>
      <c r="R41" s="26"/>
      <c r="S41" s="59">
        <f t="shared" si="5"/>
        <v>1211776.7646916315</v>
      </c>
      <c r="T41" s="26">
        <f>SUM(S41:S43)</f>
        <v>10705795.060572617</v>
      </c>
      <c r="U41" s="26">
        <f>SUM(D41:D43)</f>
        <v>1.0000000019</v>
      </c>
      <c r="V41" s="26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61">
        <f t="shared" si="0"/>
        <v>41001</v>
      </c>
      <c r="B42" s="61">
        <v>41</v>
      </c>
      <c r="C42" s="61">
        <v>1</v>
      </c>
      <c r="D42" s="62">
        <v>0.3096717358</v>
      </c>
      <c r="E42" s="63" t="s">
        <v>37</v>
      </c>
      <c r="F42" s="63" t="s">
        <v>38</v>
      </c>
      <c r="G42" s="25">
        <f>VLOOKUP(A42,GPW!A:E,5,0)</f>
        <v>72361.60555082986</v>
      </c>
      <c r="H42" s="25">
        <f>VLOOKUP(A42,Grid!A:E,5,0)</f>
        <v>4772.223938223939</v>
      </c>
      <c r="I42" s="25">
        <f t="shared" si="1"/>
        <v>12360.06</v>
      </c>
      <c r="J42" s="25">
        <f>VLOOKUP(F42,'Pop cal'!B:O,14,0)</f>
        <v>133.1136848630161</v>
      </c>
      <c r="K42" s="25">
        <f>VLOOKUP(F42,'Pop cal'!B:G,6,0)</f>
        <v>10.190708845190999</v>
      </c>
      <c r="L42" s="25">
        <v>41001</v>
      </c>
      <c r="M42" s="26">
        <v>3</v>
      </c>
      <c r="N42" s="26">
        <f t="shared" si="8"/>
        <v>39005.562130906525</v>
      </c>
      <c r="O42" s="26">
        <f>N42*G42/SUM(N41:N43)</f>
        <v>32191.84811047502</v>
      </c>
      <c r="P42" s="26"/>
      <c r="Q42" s="26">
        <f t="shared" si="4"/>
        <v>4285175.524535852</v>
      </c>
      <c r="R42" s="26"/>
      <c r="S42" s="59">
        <f t="shared" si="5"/>
        <v>5190908.769806681</v>
      </c>
      <c r="T42" s="26"/>
      <c r="U42" s="26"/>
      <c r="V42" s="26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61">
        <f t="shared" si="0"/>
        <v>41001</v>
      </c>
      <c r="B43" s="61">
        <v>41</v>
      </c>
      <c r="C43" s="61">
        <v>1</v>
      </c>
      <c r="D43" s="62">
        <v>0.4255514498</v>
      </c>
      <c r="E43" s="63" t="s">
        <v>20</v>
      </c>
      <c r="F43" s="63" t="s">
        <v>26</v>
      </c>
      <c r="G43" s="25">
        <f>VLOOKUP(A43,GPW!A:E,5,0)</f>
        <v>72361.60555082986</v>
      </c>
      <c r="H43" s="25">
        <f>VLOOKUP(A43,Grid!A:E,5,0)</f>
        <v>4772.223938223939</v>
      </c>
      <c r="I43" s="25">
        <f t="shared" si="1"/>
        <v>12360.06</v>
      </c>
      <c r="J43" s="25">
        <f>VLOOKUP(F43,'Pop cal'!B:O,14,0)</f>
        <v>116.06651710691678</v>
      </c>
      <c r="K43" s="25">
        <f>VLOOKUP(F43,'Pop cal'!B:G,6,0)</f>
        <v>7.050317010656954</v>
      </c>
      <c r="L43" s="25">
        <v>41001</v>
      </c>
      <c r="M43" s="26">
        <v>3</v>
      </c>
      <c r="N43" s="26">
        <f t="shared" si="8"/>
        <v>37083.549666730025</v>
      </c>
      <c r="O43" s="26">
        <f>N43*G43/SUM(N41:N43)</f>
        <v>30605.58374372759</v>
      </c>
      <c r="P43" s="26"/>
      <c r="Q43" s="26">
        <f t="shared" si="4"/>
        <v>3552283.5091585326</v>
      </c>
      <c r="R43" s="26"/>
      <c r="S43" s="59">
        <f t="shared" si="5"/>
        <v>4303109.526074305</v>
      </c>
      <c r="T43" s="26"/>
      <c r="U43" s="26"/>
      <c r="V43" s="26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61">
        <f t="shared" si="0"/>
        <v>42004</v>
      </c>
      <c r="B44" s="61">
        <v>42</v>
      </c>
      <c r="C44" s="61">
        <v>4</v>
      </c>
      <c r="D44" s="62">
        <v>0.0633226934</v>
      </c>
      <c r="E44" s="63" t="s">
        <v>20</v>
      </c>
      <c r="F44" s="63" t="s">
        <v>22</v>
      </c>
      <c r="G44" s="25">
        <f>VLOOKUP(A44,GPW!A:E,5,0)</f>
        <v>27435.208156119792</v>
      </c>
      <c r="H44" s="25">
        <f>VLOOKUP(A44,Grid!A:E,5,0)</f>
        <v>4759.142857142858</v>
      </c>
      <c r="I44" s="25">
        <f t="shared" si="1"/>
        <v>12326.18</v>
      </c>
      <c r="J44" s="25">
        <f>VLOOKUP(F44,'Pop cal'!B:O,14,0)</f>
        <v>116.06651710691676</v>
      </c>
      <c r="K44" s="25">
        <f>VLOOKUP(F44,'Pop cal'!B:G,6,0)</f>
        <v>25.18906373196815</v>
      </c>
      <c r="L44" s="25">
        <v>42004</v>
      </c>
      <c r="M44" s="26">
        <v>3</v>
      </c>
      <c r="N44" s="26">
        <f t="shared" si="8"/>
        <v>19660.74225514729</v>
      </c>
      <c r="O44" s="26">
        <f>N44*G44/SUM(N44:N46)</f>
        <v>16248.531625266125</v>
      </c>
      <c r="P44" s="26">
        <f>SUM(O44:O46)</f>
        <v>27435.208156119796</v>
      </c>
      <c r="Q44" s="26">
        <f t="shared" si="4"/>
        <v>1885910.4738462288</v>
      </c>
      <c r="R44" s="26"/>
      <c r="S44" s="59">
        <f t="shared" si="5"/>
        <v>2284524.6738916305</v>
      </c>
      <c r="T44" s="26">
        <f>SUM(S44:S46)</f>
        <v>3856344.426262527</v>
      </c>
      <c r="U44" s="26">
        <f>SUM(D44:D46)</f>
        <v>0.2271662666</v>
      </c>
      <c r="V44" s="26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">
      <c r="A45" s="61">
        <f t="shared" si="0"/>
        <v>42004</v>
      </c>
      <c r="B45" s="61">
        <v>42</v>
      </c>
      <c r="C45" s="61">
        <v>4</v>
      </c>
      <c r="D45" s="62">
        <v>0.1440371572</v>
      </c>
      <c r="E45" s="63" t="s">
        <v>20</v>
      </c>
      <c r="F45" s="63" t="s">
        <v>21</v>
      </c>
      <c r="G45" s="25">
        <f>VLOOKUP(A45,GPW!A:E,5,0)</f>
        <v>27435.208156119792</v>
      </c>
      <c r="H45" s="25">
        <f>VLOOKUP(A45,Grid!A:E,5,0)</f>
        <v>4759.142857142858</v>
      </c>
      <c r="I45" s="25">
        <f t="shared" si="1"/>
        <v>12326.18</v>
      </c>
      <c r="J45" s="25">
        <f>VLOOKUP(F45,'Pop cal'!B:O,14,0)</f>
        <v>116.06651710691675</v>
      </c>
      <c r="K45" s="25">
        <f>VLOOKUP(F45,'Pop cal'!B:G,6,0)</f>
        <v>6.816409370923235</v>
      </c>
      <c r="L45" s="25">
        <v>42004</v>
      </c>
      <c r="M45" s="26">
        <v>3</v>
      </c>
      <c r="N45" s="26">
        <f t="shared" si="8"/>
        <v>12102.043554472082</v>
      </c>
      <c r="O45" s="26">
        <f>N45*G45/SUM(N44:N46)</f>
        <v>10001.679228245117</v>
      </c>
      <c r="P45" s="26"/>
      <c r="Q45" s="26">
        <f t="shared" si="4"/>
        <v>1160860.0732430057</v>
      </c>
      <c r="R45" s="26"/>
      <c r="S45" s="59">
        <f t="shared" si="5"/>
        <v>1406224.482570814</v>
      </c>
      <c r="T45" s="26"/>
      <c r="U45" s="26"/>
      <c r="V45" s="26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61">
        <f t="shared" si="0"/>
        <v>42004</v>
      </c>
      <c r="B46" s="61">
        <v>42</v>
      </c>
      <c r="C46" s="61">
        <v>4</v>
      </c>
      <c r="D46" s="62">
        <v>0.019806416</v>
      </c>
      <c r="E46" s="63" t="s">
        <v>0</v>
      </c>
      <c r="F46" s="63" t="s">
        <v>2</v>
      </c>
      <c r="G46" s="25">
        <f>VLOOKUP(A46,GPW!A:E,5,0)</f>
        <v>27435.208156119792</v>
      </c>
      <c r="H46" s="25">
        <f>VLOOKUP(A46,Grid!A:E,5,0)</f>
        <v>4759.142857142858</v>
      </c>
      <c r="I46" s="25">
        <f t="shared" si="1"/>
        <v>12326.18</v>
      </c>
      <c r="J46" s="25">
        <f>VLOOKUP(F46,'Pop cal'!B:O,14,0)</f>
        <v>115.36014275238225</v>
      </c>
      <c r="K46" s="25">
        <f>VLOOKUP(F46,'Pop cal'!B:G,6,0)</f>
        <v>5.873118311846193</v>
      </c>
      <c r="L46" s="25">
        <v>42004</v>
      </c>
      <c r="M46" s="26">
        <v>3</v>
      </c>
      <c r="N46" s="26">
        <f t="shared" si="8"/>
        <v>1433.8481209836673</v>
      </c>
      <c r="O46" s="26">
        <f>N46*G46/SUM(N44:N46)</f>
        <v>1184.9973026085524</v>
      </c>
      <c r="P46" s="26"/>
      <c r="Q46" s="26">
        <f t="shared" si="4"/>
        <v>136701.4579901105</v>
      </c>
      <c r="R46" s="26"/>
      <c r="S46" s="59">
        <f t="shared" si="5"/>
        <v>165595.26980008246</v>
      </c>
      <c r="T46" s="26"/>
      <c r="U46" s="26"/>
      <c r="V46" s="26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15">
      <c r="A47" s="61">
        <f t="shared" si="0"/>
        <v>45001</v>
      </c>
      <c r="B47" s="61">
        <v>45</v>
      </c>
      <c r="C47" s="61">
        <v>1</v>
      </c>
      <c r="D47" s="62">
        <v>0.0024852057</v>
      </c>
      <c r="E47" s="63" t="s">
        <v>68</v>
      </c>
      <c r="F47" s="63" t="s">
        <v>72</v>
      </c>
      <c r="G47" s="25">
        <f>VLOOKUP(A47,GPW!A:E,5,0)</f>
        <v>22959.432057292914</v>
      </c>
      <c r="H47" s="25">
        <f>VLOOKUP(A47,Grid!A:E,5,0)</f>
        <v>4772.223938223939</v>
      </c>
      <c r="I47" s="25">
        <f t="shared" si="1"/>
        <v>12360.06</v>
      </c>
      <c r="J47" s="25">
        <f>VLOOKUP(F47,'Pop cal'!B:O,14,0)</f>
        <v>104.59246188646533</v>
      </c>
      <c r="K47" s="25">
        <f>VLOOKUP(F47,'Pop cal'!B:G,6,0)</f>
        <v>270.48651279227784</v>
      </c>
      <c r="L47" s="25">
        <v>45001</v>
      </c>
      <c r="M47" s="26">
        <v>3</v>
      </c>
      <c r="N47" s="26">
        <f t="shared" si="8"/>
        <v>8308.613077662521</v>
      </c>
      <c r="O47" s="26">
        <f>N47*G47/SUM(N47:N49)</f>
        <v>6855.702126236335</v>
      </c>
      <c r="P47" s="26">
        <f>SUM(O47:O49)</f>
        <v>22959.432057292914</v>
      </c>
      <c r="Q47" s="26">
        <f t="shared" si="4"/>
        <v>717054.7633433332</v>
      </c>
      <c r="R47" s="26"/>
      <c r="S47" s="59">
        <f t="shared" si="5"/>
        <v>868614.5615642497</v>
      </c>
      <c r="T47" s="26">
        <f>SUM(S47:S49)</f>
        <v>3256895.8872496705</v>
      </c>
      <c r="U47" s="26">
        <f>SUM(D47:D49)</f>
        <v>0.0216153447</v>
      </c>
      <c r="V47" s="26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61">
        <f t="shared" si="0"/>
        <v>45001</v>
      </c>
      <c r="B48" s="61">
        <v>45</v>
      </c>
      <c r="C48" s="61">
        <v>1</v>
      </c>
      <c r="D48" s="62">
        <v>0.0189686761</v>
      </c>
      <c r="E48" s="63" t="s">
        <v>68</v>
      </c>
      <c r="F48" s="63" t="s">
        <v>70</v>
      </c>
      <c r="G48" s="25">
        <f>VLOOKUP(A48,GPW!A:E,5,0)</f>
        <v>22959.432057292914</v>
      </c>
      <c r="H48" s="25">
        <f>VLOOKUP(A48,Grid!A:E,5,0)</f>
        <v>4772.223938223939</v>
      </c>
      <c r="I48" s="25">
        <f t="shared" si="1"/>
        <v>12360.06</v>
      </c>
      <c r="J48" s="25">
        <f>VLOOKUP(F48,'Pop cal'!B:O,14,0)</f>
        <v>104.59246188646533</v>
      </c>
      <c r="K48" s="25">
        <f>VLOOKUP(F48,'Pop cal'!B:G,6,0)</f>
        <v>51.67783259207289</v>
      </c>
      <c r="L48" s="25">
        <v>45001</v>
      </c>
      <c r="M48" s="26">
        <v>3</v>
      </c>
      <c r="N48" s="26">
        <f t="shared" si="8"/>
        <v>12116.073255948788</v>
      </c>
      <c r="O48" s="26">
        <f>N48*G48/SUM(N47:N49)</f>
        <v>9997.359174873493</v>
      </c>
      <c r="P48" s="26"/>
      <c r="Q48" s="26">
        <f t="shared" si="4"/>
        <v>1045648.4084632603</v>
      </c>
      <c r="R48" s="26"/>
      <c r="S48" s="59">
        <f t="shared" si="5"/>
        <v>1266661.1816826933</v>
      </c>
      <c r="T48" s="26"/>
      <c r="U48" s="26"/>
      <c r="V48" s="26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61">
        <f t="shared" si="0"/>
        <v>45001</v>
      </c>
      <c r="B49" s="61">
        <v>45</v>
      </c>
      <c r="C49" s="61">
        <v>1</v>
      </c>
      <c r="D49" s="62">
        <v>0.0001614629</v>
      </c>
      <c r="E49" s="63" t="s">
        <v>6</v>
      </c>
      <c r="F49" s="63" t="s">
        <v>7</v>
      </c>
      <c r="G49" s="25">
        <f>VLOOKUP(A49,GPW!A:E,5,0)</f>
        <v>22959.432057292914</v>
      </c>
      <c r="H49" s="25">
        <f>VLOOKUP(A49,Grid!A:E,5,0)</f>
        <v>4772.223938223939</v>
      </c>
      <c r="I49" s="25">
        <f t="shared" si="1"/>
        <v>12360.06</v>
      </c>
      <c r="J49" s="25">
        <f>VLOOKUP(F49,'Pop cal'!B:O,14,0)</f>
        <v>151.63094809633995</v>
      </c>
      <c r="K49" s="25">
        <f>VLOOKUP(F49,'Pop cal'!B:G,6,0)</f>
        <v>3708.228071948262</v>
      </c>
      <c r="L49" s="25">
        <v>45001</v>
      </c>
      <c r="M49" s="26">
        <v>3</v>
      </c>
      <c r="N49" s="26">
        <f t="shared" si="8"/>
        <v>7400.477877782545</v>
      </c>
      <c r="O49" s="26">
        <f>N49*G49/SUM(N47:N49)</f>
        <v>6106.370756183084</v>
      </c>
      <c r="P49" s="26"/>
      <c r="Q49" s="26">
        <f t="shared" si="4"/>
        <v>925914.7871878054</v>
      </c>
      <c r="R49" s="26"/>
      <c r="S49" s="59">
        <f t="shared" si="5"/>
        <v>1121620.1440027277</v>
      </c>
      <c r="T49" s="26"/>
      <c r="U49" s="26"/>
      <c r="V49" s="26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61">
        <f t="shared" si="0"/>
        <v>45005</v>
      </c>
      <c r="B50" s="61">
        <v>45</v>
      </c>
      <c r="C50" s="61">
        <v>5</v>
      </c>
      <c r="D50" s="62">
        <v>0.0809953791</v>
      </c>
      <c r="E50" s="63" t="s">
        <v>27</v>
      </c>
      <c r="F50" s="63" t="s">
        <v>30</v>
      </c>
      <c r="G50" s="25">
        <f>VLOOKUP(A50,GPW!A:E,5,0)</f>
        <v>49322.92359761372</v>
      </c>
      <c r="H50" s="25">
        <f>VLOOKUP(A50,Grid!A:E,5,0)</f>
        <v>4751.88416988417</v>
      </c>
      <c r="I50" s="25">
        <f t="shared" si="1"/>
        <v>12307.38</v>
      </c>
      <c r="J50" s="25">
        <f>VLOOKUP(F50,'Pop cal'!B:O,14,0)</f>
        <v>101.69639932932259</v>
      </c>
      <c r="K50" s="25">
        <f>VLOOKUP(F50,'Pop cal'!B:G,6,0)</f>
        <v>7.2672392137160085</v>
      </c>
      <c r="L50" s="25">
        <v>45005</v>
      </c>
      <c r="M50" s="26">
        <v>3</v>
      </c>
      <c r="N50" s="26">
        <f t="shared" si="8"/>
        <v>7244.281342469387</v>
      </c>
      <c r="O50" s="26">
        <f>N50*G50/SUM(N50:N52)</f>
        <v>5999.768715878091</v>
      </c>
      <c r="P50" s="26">
        <f>SUM(O50:O52)</f>
        <v>49322.92359761371</v>
      </c>
      <c r="Q50" s="26">
        <f t="shared" si="4"/>
        <v>610154.8752135154</v>
      </c>
      <c r="R50" s="26"/>
      <c r="S50" s="59">
        <f t="shared" si="5"/>
        <v>739119.8504124751</v>
      </c>
      <c r="T50" s="26">
        <f>SUM(S50:S52)</f>
        <v>6664196.085277287</v>
      </c>
      <c r="U50" s="26">
        <f>SUM(D50:D52)</f>
        <v>0.4510484656</v>
      </c>
      <c r="V50" s="26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61">
        <f t="shared" si="0"/>
        <v>45005</v>
      </c>
      <c r="B51" s="61">
        <v>45</v>
      </c>
      <c r="C51" s="61">
        <v>5</v>
      </c>
      <c r="D51" s="62">
        <v>0.1874132718</v>
      </c>
      <c r="E51" s="63" t="s">
        <v>33</v>
      </c>
      <c r="F51" s="63" t="s">
        <v>34</v>
      </c>
      <c r="G51" s="25">
        <f>VLOOKUP(A51,GPW!A:E,5,0)</f>
        <v>49322.92359761372</v>
      </c>
      <c r="H51" s="25">
        <f>VLOOKUP(A51,Grid!A:E,5,0)</f>
        <v>4751.88416988417</v>
      </c>
      <c r="I51" s="25">
        <f t="shared" si="1"/>
        <v>12307.38</v>
      </c>
      <c r="J51" s="25">
        <f>VLOOKUP(F51,'Pop cal'!B:O,14,0)</f>
        <v>125.38918697353355</v>
      </c>
      <c r="K51" s="25">
        <f>VLOOKUP(F51,'Pop cal'!B:G,6,0)</f>
        <v>10.72526972702889</v>
      </c>
      <c r="L51" s="25">
        <v>45005</v>
      </c>
      <c r="M51" s="26">
        <v>3</v>
      </c>
      <c r="N51" s="26">
        <f t="shared" si="8"/>
        <v>24738.54628013546</v>
      </c>
      <c r="O51" s="26">
        <f>N51*G51/SUM(N50:N52)</f>
        <v>20488.651535069268</v>
      </c>
      <c r="P51" s="26"/>
      <c r="Q51" s="26">
        <f t="shared" si="4"/>
        <v>2569055.3581663757</v>
      </c>
      <c r="R51" s="26"/>
      <c r="S51" s="59">
        <f t="shared" si="5"/>
        <v>3112062.017639089</v>
      </c>
      <c r="T51" s="26"/>
      <c r="U51" s="26"/>
      <c r="V51" s="26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61">
        <f t="shared" si="0"/>
        <v>45005</v>
      </c>
      <c r="B52" s="61">
        <v>45</v>
      </c>
      <c r="C52" s="61">
        <v>5</v>
      </c>
      <c r="D52" s="62">
        <v>0.1826398147</v>
      </c>
      <c r="E52" s="63" t="s">
        <v>27</v>
      </c>
      <c r="F52" s="63" t="s">
        <v>29</v>
      </c>
      <c r="G52" s="25">
        <f>VLOOKUP(A52,GPW!A:E,5,0)</f>
        <v>49322.92359761372</v>
      </c>
      <c r="H52" s="25">
        <f>VLOOKUP(A52,Grid!A:E,5,0)</f>
        <v>4751.88416988417</v>
      </c>
      <c r="I52" s="25">
        <f t="shared" si="1"/>
        <v>12307.38</v>
      </c>
      <c r="J52" s="25">
        <f>VLOOKUP(F52,'Pop cal'!B:O,14,0)</f>
        <v>101.69639932932256</v>
      </c>
      <c r="K52" s="25">
        <f>VLOOKUP(F52,'Pop cal'!B:G,6,0)</f>
        <v>12.265670718172585</v>
      </c>
      <c r="L52" s="25">
        <v>45005</v>
      </c>
      <c r="M52" s="26">
        <v>3</v>
      </c>
      <c r="N52" s="26">
        <f t="shared" si="8"/>
        <v>27570.990548524842</v>
      </c>
      <c r="O52" s="26">
        <f>N52*G52/SUM(N50:N52)</f>
        <v>22834.50334666636</v>
      </c>
      <c r="P52" s="26"/>
      <c r="Q52" s="26">
        <f t="shared" si="4"/>
        <v>2322186.7708293344</v>
      </c>
      <c r="R52" s="26"/>
      <c r="S52" s="59">
        <f t="shared" si="5"/>
        <v>2813014.217225724</v>
      </c>
      <c r="T52" s="26"/>
      <c r="U52" s="26"/>
      <c r="V52" s="26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61">
        <f t="shared" si="0"/>
        <v>45009</v>
      </c>
      <c r="B53" s="61">
        <v>45</v>
      </c>
      <c r="C53" s="61">
        <v>9</v>
      </c>
      <c r="D53" s="62">
        <v>0.2330199904</v>
      </c>
      <c r="E53" s="63" t="s">
        <v>76</v>
      </c>
      <c r="F53" s="63" t="s">
        <v>80</v>
      </c>
      <c r="G53" s="25">
        <f>VLOOKUP(A53,GPW!A:E,5,0)</f>
        <v>185592.19812718412</v>
      </c>
      <c r="H53" s="25">
        <f>VLOOKUP(A53,Grid!A:E,5,0)</f>
        <v>4708.389961389961</v>
      </c>
      <c r="I53" s="25">
        <f t="shared" si="1"/>
        <v>12194.73</v>
      </c>
      <c r="J53" s="25">
        <f>VLOOKUP(F53,'Pop cal'!B:O,14,0)</f>
        <v>118.17399663720377</v>
      </c>
      <c r="K53" s="25">
        <f>VLOOKUP(F53,'Pop cal'!B:G,6,0)</f>
        <v>14.65424243483646</v>
      </c>
      <c r="L53" s="25">
        <v>45009</v>
      </c>
      <c r="M53" s="26">
        <v>3</v>
      </c>
      <c r="N53" s="26">
        <f t="shared" si="8"/>
        <v>41641.72782947142</v>
      </c>
      <c r="O53" s="26">
        <f>N53*G53/SUM(N53:N55)</f>
        <v>34378.961435437406</v>
      </c>
      <c r="P53" s="26">
        <f>SUM(O53:O55)</f>
        <v>185592.19812718412</v>
      </c>
      <c r="Q53" s="26">
        <f t="shared" si="4"/>
        <v>4062699.273061938</v>
      </c>
      <c r="R53" s="26"/>
      <c r="S53" s="59">
        <f t="shared" si="5"/>
        <v>4921408.974935445</v>
      </c>
      <c r="T53" s="26">
        <f>SUM(S53:S55)</f>
        <v>26567850.551751267</v>
      </c>
      <c r="U53" s="26">
        <f>SUM(D53:D55)</f>
        <v>1.0000000019</v>
      </c>
      <c r="V53" s="26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61">
        <f t="shared" si="0"/>
        <v>45009</v>
      </c>
      <c r="B54" s="61">
        <v>45</v>
      </c>
      <c r="C54" s="61">
        <v>9</v>
      </c>
      <c r="D54" s="62">
        <v>0.1431212953</v>
      </c>
      <c r="E54" s="63" t="s">
        <v>76</v>
      </c>
      <c r="F54" s="63" t="s">
        <v>77</v>
      </c>
      <c r="G54" s="25">
        <f>VLOOKUP(A54,GPW!A:E,5,0)</f>
        <v>185592.19812718412</v>
      </c>
      <c r="H54" s="25">
        <f>VLOOKUP(A54,Grid!A:E,5,0)</f>
        <v>4708.389961389961</v>
      </c>
      <c r="I54" s="25">
        <f t="shared" si="1"/>
        <v>12194.73</v>
      </c>
      <c r="J54" s="25">
        <f>VLOOKUP(F54,'Pop cal'!B:O,14,0)</f>
        <v>118.17399663720379</v>
      </c>
      <c r="K54" s="25">
        <f>VLOOKUP(F54,'Pop cal'!B:G,6,0)</f>
        <v>16.72985476458724</v>
      </c>
      <c r="L54" s="25">
        <v>45009</v>
      </c>
      <c r="M54" s="26">
        <v>3</v>
      </c>
      <c r="N54" s="26">
        <f t="shared" si="8"/>
        <v>29199.043025869803</v>
      </c>
      <c r="O54" s="26">
        <f>N54*G54/SUM(N53:N55)</f>
        <v>24106.41504235579</v>
      </c>
      <c r="P54" s="26"/>
      <c r="Q54" s="26">
        <f t="shared" si="4"/>
        <v>2848751.410150392</v>
      </c>
      <c r="R54" s="26"/>
      <c r="S54" s="59">
        <f t="shared" si="5"/>
        <v>3450875.8377057468</v>
      </c>
      <c r="T54" s="26"/>
      <c r="U54" s="26"/>
      <c r="V54" s="26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61">
        <f t="shared" si="0"/>
        <v>45009</v>
      </c>
      <c r="B55" s="61">
        <v>45</v>
      </c>
      <c r="C55" s="61">
        <v>9</v>
      </c>
      <c r="D55" s="62">
        <v>0.6238587162</v>
      </c>
      <c r="E55" s="63" t="s">
        <v>76</v>
      </c>
      <c r="F55" s="63" t="s">
        <v>78</v>
      </c>
      <c r="G55" s="25">
        <f>VLOOKUP(A55,GPW!A:E,5,0)</f>
        <v>185592.19812718412</v>
      </c>
      <c r="H55" s="25">
        <f>VLOOKUP(A55,Grid!A:E,5,0)</f>
        <v>4708.389961389961</v>
      </c>
      <c r="I55" s="25">
        <f t="shared" si="1"/>
        <v>12194.73</v>
      </c>
      <c r="J55" s="25">
        <f>VLOOKUP(F55,'Pop cal'!B:O,14,0)</f>
        <v>118.17399663720376</v>
      </c>
      <c r="K55" s="25">
        <f>VLOOKUP(F55,'Pop cal'!B:G,6,0)</f>
        <v>20.23701302893741</v>
      </c>
      <c r="L55" s="25">
        <v>45009</v>
      </c>
      <c r="M55" s="26">
        <v>3</v>
      </c>
      <c r="N55" s="26">
        <f t="shared" si="8"/>
        <v>153958.91706423677</v>
      </c>
      <c r="O55" s="26">
        <f>N55*G55/SUM(N53:N55)</f>
        <v>127106.82164939093</v>
      </c>
      <c r="P55" s="26"/>
      <c r="Q55" s="26">
        <f t="shared" si="4"/>
        <v>15020721.114160782</v>
      </c>
      <c r="R55" s="26"/>
      <c r="S55" s="59">
        <f t="shared" si="5"/>
        <v>18195565.739110075</v>
      </c>
      <c r="T55" s="26"/>
      <c r="U55" s="26"/>
      <c r="V55" s="2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61">
        <f t="shared" si="0"/>
        <v>45010</v>
      </c>
      <c r="B56" s="61">
        <v>45</v>
      </c>
      <c r="C56" s="61">
        <v>10</v>
      </c>
      <c r="D56" s="62">
        <v>0.0150908091</v>
      </c>
      <c r="E56" s="63" t="s">
        <v>76</v>
      </c>
      <c r="F56" s="63" t="s">
        <v>78</v>
      </c>
      <c r="G56" s="25">
        <f>VLOOKUP(A56,GPW!A:E,5,0)</f>
        <v>93535.15041859704</v>
      </c>
      <c r="H56" s="25">
        <f>VLOOKUP(A56,Grid!A:E,5,0)</f>
        <v>4693.92277992278</v>
      </c>
      <c r="I56" s="25">
        <f t="shared" si="1"/>
        <v>12157.26</v>
      </c>
      <c r="J56" s="25">
        <f>VLOOKUP(F56,'Pop cal'!B:O,14,0)</f>
        <v>118.17399663720376</v>
      </c>
      <c r="K56" s="25">
        <f>VLOOKUP(F56,'Pop cal'!B:G,6,0)</f>
        <v>20.23701302893741</v>
      </c>
      <c r="L56" s="25">
        <v>45010</v>
      </c>
      <c r="M56" s="26">
        <v>3</v>
      </c>
      <c r="N56" s="26">
        <f t="shared" si="8"/>
        <v>3712.740891999688</v>
      </c>
      <c r="O56" s="26">
        <f>N56*G56/SUM(N56:N58)</f>
        <v>3068.6630085326697</v>
      </c>
      <c r="P56" s="26">
        <f>SUM(O56:O58)</f>
        <v>93535.15041859704</v>
      </c>
      <c r="Q56" s="26">
        <f t="shared" si="4"/>
        <v>362636.1720510513</v>
      </c>
      <c r="R56" s="26"/>
      <c r="S56" s="59">
        <f t="shared" si="5"/>
        <v>439284.52287909953</v>
      </c>
      <c r="T56" s="26">
        <f>SUM(S56:S58)</f>
        <v>15951512.897173049</v>
      </c>
      <c r="U56" s="26">
        <f>SUM(D56:D58)</f>
        <v>0.689103797</v>
      </c>
      <c r="V56" s="26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61">
        <f t="shared" si="0"/>
        <v>45010</v>
      </c>
      <c r="B57" s="61">
        <v>45</v>
      </c>
      <c r="C57" s="61">
        <v>10</v>
      </c>
      <c r="D57" s="62">
        <v>0.1133480783</v>
      </c>
      <c r="E57" s="63" t="s">
        <v>76</v>
      </c>
      <c r="F57" s="63" t="s">
        <v>77</v>
      </c>
      <c r="G57" s="25">
        <f>VLOOKUP(A57,GPW!A:E,5,0)</f>
        <v>93535.15041859704</v>
      </c>
      <c r="H57" s="25">
        <f>VLOOKUP(A57,Grid!A:E,5,0)</f>
        <v>4693.92277992278</v>
      </c>
      <c r="I57" s="25">
        <f t="shared" si="1"/>
        <v>12157.26</v>
      </c>
      <c r="J57" s="25">
        <f>VLOOKUP(F57,'Pop cal'!B:O,14,0)</f>
        <v>118.17399663720379</v>
      </c>
      <c r="K57" s="25">
        <f>VLOOKUP(F57,'Pop cal'!B:G,6,0)</f>
        <v>16.72985476458724</v>
      </c>
      <c r="L57" s="25">
        <v>45010</v>
      </c>
      <c r="M57" s="26">
        <v>3</v>
      </c>
      <c r="N57" s="26">
        <f t="shared" si="8"/>
        <v>23053.77430222482</v>
      </c>
      <c r="O57" s="26">
        <f>N57*G57/SUM(N56:N58)</f>
        <v>19054.45773518426</v>
      </c>
      <c r="P57" s="26"/>
      <c r="Q57" s="26">
        <f t="shared" si="4"/>
        <v>2251741.4243214065</v>
      </c>
      <c r="R57" s="26"/>
      <c r="S57" s="59">
        <f t="shared" si="5"/>
        <v>2727679.237389704</v>
      </c>
      <c r="T57" s="26"/>
      <c r="U57" s="26"/>
      <c r="V57" s="26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61">
        <f t="shared" si="0"/>
        <v>45010</v>
      </c>
      <c r="B58" s="61">
        <v>45</v>
      </c>
      <c r="C58" s="61">
        <v>10</v>
      </c>
      <c r="D58" s="62">
        <v>0.5606649096</v>
      </c>
      <c r="E58" s="63" t="s">
        <v>82</v>
      </c>
      <c r="F58" s="63" t="s">
        <v>85</v>
      </c>
      <c r="G58" s="25">
        <f>VLOOKUP(A58,GPW!A:E,5,0)</f>
        <v>93535.15041859704</v>
      </c>
      <c r="H58" s="25">
        <f>VLOOKUP(A58,Grid!A:E,5,0)</f>
        <v>4693.92277992278</v>
      </c>
      <c r="I58" s="25">
        <f t="shared" si="1"/>
        <v>12157.26</v>
      </c>
      <c r="J58" s="25">
        <f>VLOOKUP(F58,'Pop cal'!B:O,14,0)</f>
        <v>147.78802977055628</v>
      </c>
      <c r="K58" s="25">
        <f>VLOOKUP(F58,'Pop cal'!B:G,6,0)</f>
        <v>12.67586891943812</v>
      </c>
      <c r="L58" s="25">
        <v>45010</v>
      </c>
      <c r="M58" s="26">
        <v>3</v>
      </c>
      <c r="N58" s="26">
        <f t="shared" si="8"/>
        <v>86400.61225927861</v>
      </c>
      <c r="O58" s="26">
        <f>N58*G58/SUM(N56:N58)</f>
        <v>71412.0296748801</v>
      </c>
      <c r="P58" s="26"/>
      <c r="Q58" s="26">
        <f t="shared" si="4"/>
        <v>10553843.16756703</v>
      </c>
      <c r="R58" s="26"/>
      <c r="S58" s="59">
        <f t="shared" si="5"/>
        <v>12784549.136904245</v>
      </c>
      <c r="T58" s="26"/>
      <c r="U58" s="26"/>
      <c r="V58" s="26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61">
        <f t="shared" si="0"/>
        <v>47004</v>
      </c>
      <c r="B59" s="61">
        <v>47</v>
      </c>
      <c r="C59" s="61">
        <v>4</v>
      </c>
      <c r="D59" s="62">
        <v>0.3122238936</v>
      </c>
      <c r="E59" s="63" t="s">
        <v>27</v>
      </c>
      <c r="F59" s="63" t="s">
        <v>32</v>
      </c>
      <c r="G59" s="25">
        <f>VLOOKUP(A59,GPW!A:E,5,0)</f>
        <v>125228.6582149637</v>
      </c>
      <c r="H59" s="25">
        <f>VLOOKUP(A59,Grid!A:E,5,0)</f>
        <v>4759.142857142858</v>
      </c>
      <c r="I59" s="25">
        <f t="shared" si="1"/>
        <v>12326.18</v>
      </c>
      <c r="J59" s="25">
        <f>VLOOKUP(F59,'Pop cal'!B:O,14,0)</f>
        <v>101.69639932932257</v>
      </c>
      <c r="K59" s="25">
        <f>VLOOKUP(F59,'Pop cal'!B:G,6,0)</f>
        <v>8.75569508786707</v>
      </c>
      <c r="L59" s="25">
        <v>47004</v>
      </c>
      <c r="M59" s="26">
        <v>3</v>
      </c>
      <c r="N59" s="26">
        <f t="shared" si="8"/>
        <v>33696.536941748775</v>
      </c>
      <c r="O59" s="26">
        <f>N59*G59/SUM(N59:N61)</f>
        <v>28194.13342010009</v>
      </c>
      <c r="P59" s="26">
        <f>SUM(O59:O61)</f>
        <v>125228.65821496371</v>
      </c>
      <c r="Q59" s="26">
        <f t="shared" si="4"/>
        <v>2867241.851034698</v>
      </c>
      <c r="R59" s="26"/>
      <c r="S59" s="59">
        <f t="shared" si="5"/>
        <v>3473274.498202701</v>
      </c>
      <c r="T59" s="26">
        <f>SUM(S59:S61)</f>
        <v>15508813.200938588</v>
      </c>
      <c r="U59" s="26">
        <f>SUM(D59:D61)</f>
        <v>0.882455969</v>
      </c>
      <c r="V59" s="26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61">
        <f t="shared" si="0"/>
        <v>47004</v>
      </c>
      <c r="B60" s="61">
        <v>47</v>
      </c>
      <c r="C60" s="61">
        <v>4</v>
      </c>
      <c r="D60" s="62">
        <v>0.2998267156</v>
      </c>
      <c r="E60" s="63" t="s">
        <v>27</v>
      </c>
      <c r="F60" s="63" t="s">
        <v>31</v>
      </c>
      <c r="G60" s="25">
        <f>VLOOKUP(A60,GPW!A:E,5,0)</f>
        <v>125228.6582149637</v>
      </c>
      <c r="H60" s="25">
        <f>VLOOKUP(A60,Grid!A:E,5,0)</f>
        <v>4759.142857142858</v>
      </c>
      <c r="I60" s="25">
        <f t="shared" si="1"/>
        <v>12326.18</v>
      </c>
      <c r="J60" s="25">
        <f>VLOOKUP(F60,'Pop cal'!B:O,14,0)</f>
        <v>101.69639932932257</v>
      </c>
      <c r="K60" s="25">
        <f>VLOOKUP(F60,'Pop cal'!B:G,6,0)</f>
        <v>9.773992671247761</v>
      </c>
      <c r="L60" s="25">
        <v>47004</v>
      </c>
      <c r="M60" s="26">
        <v>3</v>
      </c>
      <c r="N60" s="26">
        <f t="shared" si="8"/>
        <v>36121.921285185505</v>
      </c>
      <c r="O60" s="26">
        <f>N60*G60/SUM(N59:N61)</f>
        <v>30223.469843961346</v>
      </c>
      <c r="P60" s="26"/>
      <c r="Q60" s="26">
        <f t="shared" si="4"/>
        <v>3073618.058369232</v>
      </c>
      <c r="R60" s="26"/>
      <c r="S60" s="59">
        <f t="shared" si="5"/>
        <v>3723271.273923646</v>
      </c>
      <c r="T60" s="26"/>
      <c r="U60" s="26"/>
      <c r="V60" s="2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61">
        <f t="shared" si="0"/>
        <v>47004</v>
      </c>
      <c r="B61" s="61">
        <v>47</v>
      </c>
      <c r="C61" s="61">
        <v>4</v>
      </c>
      <c r="D61" s="62">
        <v>0.2704053598</v>
      </c>
      <c r="E61" s="63" t="s">
        <v>46</v>
      </c>
      <c r="F61" s="63" t="s">
        <v>51</v>
      </c>
      <c r="G61" s="25">
        <f>VLOOKUP(A61,GPW!A:E,5,0)</f>
        <v>125228.6582149637</v>
      </c>
      <c r="H61" s="25">
        <f>VLOOKUP(A61,Grid!A:E,5,0)</f>
        <v>4759.142857142858</v>
      </c>
      <c r="I61" s="25">
        <f t="shared" si="1"/>
        <v>12326.18</v>
      </c>
      <c r="J61" s="25">
        <f>VLOOKUP(F61,'Pop cal'!B:O,14,0)</f>
        <v>102.70613761552943</v>
      </c>
      <c r="K61" s="25">
        <f>VLOOKUP(F61,'Pop cal'!B:G,6,0)</f>
        <v>23.95692357981555</v>
      </c>
      <c r="L61" s="25">
        <v>47004</v>
      </c>
      <c r="M61" s="26">
        <v>3</v>
      </c>
      <c r="N61" s="26">
        <f t="shared" si="8"/>
        <v>79849.98679424897</v>
      </c>
      <c r="O61" s="26">
        <f>N61*G61/SUM(N59:N61)</f>
        <v>66811.05495090227</v>
      </c>
      <c r="P61" s="26"/>
      <c r="Q61" s="26">
        <f t="shared" si="4"/>
        <v>6861905.404026067</v>
      </c>
      <c r="R61" s="26"/>
      <c r="S61" s="59">
        <f t="shared" si="5"/>
        <v>8312267.428812241</v>
      </c>
      <c r="T61" s="26"/>
      <c r="U61" s="26"/>
      <c r="V61" s="26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61">
        <f t="shared" si="0"/>
        <v>47007</v>
      </c>
      <c r="B62" s="61">
        <v>47</v>
      </c>
      <c r="C62" s="61">
        <v>7</v>
      </c>
      <c r="D62" s="62">
        <v>0.0833790878</v>
      </c>
      <c r="E62" s="63" t="s">
        <v>46</v>
      </c>
      <c r="F62" s="63" t="s">
        <v>49</v>
      </c>
      <c r="G62" s="25">
        <f>VLOOKUP(A62,GPW!A:E,5,0)</f>
        <v>62393.62736243984</v>
      </c>
      <c r="H62" s="25">
        <f>VLOOKUP(A62,Grid!A:E,5,0)</f>
        <v>4733.019305019306</v>
      </c>
      <c r="I62" s="25">
        <f t="shared" si="1"/>
        <v>12258.52</v>
      </c>
      <c r="J62" s="25">
        <f>VLOOKUP(F62,'Pop cal'!B:O,14,0)</f>
        <v>102.70613761552943</v>
      </c>
      <c r="K62" s="25">
        <f>VLOOKUP(F62,'Pop cal'!B:G,6,0)</f>
        <v>29.760190177381098</v>
      </c>
      <c r="L62" s="25">
        <v>47007</v>
      </c>
      <c r="M62" s="26">
        <v>3</v>
      </c>
      <c r="N62" s="26">
        <f t="shared" si="8"/>
        <v>30418.01583075384</v>
      </c>
      <c r="O62" s="26">
        <f>N62*G62/SUM(N62:N64)</f>
        <v>25512.807517114506</v>
      </c>
      <c r="P62" s="26">
        <f>SUM(O62:O64)</f>
        <v>62393.62736243983</v>
      </c>
      <c r="Q62" s="26">
        <f t="shared" si="4"/>
        <v>2620321.9198112763</v>
      </c>
      <c r="R62" s="26"/>
      <c r="S62" s="59">
        <f t="shared" si="5"/>
        <v>3174164.5016369116</v>
      </c>
      <c r="T62" s="26">
        <f>SUM(S62:S64)</f>
        <v>7816803.061660795</v>
      </c>
      <c r="U62" s="26">
        <f>SUM(D62:D64)</f>
        <v>0.5011261633999999</v>
      </c>
      <c r="V62" s="26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61">
        <f t="shared" si="0"/>
        <v>47007</v>
      </c>
      <c r="B63" s="61">
        <v>47</v>
      </c>
      <c r="C63" s="61">
        <v>7</v>
      </c>
      <c r="D63" s="62">
        <v>0.3020111413</v>
      </c>
      <c r="E63" s="63" t="s">
        <v>46</v>
      </c>
      <c r="F63" s="63" t="s">
        <v>48</v>
      </c>
      <c r="G63" s="25">
        <f>VLOOKUP(A63,GPW!A:E,5,0)</f>
        <v>62393.62736243984</v>
      </c>
      <c r="H63" s="25">
        <f>VLOOKUP(A63,Grid!A:E,5,0)</f>
        <v>4733.019305019306</v>
      </c>
      <c r="I63" s="25">
        <f t="shared" si="1"/>
        <v>12258.52</v>
      </c>
      <c r="J63" s="25">
        <f>VLOOKUP(F63,'Pop cal'!B:O,14,0)</f>
        <v>102.70613761552941</v>
      </c>
      <c r="K63" s="25">
        <f>VLOOKUP(F63,'Pop cal'!B:G,6,0)</f>
        <v>11.048800445128139</v>
      </c>
      <c r="L63" s="25">
        <v>47007</v>
      </c>
      <c r="M63" s="26">
        <v>3</v>
      </c>
      <c r="N63" s="26">
        <f t="shared" si="8"/>
        <v>40904.97525154874</v>
      </c>
      <c r="O63" s="26">
        <f>N63*G63/SUM(N62:N64)</f>
        <v>34308.64017862642</v>
      </c>
      <c r="P63" s="26"/>
      <c r="Q63" s="26">
        <f t="shared" si="4"/>
        <v>3523707.9195876867</v>
      </c>
      <c r="R63" s="26"/>
      <c r="S63" s="59">
        <f t="shared" si="5"/>
        <v>4268494.076215511</v>
      </c>
      <c r="T63" s="26"/>
      <c r="U63" s="26"/>
      <c r="V63" s="26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61">
        <f t="shared" si="0"/>
        <v>47007</v>
      </c>
      <c r="B64" s="61">
        <v>47</v>
      </c>
      <c r="C64" s="61">
        <v>7</v>
      </c>
      <c r="D64" s="62">
        <v>0.1157359343</v>
      </c>
      <c r="E64" s="63" t="s">
        <v>52</v>
      </c>
      <c r="F64" s="63" t="s">
        <v>58</v>
      </c>
      <c r="G64" s="25">
        <f>VLOOKUP(A64,GPW!A:E,5,0)</f>
        <v>62393.62736243984</v>
      </c>
      <c r="H64" s="25">
        <f>VLOOKUP(A64,Grid!A:E,5,0)</f>
        <v>4733.019305019306</v>
      </c>
      <c r="I64" s="25">
        <f t="shared" si="1"/>
        <v>12258.52</v>
      </c>
      <c r="J64" s="25">
        <f>VLOOKUP(F64,'Pop cal'!B:O,14,0)</f>
        <v>120.07795010693346</v>
      </c>
      <c r="K64" s="25">
        <f>VLOOKUP(F64,'Pop cal'!B:G,6,0)</f>
        <v>2.1615618560923173</v>
      </c>
      <c r="L64" s="25">
        <v>47007</v>
      </c>
      <c r="M64" s="26">
        <v>3</v>
      </c>
      <c r="N64" s="26">
        <f t="shared" si="8"/>
        <v>3066.7186184313564</v>
      </c>
      <c r="O64" s="26">
        <f>N64*G64/SUM(N62:N64)</f>
        <v>2572.179666698908</v>
      </c>
      <c r="P64" s="26"/>
      <c r="Q64" s="26">
        <f t="shared" si="4"/>
        <v>308862.06168394024</v>
      </c>
      <c r="R64" s="26"/>
      <c r="S64" s="59">
        <f t="shared" si="5"/>
        <v>374144.4838083724</v>
      </c>
      <c r="T64" s="26"/>
      <c r="U64" s="26"/>
      <c r="V64" s="26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61">
        <f t="shared" si="0"/>
        <v>47009</v>
      </c>
      <c r="B65" s="61">
        <v>47</v>
      </c>
      <c r="C65" s="61">
        <v>9</v>
      </c>
      <c r="D65" s="62">
        <v>0.4660556312</v>
      </c>
      <c r="E65" s="63" t="s">
        <v>52</v>
      </c>
      <c r="F65" s="63" t="s">
        <v>54</v>
      </c>
      <c r="G65" s="25">
        <f>VLOOKUP(A65,GPW!A:E,5,0)</f>
        <v>37163.59363590471</v>
      </c>
      <c r="H65" s="25">
        <f>VLOOKUP(A65,Grid!A:E,5,0)</f>
        <v>4708.389961389961</v>
      </c>
      <c r="I65" s="25">
        <f t="shared" si="1"/>
        <v>12194.73</v>
      </c>
      <c r="J65" s="25">
        <f>VLOOKUP(F65,'Pop cal'!B:O,14,0)</f>
        <v>120.07795010693343</v>
      </c>
      <c r="K65" s="25">
        <f>VLOOKUP(F65,'Pop cal'!B:G,6,0)</f>
        <v>1.091483321813147</v>
      </c>
      <c r="L65" s="25">
        <v>47009</v>
      </c>
      <c r="M65" s="26">
        <v>3</v>
      </c>
      <c r="N65" s="26">
        <f t="shared" si="8"/>
        <v>6203.360965032614</v>
      </c>
      <c r="O65" s="26">
        <f>N65*G65/SUM(N65:N67)</f>
        <v>5118.736760343761</v>
      </c>
      <c r="P65" s="26">
        <f>SUM(O65:O67)</f>
        <v>37163.59363590471</v>
      </c>
      <c r="Q65" s="26">
        <f t="shared" si="4"/>
        <v>614647.4173190842</v>
      </c>
      <c r="R65" s="26"/>
      <c r="S65" s="59">
        <f t="shared" si="5"/>
        <v>744561.9556613724</v>
      </c>
      <c r="T65" s="26">
        <f>SUM(S65:S67)</f>
        <v>5246556.103438975</v>
      </c>
      <c r="U65" s="26">
        <f>SUM(D65:D67)</f>
        <v>1.0000000019</v>
      </c>
      <c r="V65" s="26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61">
        <f aca="true" t="shared" si="9" ref="A66:A129">1000*B66+C66</f>
        <v>47009</v>
      </c>
      <c r="B66" s="61">
        <v>47</v>
      </c>
      <c r="C66" s="61">
        <v>9</v>
      </c>
      <c r="D66" s="62">
        <v>0.1365031131</v>
      </c>
      <c r="E66" s="63" t="s">
        <v>59</v>
      </c>
      <c r="F66" s="63" t="s">
        <v>62</v>
      </c>
      <c r="G66" s="25">
        <f>VLOOKUP(A66,GPW!A:E,5,0)</f>
        <v>37163.59363590471</v>
      </c>
      <c r="H66" s="25">
        <f>VLOOKUP(A66,Grid!A:E,5,0)</f>
        <v>4708.389961389961</v>
      </c>
      <c r="I66" s="25">
        <f aca="true" t="shared" si="10" ref="I66:I129">H66*2.59</f>
        <v>12194.73</v>
      </c>
      <c r="J66" s="25">
        <f>VLOOKUP(F66,'Pop cal'!B:O,14,0)</f>
        <v>115.97698366281959</v>
      </c>
      <c r="K66" s="25">
        <f>VLOOKUP(F66,'Pop cal'!B:G,6,0)</f>
        <v>7.915197812906728</v>
      </c>
      <c r="L66" s="25">
        <v>47009</v>
      </c>
      <c r="M66" s="26">
        <v>3</v>
      </c>
      <c r="N66" s="26">
        <f t="shared" si="8"/>
        <v>13175.785568642039</v>
      </c>
      <c r="O66" s="26">
        <f>N66*G66/SUM(N65:N67)</f>
        <v>10872.070530279103</v>
      </c>
      <c r="P66" s="26"/>
      <c r="Q66" s="26">
        <f t="shared" si="4"/>
        <v>1260909.9462712018</v>
      </c>
      <c r="R66" s="26"/>
      <c r="S66" s="59">
        <f t="shared" si="5"/>
        <v>1527421.3297819588</v>
      </c>
      <c r="T66" s="26"/>
      <c r="U66" s="26"/>
      <c r="V66" s="26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61">
        <f t="shared" si="9"/>
        <v>47009</v>
      </c>
      <c r="B67" s="61">
        <v>47</v>
      </c>
      <c r="C67" s="61">
        <v>9</v>
      </c>
      <c r="D67" s="62">
        <v>0.3974412576</v>
      </c>
      <c r="E67" s="63" t="s">
        <v>59</v>
      </c>
      <c r="F67" s="63" t="s">
        <v>61</v>
      </c>
      <c r="G67" s="25">
        <f>VLOOKUP(A67,GPW!A:E,5,0)</f>
        <v>37163.59363590471</v>
      </c>
      <c r="H67" s="25">
        <f>VLOOKUP(A67,Grid!A:E,5,0)</f>
        <v>4708.389961389961</v>
      </c>
      <c r="I67" s="25">
        <f t="shared" si="10"/>
        <v>12194.73</v>
      </c>
      <c r="J67" s="25">
        <f>VLOOKUP(F67,'Pop cal'!B:O,14,0)</f>
        <v>115.9769836628196</v>
      </c>
      <c r="K67" s="25">
        <f>VLOOKUP(F67,'Pop cal'!B:G,6,0)</f>
        <v>5.294160880413129</v>
      </c>
      <c r="L67" s="25">
        <v>47009</v>
      </c>
      <c r="M67" s="26">
        <v>3</v>
      </c>
      <c r="N67" s="26">
        <f t="shared" si="8"/>
        <v>25659.150388987062</v>
      </c>
      <c r="O67" s="26">
        <f>N67*G67/SUM(N65:N67)</f>
        <v>21172.78634528185</v>
      </c>
      <c r="P67" s="26"/>
      <c r="Q67" s="26">
        <f aca="true" t="shared" si="11" ref="Q67:Q130">O67*J67</f>
        <v>2455555.896063123</v>
      </c>
      <c r="R67" s="26"/>
      <c r="S67" s="59">
        <f aca="true" t="shared" si="12" ref="S67:S130">Q67*$Q$305</f>
        <v>2974572.8179956437</v>
      </c>
      <c r="T67" s="26"/>
      <c r="U67" s="26"/>
      <c r="V67" s="26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61">
        <f t="shared" si="9"/>
        <v>47010</v>
      </c>
      <c r="B68" s="61">
        <v>47</v>
      </c>
      <c r="C68" s="61">
        <v>10</v>
      </c>
      <c r="D68" s="62">
        <v>0.1210129202</v>
      </c>
      <c r="E68" s="63" t="s">
        <v>59</v>
      </c>
      <c r="F68" s="63" t="s">
        <v>62</v>
      </c>
      <c r="G68" s="25">
        <f>VLOOKUP(A68,GPW!A:E,5,0)</f>
        <v>56108.92631364443</v>
      </c>
      <c r="H68" s="25">
        <f>VLOOKUP(A68,Grid!A:E,5,0)</f>
        <v>4693.92277992278</v>
      </c>
      <c r="I68" s="25">
        <f t="shared" si="10"/>
        <v>12157.26</v>
      </c>
      <c r="J68" s="25">
        <f>VLOOKUP(F68,'Pop cal'!B:O,14,0)</f>
        <v>115.97698366281959</v>
      </c>
      <c r="K68" s="25">
        <f>VLOOKUP(F68,'Pop cal'!B:G,6,0)</f>
        <v>7.915197812906728</v>
      </c>
      <c r="L68" s="25">
        <v>47010</v>
      </c>
      <c r="M68" s="26">
        <v>3</v>
      </c>
      <c r="N68" s="26">
        <f t="shared" si="8"/>
        <v>11644.724522922472</v>
      </c>
      <c r="O68" s="26">
        <f>N68*G68/SUM(N68:N70)</f>
        <v>9608.57166210746</v>
      </c>
      <c r="P68" s="26">
        <f>SUM(O68:O70)</f>
        <v>56108.926313644435</v>
      </c>
      <c r="Q68" s="26">
        <f t="shared" si="11"/>
        <v>1114373.1586792683</v>
      </c>
      <c r="R68" s="26"/>
      <c r="S68" s="59">
        <f t="shared" si="12"/>
        <v>1349911.8925477262</v>
      </c>
      <c r="T68" s="26">
        <f>SUM(S68:S70)</f>
        <v>7882764.428720519</v>
      </c>
      <c r="U68" s="26">
        <f>SUM(D68:D70)</f>
        <v>0.9965522495</v>
      </c>
      <c r="V68" s="26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61">
        <f t="shared" si="9"/>
        <v>47010</v>
      </c>
      <c r="B69" s="61">
        <v>47</v>
      </c>
      <c r="C69" s="61">
        <v>10</v>
      </c>
      <c r="D69" s="62">
        <v>0.875474643</v>
      </c>
      <c r="E69" s="63" t="s">
        <v>59</v>
      </c>
      <c r="F69" s="63" t="s">
        <v>61</v>
      </c>
      <c r="G69" s="25">
        <f>VLOOKUP(A69,GPW!A:E,5,0)</f>
        <v>56108.92631364443</v>
      </c>
      <c r="H69" s="25">
        <f>VLOOKUP(A69,Grid!A:E,5,0)</f>
        <v>4693.92277992278</v>
      </c>
      <c r="I69" s="25">
        <f t="shared" si="10"/>
        <v>12157.26</v>
      </c>
      <c r="J69" s="25">
        <f>VLOOKUP(F69,'Pop cal'!B:O,14,0)</f>
        <v>115.9769836628196</v>
      </c>
      <c r="K69" s="25">
        <f>VLOOKUP(F69,'Pop cal'!B:G,6,0)</f>
        <v>5.294160880413129</v>
      </c>
      <c r="L69" s="25">
        <v>47010</v>
      </c>
      <c r="M69" s="26">
        <v>3</v>
      </c>
      <c r="N69" s="26">
        <f t="shared" si="8"/>
        <v>56347.72822237074</v>
      </c>
      <c r="O69" s="26">
        <f>N69*G69/SUM(N68:N70)</f>
        <v>46494.97577686999</v>
      </c>
      <c r="P69" s="26"/>
      <c r="Q69" s="26">
        <f t="shared" si="11"/>
        <v>5392347.046077245</v>
      </c>
      <c r="R69" s="26"/>
      <c r="S69" s="59">
        <f t="shared" si="12"/>
        <v>6532096.856022108</v>
      </c>
      <c r="T69" s="26"/>
      <c r="U69" s="26"/>
      <c r="V69" s="26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61">
        <f t="shared" si="9"/>
        <v>47010</v>
      </c>
      <c r="B70" s="61">
        <v>47</v>
      </c>
      <c r="C70" s="61">
        <v>10</v>
      </c>
      <c r="D70" s="62">
        <v>6.46863E-05</v>
      </c>
      <c r="E70" s="63" t="s">
        <v>59</v>
      </c>
      <c r="F70" s="63" t="s">
        <v>60</v>
      </c>
      <c r="G70" s="25">
        <f>VLOOKUP(A70,GPW!A:E,5,0)</f>
        <v>56108.92631364443</v>
      </c>
      <c r="H70" s="25">
        <f>VLOOKUP(A70,Grid!A:E,5,0)</f>
        <v>4693.92277992278</v>
      </c>
      <c r="I70" s="25">
        <f t="shared" si="10"/>
        <v>12157.26</v>
      </c>
      <c r="J70" s="25">
        <f>VLOOKUP(F70,'Pop cal'!B:O,14,0)</f>
        <v>115.9769836628196</v>
      </c>
      <c r="K70" s="25">
        <f>VLOOKUP(F70,'Pop cal'!B:G,6,0)</f>
        <v>8.28922245851508</v>
      </c>
      <c r="L70" s="25">
        <v>47010</v>
      </c>
      <c r="M70" s="26">
        <v>3</v>
      </c>
      <c r="N70" s="26">
        <f t="shared" si="8"/>
        <v>6.51871224391568</v>
      </c>
      <c r="O70" s="26">
        <f>N70*G70/SUM(N68:N70)</f>
        <v>5.3788746669810905</v>
      </c>
      <c r="P70" s="26"/>
      <c r="Q70" s="26">
        <f t="shared" si="11"/>
        <v>623.8256593768202</v>
      </c>
      <c r="R70" s="26"/>
      <c r="S70" s="59">
        <f t="shared" si="12"/>
        <v>755.6801506842172</v>
      </c>
      <c r="T70" s="26"/>
      <c r="U70" s="26"/>
      <c r="V70" s="26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61">
        <f t="shared" si="9"/>
        <v>48006</v>
      </c>
      <c r="B71" s="61">
        <v>48</v>
      </c>
      <c r="C71" s="61">
        <v>6</v>
      </c>
      <c r="D71" s="62">
        <v>0.6770269829</v>
      </c>
      <c r="E71" s="63" t="s">
        <v>46</v>
      </c>
      <c r="F71" s="63" t="s">
        <v>50</v>
      </c>
      <c r="G71" s="25">
        <f>VLOOKUP(A71,GPW!A:E,5,0)</f>
        <v>53561.87151908863</v>
      </c>
      <c r="H71" s="25">
        <f>VLOOKUP(A71,Grid!A:E,5,0)</f>
        <v>4743.173745173745</v>
      </c>
      <c r="I71" s="25">
        <f t="shared" si="10"/>
        <v>12284.82</v>
      </c>
      <c r="J71" s="25">
        <f>VLOOKUP(F71,'Pop cal'!B:O,14,0)</f>
        <v>102.70613761552946</v>
      </c>
      <c r="K71" s="25">
        <f>VLOOKUP(F71,'Pop cal'!B:G,6,0)</f>
        <v>3.895675750014735</v>
      </c>
      <c r="L71" s="25">
        <v>48006</v>
      </c>
      <c r="M71" s="26">
        <v>3</v>
      </c>
      <c r="N71" s="26">
        <f t="shared" si="8"/>
        <v>32400.93756252807</v>
      </c>
      <c r="O71" s="26">
        <f>N71*G71/SUM(N71:N73)</f>
        <v>24936.589625320074</v>
      </c>
      <c r="P71" s="26">
        <f>SUM(O71:O73)</f>
        <v>53561.87151908863</v>
      </c>
      <c r="Q71" s="26">
        <f t="shared" si="11"/>
        <v>2561140.8057201076</v>
      </c>
      <c r="R71" s="26"/>
      <c r="S71" s="59">
        <f t="shared" si="12"/>
        <v>3102474.6111332895</v>
      </c>
      <c r="T71" s="26">
        <f>SUM(S71:S73)</f>
        <v>6663876.216017359</v>
      </c>
      <c r="U71" s="26">
        <f>SUM(D71:D73)</f>
        <v>0.9985625331</v>
      </c>
      <c r="V71" s="26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61">
        <f t="shared" si="9"/>
        <v>48006</v>
      </c>
      <c r="B72" s="61">
        <v>48</v>
      </c>
      <c r="C72" s="61">
        <v>6</v>
      </c>
      <c r="D72" s="62">
        <v>0.1266975764</v>
      </c>
      <c r="E72" s="63" t="s">
        <v>46</v>
      </c>
      <c r="F72" s="63" t="s">
        <v>48</v>
      </c>
      <c r="G72" s="25">
        <f>VLOOKUP(A72,GPW!A:E,5,0)</f>
        <v>53561.87151908863</v>
      </c>
      <c r="H72" s="25">
        <f>VLOOKUP(A72,Grid!A:E,5,0)</f>
        <v>4743.173745173745</v>
      </c>
      <c r="I72" s="25">
        <f t="shared" si="10"/>
        <v>12284.82</v>
      </c>
      <c r="J72" s="25">
        <f>VLOOKUP(F72,'Pop cal'!B:O,14,0)</f>
        <v>102.70613761552941</v>
      </c>
      <c r="K72" s="25">
        <f>VLOOKUP(F72,'Pop cal'!B:G,6,0)</f>
        <v>11.048800445128139</v>
      </c>
      <c r="L72" s="25">
        <v>48006</v>
      </c>
      <c r="M72" s="26">
        <v>3</v>
      </c>
      <c r="N72" s="26">
        <f t="shared" si="8"/>
        <v>17196.9819161564</v>
      </c>
      <c r="O72" s="26">
        <f>N72*G72/SUM(N71:N73)</f>
        <v>13235.23678935737</v>
      </c>
      <c r="P72" s="26"/>
      <c r="Q72" s="26">
        <f t="shared" si="11"/>
        <v>1359340.0510618556</v>
      </c>
      <c r="R72" s="26"/>
      <c r="S72" s="59">
        <f t="shared" si="12"/>
        <v>1646656.0475304548</v>
      </c>
      <c r="T72" s="26"/>
      <c r="U72" s="26"/>
      <c r="V72" s="26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61">
        <f t="shared" si="9"/>
        <v>48006</v>
      </c>
      <c r="B73" s="61">
        <v>48</v>
      </c>
      <c r="C73" s="61">
        <v>6</v>
      </c>
      <c r="D73" s="62">
        <v>0.1948379738</v>
      </c>
      <c r="E73" s="63" t="s">
        <v>46</v>
      </c>
      <c r="F73" s="63" t="s">
        <v>47</v>
      </c>
      <c r="G73" s="25">
        <f>VLOOKUP(A73,GPW!A:E,5,0)</f>
        <v>53561.87151908863</v>
      </c>
      <c r="H73" s="25">
        <f>VLOOKUP(A73,Grid!A:E,5,0)</f>
        <v>4743.173745173745</v>
      </c>
      <c r="I73" s="25">
        <f t="shared" si="10"/>
        <v>12284.82</v>
      </c>
      <c r="J73" s="25">
        <f>VLOOKUP(F73,'Pop cal'!B:O,14,0)</f>
        <v>102.70613761552943</v>
      </c>
      <c r="K73" s="25">
        <f>VLOOKUP(F73,'Pop cal'!B:G,6,0)</f>
        <v>8.354452797775593</v>
      </c>
      <c r="L73" s="25">
        <v>48006</v>
      </c>
      <c r="M73" s="26">
        <v>3</v>
      </c>
      <c r="N73" s="26">
        <f t="shared" si="8"/>
        <v>19996.7957930461</v>
      </c>
      <c r="O73" s="26">
        <f>N73*G73/SUM(N71:N73)</f>
        <v>15390.045104411183</v>
      </c>
      <c r="P73" s="26"/>
      <c r="Q73" s="26">
        <f t="shared" si="11"/>
        <v>1580652.09040286</v>
      </c>
      <c r="R73" s="26"/>
      <c r="S73" s="59">
        <f t="shared" si="12"/>
        <v>1914745.557353615</v>
      </c>
      <c r="T73" s="26"/>
      <c r="U73" s="26"/>
      <c r="V73" s="26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61">
        <f t="shared" si="9"/>
        <v>48007</v>
      </c>
      <c r="B74" s="61">
        <v>48</v>
      </c>
      <c r="C74" s="61">
        <v>7</v>
      </c>
      <c r="D74" s="62">
        <v>0.2212919604</v>
      </c>
      <c r="E74" s="63" t="s">
        <v>46</v>
      </c>
      <c r="F74" s="63" t="s">
        <v>48</v>
      </c>
      <c r="G74" s="25">
        <f>VLOOKUP(A74,GPW!A:E,5,0)</f>
        <v>59882.51147417481</v>
      </c>
      <c r="H74" s="25">
        <f>VLOOKUP(A74,Grid!A:E,5,0)</f>
        <v>4733.019305019306</v>
      </c>
      <c r="I74" s="25">
        <f t="shared" si="10"/>
        <v>12258.52</v>
      </c>
      <c r="J74" s="25">
        <f>VLOOKUP(F74,'Pop cal'!B:O,14,0)</f>
        <v>102.70613761552941</v>
      </c>
      <c r="K74" s="25">
        <f>VLOOKUP(F74,'Pop cal'!B:G,6,0)</f>
        <v>11.048800445128139</v>
      </c>
      <c r="L74" s="25">
        <v>48007</v>
      </c>
      <c r="M74" s="26">
        <v>3</v>
      </c>
      <c r="N74" s="26">
        <f aca="true" t="shared" si="13" ref="N74:N137">D74*I74*K74</f>
        <v>29972.21269574634</v>
      </c>
      <c r="O74" s="26">
        <f>N74*G74/SUM(N74:N76)</f>
        <v>24989.82911117149</v>
      </c>
      <c r="P74" s="26">
        <f>SUM(O74:O76)</f>
        <v>59882.51147417481</v>
      </c>
      <c r="Q74" s="26">
        <f t="shared" si="11"/>
        <v>2566608.827680542</v>
      </c>
      <c r="R74" s="26"/>
      <c r="S74" s="59">
        <f t="shared" si="12"/>
        <v>3109098.3778810916</v>
      </c>
      <c r="T74" s="26">
        <f>SUM(S74:S76)</f>
        <v>7682360.55891944</v>
      </c>
      <c r="U74" s="26">
        <f>SUM(D74:D76)</f>
        <v>1.0000000018</v>
      </c>
      <c r="V74" s="2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61">
        <f t="shared" si="9"/>
        <v>48007</v>
      </c>
      <c r="B75" s="61">
        <v>48</v>
      </c>
      <c r="C75" s="61">
        <v>7</v>
      </c>
      <c r="D75" s="62">
        <v>0.2794627905</v>
      </c>
      <c r="E75" s="63" t="s">
        <v>46</v>
      </c>
      <c r="F75" s="63" t="s">
        <v>47</v>
      </c>
      <c r="G75" s="25">
        <f>VLOOKUP(A75,GPW!A:E,5,0)</f>
        <v>59882.51147417481</v>
      </c>
      <c r="H75" s="25">
        <f>VLOOKUP(A75,Grid!A:E,5,0)</f>
        <v>4733.019305019306</v>
      </c>
      <c r="I75" s="25">
        <f t="shared" si="10"/>
        <v>12258.52</v>
      </c>
      <c r="J75" s="25">
        <f>VLOOKUP(F75,'Pop cal'!B:O,14,0)</f>
        <v>102.70613761552943</v>
      </c>
      <c r="K75" s="25">
        <f>VLOOKUP(F75,'Pop cal'!B:G,6,0)</f>
        <v>8.354452797775593</v>
      </c>
      <c r="L75" s="25">
        <v>48007</v>
      </c>
      <c r="M75" s="26">
        <v>3</v>
      </c>
      <c r="N75" s="26">
        <f t="shared" si="13"/>
        <v>28620.686120650076</v>
      </c>
      <c r="O75" s="26">
        <f>N75*G75/SUM(N74:N76)</f>
        <v>23862.97142823319</v>
      </c>
      <c r="P75" s="26"/>
      <c r="Q75" s="26">
        <f t="shared" si="11"/>
        <v>2450873.627423565</v>
      </c>
      <c r="R75" s="26"/>
      <c r="S75" s="59">
        <f t="shared" si="12"/>
        <v>2968900.8847913896</v>
      </c>
      <c r="T75" s="26"/>
      <c r="U75" s="26"/>
      <c r="V75" s="26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61">
        <f t="shared" si="9"/>
        <v>48007</v>
      </c>
      <c r="B76" s="61">
        <v>48</v>
      </c>
      <c r="C76" s="61">
        <v>7</v>
      </c>
      <c r="D76" s="62">
        <v>0.4992452509</v>
      </c>
      <c r="E76" s="63" t="s">
        <v>52</v>
      </c>
      <c r="F76" s="63" t="s">
        <v>58</v>
      </c>
      <c r="G76" s="25">
        <f>VLOOKUP(A76,GPW!A:E,5,0)</f>
        <v>59882.51147417481</v>
      </c>
      <c r="H76" s="25">
        <f>VLOOKUP(A76,Grid!A:E,5,0)</f>
        <v>4733.019305019306</v>
      </c>
      <c r="I76" s="25">
        <f t="shared" si="10"/>
        <v>12258.52</v>
      </c>
      <c r="J76" s="25">
        <f>VLOOKUP(F76,'Pop cal'!B:O,14,0)</f>
        <v>120.07795010693346</v>
      </c>
      <c r="K76" s="25">
        <f>VLOOKUP(F76,'Pop cal'!B:G,6,0)</f>
        <v>2.1615618560923173</v>
      </c>
      <c r="L76" s="25">
        <v>48007</v>
      </c>
      <c r="M76" s="26">
        <v>3</v>
      </c>
      <c r="N76" s="26">
        <f t="shared" si="13"/>
        <v>13228.775620628172</v>
      </c>
      <c r="O76" s="26">
        <f>N76*G76/SUM(N74:N76)</f>
        <v>11029.710934770132</v>
      </c>
      <c r="P76" s="26"/>
      <c r="Q76" s="26">
        <f t="shared" si="11"/>
        <v>1324425.0793192263</v>
      </c>
      <c r="R76" s="26"/>
      <c r="S76" s="59">
        <f t="shared" si="12"/>
        <v>1604361.2962469591</v>
      </c>
      <c r="T76" s="26"/>
      <c r="U76" s="26"/>
      <c r="V76" s="26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61">
        <f t="shared" si="9"/>
        <v>48010</v>
      </c>
      <c r="B77" s="61">
        <v>48</v>
      </c>
      <c r="C77" s="61">
        <v>10</v>
      </c>
      <c r="D77" s="62">
        <v>0.4265131102</v>
      </c>
      <c r="E77" s="63" t="s">
        <v>59</v>
      </c>
      <c r="F77" s="63" t="s">
        <v>61</v>
      </c>
      <c r="G77" s="25">
        <f>VLOOKUP(A77,GPW!A:E,5,0)</f>
        <v>70400.63138193886</v>
      </c>
      <c r="H77" s="25">
        <f>VLOOKUP(A77,Grid!A:E,5,0)</f>
        <v>4693.92277992278</v>
      </c>
      <c r="I77" s="25">
        <f t="shared" si="10"/>
        <v>12157.26</v>
      </c>
      <c r="J77" s="25">
        <f>VLOOKUP(F77,'Pop cal'!B:O,14,0)</f>
        <v>115.9769836628196</v>
      </c>
      <c r="K77" s="25">
        <f>VLOOKUP(F77,'Pop cal'!B:G,6,0)</f>
        <v>5.294160880413129</v>
      </c>
      <c r="L77" s="25">
        <v>48010</v>
      </c>
      <c r="M77" s="26">
        <v>3</v>
      </c>
      <c r="N77" s="26">
        <f t="shared" si="13"/>
        <v>27451.445920207723</v>
      </c>
      <c r="O77" s="26">
        <f>N77*G77/SUM(N77:N79)</f>
        <v>22672.690330014066</v>
      </c>
      <c r="P77" s="26">
        <f>SUM(O77:O79)</f>
        <v>70400.63138193886</v>
      </c>
      <c r="Q77" s="26">
        <f t="shared" si="11"/>
        <v>2629510.2359962096</v>
      </c>
      <c r="R77" s="26"/>
      <c r="S77" s="59">
        <f t="shared" si="12"/>
        <v>3185294.9000980793</v>
      </c>
      <c r="T77" s="26">
        <f>SUM(S77:S79)</f>
        <v>9889856.301550828</v>
      </c>
      <c r="U77" s="26">
        <f>SUM(D77:D79)</f>
        <v>1.0000000018000001</v>
      </c>
      <c r="V77" s="26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61">
        <f t="shared" si="9"/>
        <v>48010</v>
      </c>
      <c r="B78" s="61">
        <v>48</v>
      </c>
      <c r="C78" s="61">
        <v>10</v>
      </c>
      <c r="D78" s="62">
        <v>0.5722246393</v>
      </c>
      <c r="E78" s="63" t="s">
        <v>59</v>
      </c>
      <c r="F78" s="63" t="s">
        <v>60</v>
      </c>
      <c r="G78" s="25">
        <f>VLOOKUP(A78,GPW!A:E,5,0)</f>
        <v>70400.63138193886</v>
      </c>
      <c r="H78" s="25">
        <f>VLOOKUP(A78,Grid!A:E,5,0)</f>
        <v>4693.92277992278</v>
      </c>
      <c r="I78" s="25">
        <f t="shared" si="10"/>
        <v>12157.26</v>
      </c>
      <c r="J78" s="25">
        <f>VLOOKUP(F78,'Pop cal'!B:O,14,0)</f>
        <v>115.9769836628196</v>
      </c>
      <c r="K78" s="25">
        <f>VLOOKUP(F78,'Pop cal'!B:G,6,0)</f>
        <v>8.28922245851508</v>
      </c>
      <c r="L78" s="25">
        <v>48010</v>
      </c>
      <c r="M78" s="26">
        <v>3</v>
      </c>
      <c r="N78" s="26">
        <f t="shared" si="13"/>
        <v>57665.498915151176</v>
      </c>
      <c r="O78" s="26">
        <f>N78*G78/SUM(N77:N79)</f>
        <v>47627.07230173803</v>
      </c>
      <c r="P78" s="26"/>
      <c r="Q78" s="26">
        <f t="shared" si="11"/>
        <v>5523644.1862466</v>
      </c>
      <c r="R78" s="26"/>
      <c r="S78" s="59">
        <f t="shared" si="12"/>
        <v>6691145.527996744</v>
      </c>
      <c r="T78" s="26"/>
      <c r="U78" s="26"/>
      <c r="V78" s="26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61">
        <f t="shared" si="9"/>
        <v>48010</v>
      </c>
      <c r="B79" s="61">
        <v>48</v>
      </c>
      <c r="C79" s="61">
        <v>10</v>
      </c>
      <c r="D79" s="62">
        <v>0.0012622523</v>
      </c>
      <c r="E79" s="63" t="s">
        <v>8</v>
      </c>
      <c r="F79" s="63" t="s">
        <v>12</v>
      </c>
      <c r="G79" s="25">
        <f>VLOOKUP(A79,GPW!A:E,5,0)</f>
        <v>70400.63138193886</v>
      </c>
      <c r="H79" s="25">
        <f>VLOOKUP(A79,Grid!A:E,5,0)</f>
        <v>4693.92277992278</v>
      </c>
      <c r="I79" s="25">
        <f t="shared" si="10"/>
        <v>12157.26</v>
      </c>
      <c r="J79" s="25">
        <f>VLOOKUP(F79,'Pop cal'!B:O,14,0)</f>
        <v>109.79625645128628</v>
      </c>
      <c r="K79" s="25">
        <f>VLOOKUP(F79,'Pop cal'!B:G,6,0)</f>
        <v>7.958604669830726</v>
      </c>
      <c r="L79" s="25">
        <v>48010</v>
      </c>
      <c r="M79" s="26">
        <v>3</v>
      </c>
      <c r="N79" s="26">
        <f t="shared" si="13"/>
        <v>122.1290019175854</v>
      </c>
      <c r="O79" s="26">
        <f>N79*G79/SUM(N77:N79)</f>
        <v>100.86875018677176</v>
      </c>
      <c r="P79" s="26"/>
      <c r="Q79" s="26">
        <f t="shared" si="11"/>
        <v>11075.011163427524</v>
      </c>
      <c r="R79" s="26"/>
      <c r="S79" s="59">
        <f t="shared" si="12"/>
        <v>13415.873456005</v>
      </c>
      <c r="T79" s="26"/>
      <c r="U79" s="26"/>
      <c r="V79" s="26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61">
        <f t="shared" si="9"/>
        <v>49007</v>
      </c>
      <c r="B80" s="61">
        <v>49</v>
      </c>
      <c r="C80" s="61">
        <v>7</v>
      </c>
      <c r="D80" s="62">
        <v>0.3441196792</v>
      </c>
      <c r="E80" s="63" t="s">
        <v>46</v>
      </c>
      <c r="F80" s="63" t="s">
        <v>47</v>
      </c>
      <c r="G80" s="25">
        <f>VLOOKUP(A80,GPW!A:E,5,0)</f>
        <v>45609.236614234615</v>
      </c>
      <c r="H80" s="25">
        <f>VLOOKUP(A80,Grid!A:E,5,0)</f>
        <v>4733.019305019306</v>
      </c>
      <c r="I80" s="25">
        <f t="shared" si="10"/>
        <v>12258.52</v>
      </c>
      <c r="J80" s="25">
        <f>VLOOKUP(F80,'Pop cal'!B:O,14,0)</f>
        <v>102.70613761552943</v>
      </c>
      <c r="K80" s="25">
        <f>VLOOKUP(F80,'Pop cal'!B:G,6,0)</f>
        <v>8.354452797775593</v>
      </c>
      <c r="L80" s="25">
        <v>49007</v>
      </c>
      <c r="M80" s="26">
        <v>3</v>
      </c>
      <c r="N80" s="26">
        <f t="shared" si="13"/>
        <v>35242.40672148443</v>
      </c>
      <c r="O80" s="26">
        <f>N80*G80/SUM(N80:N82)</f>
        <v>29182.67725727739</v>
      </c>
      <c r="P80" s="26">
        <f>SUM(O80:O82)</f>
        <v>45609.23661423462</v>
      </c>
      <c r="Q80" s="26">
        <f t="shared" si="11"/>
        <v>2997240.0663755126</v>
      </c>
      <c r="R80" s="26"/>
      <c r="S80" s="59">
        <f t="shared" si="12"/>
        <v>3630749.69897524</v>
      </c>
      <c r="T80" s="26">
        <f>SUM(S80:S82)</f>
        <v>6020126.55741371</v>
      </c>
      <c r="U80" s="26">
        <f>SUM(D80:D82)</f>
        <v>0.6716548022</v>
      </c>
      <c r="V80" s="26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61">
        <f t="shared" si="9"/>
        <v>49007</v>
      </c>
      <c r="B81" s="61">
        <v>49</v>
      </c>
      <c r="C81" s="61">
        <v>7</v>
      </c>
      <c r="D81" s="62">
        <v>0.0321542716</v>
      </c>
      <c r="E81" s="63" t="s">
        <v>52</v>
      </c>
      <c r="F81" s="63" t="s">
        <v>58</v>
      </c>
      <c r="G81" s="25">
        <f>VLOOKUP(A81,GPW!A:E,5,0)</f>
        <v>45609.236614234615</v>
      </c>
      <c r="H81" s="25">
        <f>VLOOKUP(A81,Grid!A:E,5,0)</f>
        <v>4733.019305019306</v>
      </c>
      <c r="I81" s="25">
        <f t="shared" si="10"/>
        <v>12258.52</v>
      </c>
      <c r="J81" s="25">
        <f>VLOOKUP(F81,'Pop cal'!B:O,14,0)</f>
        <v>120.07795010693346</v>
      </c>
      <c r="K81" s="25">
        <f>VLOOKUP(F81,'Pop cal'!B:G,6,0)</f>
        <v>2.1615618560923173</v>
      </c>
      <c r="L81" s="25">
        <v>49007</v>
      </c>
      <c r="M81" s="26">
        <v>3</v>
      </c>
      <c r="N81" s="26">
        <f t="shared" si="13"/>
        <v>852.0093951306063</v>
      </c>
      <c r="O81" s="26">
        <f>N81*G81/SUM(N80:N82)</f>
        <v>705.5112721092087</v>
      </c>
      <c r="P81" s="26"/>
      <c r="Q81" s="26">
        <f t="shared" si="11"/>
        <v>84716.34733220871</v>
      </c>
      <c r="R81" s="26"/>
      <c r="S81" s="59">
        <f t="shared" si="12"/>
        <v>102622.36115996276</v>
      </c>
      <c r="T81" s="26"/>
      <c r="U81" s="26"/>
      <c r="V81" s="26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61">
        <f t="shared" si="9"/>
        <v>49007</v>
      </c>
      <c r="B82" s="61">
        <v>49</v>
      </c>
      <c r="C82" s="61">
        <v>7</v>
      </c>
      <c r="D82" s="62">
        <v>0.2953808514</v>
      </c>
      <c r="E82" s="63" t="s">
        <v>52</v>
      </c>
      <c r="F82" s="63" t="s">
        <v>57</v>
      </c>
      <c r="G82" s="25">
        <f>VLOOKUP(A82,GPW!A:E,5,0)</f>
        <v>45609.236614234615</v>
      </c>
      <c r="H82" s="25">
        <f>VLOOKUP(A82,Grid!A:E,5,0)</f>
        <v>4733.019305019306</v>
      </c>
      <c r="I82" s="25">
        <f t="shared" si="10"/>
        <v>12258.52</v>
      </c>
      <c r="J82" s="25">
        <f>VLOOKUP(F82,'Pop cal'!B:O,14,0)</f>
        <v>120.07795010693343</v>
      </c>
      <c r="K82" s="25">
        <f>VLOOKUP(F82,'Pop cal'!B:G,6,0)</f>
        <v>5.243261824592461</v>
      </c>
      <c r="L82" s="25">
        <v>49007</v>
      </c>
      <c r="M82" s="26">
        <v>3</v>
      </c>
      <c r="N82" s="26">
        <f t="shared" si="13"/>
        <v>18985.49491568883</v>
      </c>
      <c r="O82" s="26">
        <f>N82*G82/SUM(N80:N82)</f>
        <v>15721.048084848022</v>
      </c>
      <c r="P82" s="26"/>
      <c r="Q82" s="26">
        <f t="shared" si="11"/>
        <v>1887751.2275610822</v>
      </c>
      <c r="R82" s="26"/>
      <c r="S82" s="59">
        <f t="shared" si="12"/>
        <v>2286754.4972785083</v>
      </c>
      <c r="T82" s="26"/>
      <c r="U82" s="26"/>
      <c r="V82" s="26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61">
        <f t="shared" si="9"/>
        <v>50009</v>
      </c>
      <c r="B83" s="61">
        <v>50</v>
      </c>
      <c r="C83" s="61">
        <v>9</v>
      </c>
      <c r="D83" s="62">
        <v>0.0425090432</v>
      </c>
      <c r="E83" s="63" t="s">
        <v>8</v>
      </c>
      <c r="F83" s="63" t="s">
        <v>13</v>
      </c>
      <c r="G83" s="25">
        <f>VLOOKUP(A83,GPW!A:E,5,0)</f>
        <v>30205.268471761872</v>
      </c>
      <c r="H83" s="25">
        <f>VLOOKUP(A83,Grid!A:E,5,0)</f>
        <v>4708.389961389961</v>
      </c>
      <c r="I83" s="25">
        <f t="shared" si="10"/>
        <v>12194.73</v>
      </c>
      <c r="J83" s="25">
        <f>VLOOKUP(F83,'Pop cal'!B:O,14,0)</f>
        <v>109.7962564512863</v>
      </c>
      <c r="K83" s="25">
        <f>VLOOKUP(F83,'Pop cal'!B:G,6,0)</f>
        <v>4.675766800877279</v>
      </c>
      <c r="L83" s="25">
        <v>50009</v>
      </c>
      <c r="M83" s="26">
        <v>3</v>
      </c>
      <c r="N83" s="26">
        <f t="shared" si="13"/>
        <v>2423.8534720603902</v>
      </c>
      <c r="O83" s="26">
        <f>N83*G83/SUM(N83:N85)</f>
        <v>2001.3951451014525</v>
      </c>
      <c r="P83" s="26">
        <f>SUM(O83:O85)</f>
        <v>30205.26847176187</v>
      </c>
      <c r="Q83" s="26">
        <f t="shared" si="11"/>
        <v>219745.6946119184</v>
      </c>
      <c r="R83" s="26"/>
      <c r="S83" s="59">
        <f t="shared" si="12"/>
        <v>266192.09569293447</v>
      </c>
      <c r="T83" s="26">
        <f>SUM(S83:S85)</f>
        <v>4017399.43016522</v>
      </c>
      <c r="U83" s="26">
        <f>SUM(D83:D85)</f>
        <v>0.7768278377000001</v>
      </c>
      <c r="V83" s="26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61">
        <f t="shared" si="9"/>
        <v>50009</v>
      </c>
      <c r="B84" s="61">
        <v>50</v>
      </c>
      <c r="C84" s="61">
        <v>9</v>
      </c>
      <c r="D84" s="62">
        <v>0.6039866022</v>
      </c>
      <c r="E84" s="63" t="s">
        <v>8</v>
      </c>
      <c r="F84" s="63" t="s">
        <v>14</v>
      </c>
      <c r="G84" s="25">
        <f>VLOOKUP(A84,GPW!A:E,5,0)</f>
        <v>30205.268471761872</v>
      </c>
      <c r="H84" s="25">
        <f>VLOOKUP(A84,Grid!A:E,5,0)</f>
        <v>4708.389961389961</v>
      </c>
      <c r="I84" s="25">
        <f t="shared" si="10"/>
        <v>12194.73</v>
      </c>
      <c r="J84" s="25">
        <f>VLOOKUP(F84,'Pop cal'!B:O,14,0)</f>
        <v>109.7962564512863</v>
      </c>
      <c r="K84" s="25">
        <f>VLOOKUP(F84,'Pop cal'!B:G,6,0)</f>
        <v>3.2181486036753</v>
      </c>
      <c r="L84" s="25">
        <v>50009</v>
      </c>
      <c r="M84" s="26">
        <v>3</v>
      </c>
      <c r="N84" s="26">
        <f t="shared" si="13"/>
        <v>23703.12401696845</v>
      </c>
      <c r="O84" s="26">
        <f>N84*G84/SUM(N83:N85)</f>
        <v>19571.858562461955</v>
      </c>
      <c r="P84" s="26"/>
      <c r="Q84" s="26">
        <f t="shared" si="11"/>
        <v>2148916.8019523765</v>
      </c>
      <c r="R84" s="26"/>
      <c r="S84" s="59">
        <f t="shared" si="12"/>
        <v>2603121.1578078247</v>
      </c>
      <c r="T84" s="26"/>
      <c r="U84" s="26"/>
      <c r="V84" s="26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61">
        <f t="shared" si="9"/>
        <v>50009</v>
      </c>
      <c r="B85" s="61">
        <v>50</v>
      </c>
      <c r="C85" s="61">
        <v>9</v>
      </c>
      <c r="D85" s="62">
        <v>0.1303321923</v>
      </c>
      <c r="E85" s="63" t="s">
        <v>8</v>
      </c>
      <c r="F85" s="63" t="s">
        <v>11</v>
      </c>
      <c r="G85" s="25">
        <f>VLOOKUP(A85,GPW!A:E,5,0)</f>
        <v>30205.268471761872</v>
      </c>
      <c r="H85" s="25">
        <f>VLOOKUP(A85,Grid!A:E,5,0)</f>
        <v>4708.389961389961</v>
      </c>
      <c r="I85" s="25">
        <f t="shared" si="10"/>
        <v>12194.73</v>
      </c>
      <c r="J85" s="25">
        <f>VLOOKUP(F85,'Pop cal'!B:O,14,0)</f>
        <v>109.7962564512863</v>
      </c>
      <c r="K85" s="25">
        <f>VLOOKUP(F85,'Pop cal'!B:G,6,0)</f>
        <v>6.577514360660092</v>
      </c>
      <c r="L85" s="25">
        <v>50009</v>
      </c>
      <c r="M85" s="26">
        <v>3</v>
      </c>
      <c r="N85" s="26">
        <f t="shared" si="13"/>
        <v>10454.07700138016</v>
      </c>
      <c r="O85" s="26">
        <f>N85*G85/SUM(N83:N85)</f>
        <v>8632.014764198464</v>
      </c>
      <c r="P85" s="26"/>
      <c r="Q85" s="26">
        <f t="shared" si="11"/>
        <v>947762.9067412241</v>
      </c>
      <c r="R85" s="26"/>
      <c r="S85" s="59">
        <f t="shared" si="12"/>
        <v>1148086.176664461</v>
      </c>
      <c r="T85" s="26"/>
      <c r="U85" s="26"/>
      <c r="V85" s="26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61">
        <f t="shared" si="9"/>
        <v>50011</v>
      </c>
      <c r="B86" s="61">
        <v>50</v>
      </c>
      <c r="C86" s="61">
        <v>11</v>
      </c>
      <c r="D86" s="62">
        <v>0.2336030422</v>
      </c>
      <c r="E86" s="63" t="s">
        <v>8</v>
      </c>
      <c r="F86" s="63" t="s">
        <v>11</v>
      </c>
      <c r="G86" s="25">
        <f>VLOOKUP(A86,GPW!A:E,5,0)</f>
        <v>51490.316100072196</v>
      </c>
      <c r="H86" s="25">
        <f>VLOOKUP(A86,Grid!A:E,5,0)</f>
        <v>4678.023166023167</v>
      </c>
      <c r="I86" s="25">
        <f t="shared" si="10"/>
        <v>12116.08</v>
      </c>
      <c r="J86" s="25">
        <f>VLOOKUP(F86,'Pop cal'!B:O,14,0)</f>
        <v>109.7962564512863</v>
      </c>
      <c r="K86" s="25">
        <f>VLOOKUP(F86,'Pop cal'!B:G,6,0)</f>
        <v>6.577514360660092</v>
      </c>
      <c r="L86" s="25">
        <v>50011</v>
      </c>
      <c r="M86" s="26">
        <v>3</v>
      </c>
      <c r="N86" s="26">
        <f t="shared" si="13"/>
        <v>18616.688473674476</v>
      </c>
      <c r="O86" s="26">
        <f>N86*G86/SUM(N86:N88)</f>
        <v>15369.930390455125</v>
      </c>
      <c r="P86" s="26">
        <f>SUM(O86:O88)</f>
        <v>51490.316100072196</v>
      </c>
      <c r="Q86" s="26">
        <f t="shared" si="11"/>
        <v>1687560.81878883</v>
      </c>
      <c r="R86" s="26"/>
      <c r="S86" s="59">
        <f t="shared" si="12"/>
        <v>2044250.9772763432</v>
      </c>
      <c r="T86" s="26">
        <f>SUM(S86:S88)</f>
        <v>6848380.333147595</v>
      </c>
      <c r="U86" s="26">
        <f>SUM(D86:D88)</f>
        <v>0.7578884297999999</v>
      </c>
      <c r="V86" s="26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61">
        <f t="shared" si="9"/>
        <v>50011</v>
      </c>
      <c r="B87" s="61">
        <v>50</v>
      </c>
      <c r="C87" s="61">
        <v>11</v>
      </c>
      <c r="D87" s="62">
        <v>0.2059305449</v>
      </c>
      <c r="E87" s="63" t="s">
        <v>8</v>
      </c>
      <c r="F87" s="63" t="s">
        <v>10</v>
      </c>
      <c r="G87" s="25">
        <f>VLOOKUP(A87,GPW!A:E,5,0)</f>
        <v>51490.316100072196</v>
      </c>
      <c r="H87" s="25">
        <f>VLOOKUP(A87,Grid!A:E,5,0)</f>
        <v>4678.023166023167</v>
      </c>
      <c r="I87" s="25">
        <f t="shared" si="10"/>
        <v>12116.08</v>
      </c>
      <c r="J87" s="25">
        <f>VLOOKUP(F87,'Pop cal'!B:O,14,0)</f>
        <v>109.7962564512863</v>
      </c>
      <c r="K87" s="25">
        <f>VLOOKUP(F87,'Pop cal'!B:G,6,0)</f>
        <v>3.5194957763813</v>
      </c>
      <c r="L87" s="25">
        <v>50011</v>
      </c>
      <c r="M87" s="26">
        <v>3</v>
      </c>
      <c r="N87" s="26">
        <f t="shared" si="13"/>
        <v>8781.391693004438</v>
      </c>
      <c r="O87" s="26">
        <f>N87*G87/SUM(N86:N88)</f>
        <v>7249.913390539722</v>
      </c>
      <c r="P87" s="26"/>
      <c r="Q87" s="26">
        <f t="shared" si="11"/>
        <v>796013.3498773138</v>
      </c>
      <c r="R87" s="26"/>
      <c r="S87" s="59">
        <f t="shared" si="12"/>
        <v>964262.1766838601</v>
      </c>
      <c r="T87" s="26"/>
      <c r="U87" s="26"/>
      <c r="V87" s="26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61">
        <f t="shared" si="9"/>
        <v>50011</v>
      </c>
      <c r="B88" s="61">
        <v>50</v>
      </c>
      <c r="C88" s="61">
        <v>11</v>
      </c>
      <c r="D88" s="62">
        <v>0.3183548427</v>
      </c>
      <c r="E88" s="63" t="s">
        <v>8</v>
      </c>
      <c r="F88" s="63" t="s">
        <v>9</v>
      </c>
      <c r="G88" s="25">
        <f>VLOOKUP(A88,GPW!A:E,5,0)</f>
        <v>51490.316100072196</v>
      </c>
      <c r="H88" s="25">
        <f>VLOOKUP(A88,Grid!A:E,5,0)</f>
        <v>4678.023166023167</v>
      </c>
      <c r="I88" s="25">
        <f t="shared" si="10"/>
        <v>12116.08</v>
      </c>
      <c r="J88" s="25">
        <f>VLOOKUP(F88,'Pop cal'!B:O,14,0)</f>
        <v>109.7962564512863</v>
      </c>
      <c r="K88" s="25">
        <f>VLOOKUP(F88,'Pop cal'!B:G,6,0)</f>
        <v>9.065897968218415</v>
      </c>
      <c r="L88" s="25">
        <v>50011</v>
      </c>
      <c r="M88" s="26">
        <v>3</v>
      </c>
      <c r="N88" s="26">
        <f t="shared" si="13"/>
        <v>34969.097165585146</v>
      </c>
      <c r="O88" s="26">
        <f>N88*G88/SUM(N86:N88)</f>
        <v>28870.472319077347</v>
      </c>
      <c r="P88" s="26"/>
      <c r="Q88" s="26">
        <f t="shared" si="11"/>
        <v>3169869.7826151787</v>
      </c>
      <c r="R88" s="26"/>
      <c r="S88" s="59">
        <f t="shared" si="12"/>
        <v>3839867.179187391</v>
      </c>
      <c r="T88" s="26"/>
      <c r="U88" s="26"/>
      <c r="V88" s="26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61">
        <f t="shared" si="9"/>
        <v>40998</v>
      </c>
      <c r="B89" s="61">
        <v>41</v>
      </c>
      <c r="C89" s="61">
        <v>-2</v>
      </c>
      <c r="D89" s="62">
        <v>0.0003163468</v>
      </c>
      <c r="E89" s="63" t="s">
        <v>41</v>
      </c>
      <c r="F89" s="63" t="s">
        <v>45</v>
      </c>
      <c r="G89" s="25">
        <f>VLOOKUP(A89,GPW!A:E,5,0)</f>
        <v>16201.996164211278</v>
      </c>
      <c r="H89" s="25">
        <f>VLOOKUP(A89,Grid!A:E,5,0)</f>
        <v>4772.223938223939</v>
      </c>
      <c r="I89" s="25">
        <f t="shared" si="10"/>
        <v>12360.06</v>
      </c>
      <c r="J89" s="25">
        <f>VLOOKUP(F89,'Pop cal'!B:O,14,0)</f>
        <v>104.59246188646533</v>
      </c>
      <c r="K89" s="25">
        <f>VLOOKUP(F89,'Pop cal'!B:G,6,0)</f>
        <v>5.777129329411658</v>
      </c>
      <c r="L89" s="25">
        <v>40998</v>
      </c>
      <c r="M89" s="26">
        <v>4</v>
      </c>
      <c r="N89" s="26">
        <f t="shared" si="13"/>
        <v>22.58895366868527</v>
      </c>
      <c r="O89" s="26">
        <f>N89*G89/SUM(N89:N92)</f>
        <v>18.639530323201793</v>
      </c>
      <c r="P89" s="60">
        <f>SUM(O89:O92)</f>
        <v>16201.996164211276</v>
      </c>
      <c r="Q89" s="26">
        <f t="shared" si="11"/>
        <v>1949.5543649110982</v>
      </c>
      <c r="R89" s="26"/>
      <c r="S89" s="59">
        <f t="shared" si="12"/>
        <v>2361.620613225186</v>
      </c>
      <c r="T89" s="26">
        <f>SUM(S89:S92)</f>
        <v>2052786.06559997</v>
      </c>
      <c r="U89" s="26">
        <f>SUM(D89:D92)</f>
        <v>0.2748450239</v>
      </c>
      <c r="V89" s="26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ht="15">
      <c r="A90" s="61">
        <f t="shared" si="9"/>
        <v>40998</v>
      </c>
      <c r="B90" s="61">
        <v>41</v>
      </c>
      <c r="C90" s="61">
        <v>-2</v>
      </c>
      <c r="D90" s="62">
        <v>0.000176546</v>
      </c>
      <c r="E90" s="63" t="s">
        <v>41</v>
      </c>
      <c r="F90" s="63" t="s">
        <v>45</v>
      </c>
      <c r="G90" s="25">
        <f>VLOOKUP(A90,GPW!A:E,5,0)</f>
        <v>16201.996164211278</v>
      </c>
      <c r="H90" s="25">
        <f>VLOOKUP(A90,Grid!A:E,5,0)</f>
        <v>4772.223938223939</v>
      </c>
      <c r="I90" s="25">
        <f t="shared" si="10"/>
        <v>12360.06</v>
      </c>
      <c r="J90" s="25">
        <f>VLOOKUP(F90,'Pop cal'!B:O,14,0)</f>
        <v>104.59246188646533</v>
      </c>
      <c r="K90" s="25">
        <f>VLOOKUP(F90,'Pop cal'!B:G,6,0)</f>
        <v>5.777129329411658</v>
      </c>
      <c r="L90" s="25">
        <v>40998</v>
      </c>
      <c r="M90" s="26">
        <v>4</v>
      </c>
      <c r="N90" s="26">
        <f t="shared" si="13"/>
        <v>12.606384557680714</v>
      </c>
      <c r="O90" s="26">
        <f>N90*G90/SUM(N89:N92)</f>
        <v>10.402300641068546</v>
      </c>
      <c r="P90" s="26"/>
      <c r="Q90" s="26">
        <f t="shared" si="11"/>
        <v>1088.0022333325157</v>
      </c>
      <c r="R90" s="26"/>
      <c r="S90" s="59">
        <f t="shared" si="12"/>
        <v>1317.967094285302</v>
      </c>
      <c r="T90" s="26"/>
      <c r="U90" s="26"/>
      <c r="V90" s="26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ht="15">
      <c r="A91" s="61">
        <f t="shared" si="9"/>
        <v>40998</v>
      </c>
      <c r="B91" s="61">
        <v>41</v>
      </c>
      <c r="C91" s="61">
        <v>-2</v>
      </c>
      <c r="D91" s="62">
        <v>0.2742792817</v>
      </c>
      <c r="E91" s="63" t="s">
        <v>41</v>
      </c>
      <c r="F91" s="63" t="s">
        <v>45</v>
      </c>
      <c r="G91" s="25">
        <f>VLOOKUP(A91,GPW!A:E,5,0)</f>
        <v>16201.996164211278</v>
      </c>
      <c r="H91" s="25">
        <f>VLOOKUP(A91,Grid!A:E,5,0)</f>
        <v>4772.223938223939</v>
      </c>
      <c r="I91" s="25">
        <f t="shared" si="10"/>
        <v>12360.06</v>
      </c>
      <c r="J91" s="25">
        <f>VLOOKUP(F91,'Pop cal'!B:O,14,0)</f>
        <v>104.59246188646533</v>
      </c>
      <c r="K91" s="25">
        <f>VLOOKUP(F91,'Pop cal'!B:G,6,0)</f>
        <v>5.777129329411658</v>
      </c>
      <c r="L91" s="25">
        <v>40998</v>
      </c>
      <c r="M91" s="26">
        <v>4</v>
      </c>
      <c r="N91" s="26">
        <f t="shared" si="13"/>
        <v>19585.094543714604</v>
      </c>
      <c r="O91" s="26">
        <f>N91*G91/SUM(N89:N92)</f>
        <v>16160.862029497866</v>
      </c>
      <c r="P91" s="26"/>
      <c r="Q91" s="26">
        <f t="shared" si="11"/>
        <v>1690304.3458726804</v>
      </c>
      <c r="R91" s="26"/>
      <c r="S91" s="59">
        <f t="shared" si="12"/>
        <v>2047574.3881187274</v>
      </c>
      <c r="T91" s="26"/>
      <c r="U91" s="26"/>
      <c r="V91" s="26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ht="15">
      <c r="A92" s="61">
        <f t="shared" si="9"/>
        <v>40998</v>
      </c>
      <c r="B92" s="61">
        <v>41</v>
      </c>
      <c r="C92" s="61">
        <v>-2</v>
      </c>
      <c r="D92" s="62">
        <v>7.28494E-05</v>
      </c>
      <c r="E92" s="63" t="s">
        <v>41</v>
      </c>
      <c r="F92" s="63" t="s">
        <v>44</v>
      </c>
      <c r="G92" s="25">
        <f>VLOOKUP(A92,GPW!A:E,5,0)</f>
        <v>16201.996164211278</v>
      </c>
      <c r="H92" s="25">
        <f>VLOOKUP(A92,Grid!A:E,5,0)</f>
        <v>4772.223938223939</v>
      </c>
      <c r="I92" s="25">
        <f t="shared" si="10"/>
        <v>12360.06</v>
      </c>
      <c r="J92" s="25">
        <f>VLOOKUP(F92,'Pop cal'!B:O,14,0)</f>
        <v>104.59246188646536</v>
      </c>
      <c r="K92" s="25">
        <f>VLOOKUP(F92,'Pop cal'!B:G,6,0)</f>
        <v>16.275099014460714</v>
      </c>
      <c r="L92" s="25">
        <v>40998</v>
      </c>
      <c r="M92" s="26">
        <v>4</v>
      </c>
      <c r="N92" s="26">
        <f t="shared" si="13"/>
        <v>14.654472746932399</v>
      </c>
      <c r="O92" s="26">
        <f>N92*G92/SUM(N89:N92)</f>
        <v>12.09230374913947</v>
      </c>
      <c r="P92" s="26"/>
      <c r="Q92" s="26">
        <f t="shared" si="11"/>
        <v>1264.7638190014322</v>
      </c>
      <c r="R92" s="26"/>
      <c r="S92" s="59">
        <f t="shared" si="12"/>
        <v>1532.0897737321604</v>
      </c>
      <c r="T92" s="26"/>
      <c r="U92" s="26"/>
      <c r="V92" s="26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ht="15">
      <c r="A93" s="61">
        <f t="shared" si="9"/>
        <v>40999</v>
      </c>
      <c r="B93" s="61">
        <v>41</v>
      </c>
      <c r="C93" s="61">
        <v>-1</v>
      </c>
      <c r="D93" s="62">
        <v>0.0002162951</v>
      </c>
      <c r="E93" s="63" t="s">
        <v>41</v>
      </c>
      <c r="F93" s="63" t="s">
        <v>44</v>
      </c>
      <c r="G93" s="25">
        <f>VLOOKUP(A93,GPW!A:E,5,0)</f>
        <v>90895.94458227005</v>
      </c>
      <c r="H93" s="25">
        <f>VLOOKUP(A93,Grid!A:E,5,0)</f>
        <v>4773.679536679537</v>
      </c>
      <c r="I93" s="25">
        <f t="shared" si="10"/>
        <v>12363.83</v>
      </c>
      <c r="J93" s="25">
        <f>VLOOKUP(F93,'Pop cal'!B:O,14,0)</f>
        <v>104.59246188646536</v>
      </c>
      <c r="K93" s="25">
        <f>VLOOKUP(F93,'Pop cal'!B:G,6,0)</f>
        <v>16.275099014460714</v>
      </c>
      <c r="L93" s="25">
        <v>40999</v>
      </c>
      <c r="M93" s="26">
        <v>4</v>
      </c>
      <c r="N93" s="26">
        <f t="shared" si="13"/>
        <v>43.523453185462216</v>
      </c>
      <c r="O93" s="26">
        <f>N93*G93/SUM(N94:N96)</f>
        <v>35.935434205619664</v>
      </c>
      <c r="P93" s="26">
        <f>SUM(O93:O96)</f>
        <v>90895.9587836198</v>
      </c>
      <c r="Q93" s="26">
        <f t="shared" si="11"/>
        <v>3758.5755325248583</v>
      </c>
      <c r="R93" s="26"/>
      <c r="S93" s="59">
        <f t="shared" si="12"/>
        <v>4553.00432433917</v>
      </c>
      <c r="T93" s="26">
        <f>SUM(S93:S96)</f>
        <v>11516479.557162471</v>
      </c>
      <c r="U93" s="26">
        <f>SUM(D93:D96)</f>
        <v>0.9865821672999999</v>
      </c>
      <c r="V93" s="26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ht="15">
      <c r="A94" s="61">
        <f t="shared" si="9"/>
        <v>40999</v>
      </c>
      <c r="B94" s="61">
        <v>41</v>
      </c>
      <c r="C94" s="61">
        <v>-1</v>
      </c>
      <c r="D94" s="62">
        <v>0.5255114141</v>
      </c>
      <c r="E94" s="63" t="s">
        <v>41</v>
      </c>
      <c r="F94" s="63" t="s">
        <v>45</v>
      </c>
      <c r="G94" s="25">
        <f>VLOOKUP(A94,GPW!A:E,5,0)</f>
        <v>90895.94458227005</v>
      </c>
      <c r="H94" s="25">
        <f>VLOOKUP(A94,Grid!A:E,5,0)</f>
        <v>4773.679536679537</v>
      </c>
      <c r="I94" s="25">
        <f t="shared" si="10"/>
        <v>12363.83</v>
      </c>
      <c r="J94" s="25">
        <f>VLOOKUP(F94,'Pop cal'!B:O,14,0)</f>
        <v>104.59246188646533</v>
      </c>
      <c r="K94" s="25">
        <f>VLOOKUP(F94,'Pop cal'!B:G,6,0)</f>
        <v>5.777129329411658</v>
      </c>
      <c r="L94" s="25">
        <v>40999</v>
      </c>
      <c r="M94" s="26">
        <v>4</v>
      </c>
      <c r="N94" s="26">
        <f t="shared" si="13"/>
        <v>37535.93758380882</v>
      </c>
      <c r="O94" s="26">
        <f>N94*G94/SUM(N93:N96)</f>
        <v>30979.553682605245</v>
      </c>
      <c r="P94" s="26"/>
      <c r="Q94" s="26">
        <f t="shared" si="11"/>
        <v>3240227.787807596</v>
      </c>
      <c r="R94" s="26"/>
      <c r="S94" s="59">
        <f t="shared" si="12"/>
        <v>3925096.3568694377</v>
      </c>
      <c r="T94" s="26"/>
      <c r="U94" s="26"/>
      <c r="V94" s="26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ht="15">
      <c r="A95" s="61">
        <f t="shared" si="9"/>
        <v>40999</v>
      </c>
      <c r="B95" s="61">
        <v>41</v>
      </c>
      <c r="C95" s="61">
        <v>-1</v>
      </c>
      <c r="D95" s="62">
        <v>0.3326740472</v>
      </c>
      <c r="E95" s="63" t="s">
        <v>41</v>
      </c>
      <c r="F95" s="63" t="s">
        <v>44</v>
      </c>
      <c r="G95" s="25">
        <f>VLOOKUP(A95,GPW!A:E,5,0)</f>
        <v>90895.94458227005</v>
      </c>
      <c r="H95" s="25">
        <f>VLOOKUP(A95,Grid!A:E,5,0)</f>
        <v>4773.679536679537</v>
      </c>
      <c r="I95" s="25">
        <f t="shared" si="10"/>
        <v>12363.83</v>
      </c>
      <c r="J95" s="25">
        <f>VLOOKUP(F95,'Pop cal'!B:O,14,0)</f>
        <v>104.59246188646536</v>
      </c>
      <c r="K95" s="25">
        <f>VLOOKUP(F95,'Pop cal'!B:G,6,0)</f>
        <v>16.275099014460714</v>
      </c>
      <c r="L95" s="25">
        <v>40999</v>
      </c>
      <c r="M95" s="26">
        <v>4</v>
      </c>
      <c r="N95" s="26">
        <f t="shared" si="13"/>
        <v>66941.5225741473</v>
      </c>
      <c r="O95" s="26">
        <f>N95*G95/SUM(N93:N96)</f>
        <v>55248.87949184122</v>
      </c>
      <c r="P95" s="26"/>
      <c r="Q95" s="26">
        <f t="shared" si="11"/>
        <v>5778616.32252032</v>
      </c>
      <c r="R95" s="26"/>
      <c r="S95" s="59">
        <f t="shared" si="12"/>
        <v>7000009.678522517</v>
      </c>
      <c r="T95" s="26"/>
      <c r="U95" s="26"/>
      <c r="V95" s="26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ht="15">
      <c r="A96" s="61">
        <f t="shared" si="9"/>
        <v>40999</v>
      </c>
      <c r="B96" s="61">
        <v>41</v>
      </c>
      <c r="C96" s="61">
        <v>-1</v>
      </c>
      <c r="D96" s="62">
        <v>0.1281804109</v>
      </c>
      <c r="E96" s="63" t="s">
        <v>41</v>
      </c>
      <c r="F96" s="63" t="s">
        <v>42</v>
      </c>
      <c r="G96" s="25">
        <f>VLOOKUP(A96,GPW!A:E,5,0)</f>
        <v>90895.94458227005</v>
      </c>
      <c r="H96" s="25">
        <f>VLOOKUP(A96,Grid!A:E,5,0)</f>
        <v>4773.679536679537</v>
      </c>
      <c r="I96" s="25">
        <f t="shared" si="10"/>
        <v>12363.83</v>
      </c>
      <c r="J96" s="25">
        <f>VLOOKUP(F96,'Pop cal'!B:O,14,0)</f>
        <v>104.59246188646534</v>
      </c>
      <c r="K96" s="25">
        <f>VLOOKUP(F96,'Pop cal'!B:G,6,0)</f>
        <v>3.541013244718033</v>
      </c>
      <c r="L96" s="25">
        <v>40999</v>
      </c>
      <c r="M96" s="26">
        <v>4</v>
      </c>
      <c r="N96" s="26">
        <f t="shared" si="13"/>
        <v>5611.800657379586</v>
      </c>
      <c r="O96" s="26">
        <f>N96*G96/SUM(N93:N96)</f>
        <v>4631.590174967713</v>
      </c>
      <c r="P96" s="26"/>
      <c r="Q96" s="26">
        <f t="shared" si="11"/>
        <v>484429.4188490379</v>
      </c>
      <c r="R96" s="26"/>
      <c r="S96" s="59">
        <f t="shared" si="12"/>
        <v>586820.5174461778</v>
      </c>
      <c r="T96" s="26"/>
      <c r="U96" s="26"/>
      <c r="V96" s="26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ht="15">
      <c r="A97" s="61">
        <f t="shared" si="9"/>
        <v>41002</v>
      </c>
      <c r="B97" s="61">
        <v>41</v>
      </c>
      <c r="C97" s="61">
        <v>2</v>
      </c>
      <c r="D97" s="62">
        <v>0.3458317119</v>
      </c>
      <c r="E97" s="63" t="s">
        <v>20</v>
      </c>
      <c r="F97" s="63" t="s">
        <v>26</v>
      </c>
      <c r="G97" s="25">
        <f>VLOOKUP(A97,GPW!A:E,5,0)</f>
        <v>71016.20034097043</v>
      </c>
      <c r="H97" s="25">
        <f>VLOOKUP(A97,Grid!A:E,5,0)</f>
        <v>4769.316602316603</v>
      </c>
      <c r="I97" s="25">
        <f t="shared" si="10"/>
        <v>12352.53</v>
      </c>
      <c r="J97" s="25">
        <f>VLOOKUP(F97,'Pop cal'!B:O,14,0)</f>
        <v>116.06651710691678</v>
      </c>
      <c r="K97" s="25">
        <f>VLOOKUP(F97,'Pop cal'!B:G,6,0)</f>
        <v>7.050317010656954</v>
      </c>
      <c r="L97" s="25">
        <v>41002</v>
      </c>
      <c r="M97" s="26">
        <v>4</v>
      </c>
      <c r="N97" s="26">
        <f t="shared" si="13"/>
        <v>30118.225239928957</v>
      </c>
      <c r="O97" s="26">
        <f>N97*G97/SUM(N97:N100)</f>
        <v>24808.293111465067</v>
      </c>
      <c r="P97" s="26">
        <f>SUM(O97:O100)</f>
        <v>71016.20034097043</v>
      </c>
      <c r="Q97" s="26">
        <f t="shared" si="11"/>
        <v>2879412.176815266</v>
      </c>
      <c r="R97" s="26"/>
      <c r="S97" s="59">
        <f t="shared" si="12"/>
        <v>3488017.196713889</v>
      </c>
      <c r="T97" s="26">
        <f>SUM(S97:S100)</f>
        <v>9984795.28283658</v>
      </c>
      <c r="U97" s="26">
        <f>SUM(D97:D100)</f>
        <v>0.986626335</v>
      </c>
      <c r="V97" s="26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ht="15">
      <c r="A98" s="61">
        <f t="shared" si="9"/>
        <v>41002</v>
      </c>
      <c r="B98" s="61">
        <v>41</v>
      </c>
      <c r="C98" s="61">
        <v>2</v>
      </c>
      <c r="D98" s="62">
        <v>0.6281726499</v>
      </c>
      <c r="E98" s="63" t="s">
        <v>20</v>
      </c>
      <c r="F98" s="63" t="s">
        <v>25</v>
      </c>
      <c r="G98" s="25">
        <f>VLOOKUP(A98,GPW!A:E,5,0)</f>
        <v>71016.20034097043</v>
      </c>
      <c r="H98" s="25">
        <f>VLOOKUP(A98,Grid!A:E,5,0)</f>
        <v>4769.316602316603</v>
      </c>
      <c r="I98" s="25">
        <f t="shared" si="10"/>
        <v>12352.53</v>
      </c>
      <c r="J98" s="25">
        <f>VLOOKUP(F98,'Pop cal'!B:O,14,0)</f>
        <v>116.06651710691679</v>
      </c>
      <c r="K98" s="25">
        <f>VLOOKUP(F98,'Pop cal'!B:G,6,0)</f>
        <v>6.99562349451604</v>
      </c>
      <c r="L98" s="25">
        <v>41002</v>
      </c>
      <c r="M98" s="26">
        <v>4</v>
      </c>
      <c r="N98" s="26">
        <f t="shared" si="13"/>
        <v>54282.69093307364</v>
      </c>
      <c r="O98" s="26">
        <f>N98*G98/SUM(N97:N100)</f>
        <v>44712.49208142034</v>
      </c>
      <c r="P98" s="26"/>
      <c r="Q98" s="26">
        <f t="shared" si="11"/>
        <v>5189623.227061056</v>
      </c>
      <c r="R98" s="26"/>
      <c r="S98" s="59">
        <f t="shared" si="12"/>
        <v>6286524.45322215</v>
      </c>
      <c r="T98" s="26"/>
      <c r="U98" s="26"/>
      <c r="V98" s="26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ht="15">
      <c r="A99" s="61">
        <f t="shared" si="9"/>
        <v>41002</v>
      </c>
      <c r="B99" s="61">
        <v>41</v>
      </c>
      <c r="C99" s="61">
        <v>2</v>
      </c>
      <c r="D99" s="62">
        <v>0.00018157</v>
      </c>
      <c r="E99" s="63" t="s">
        <v>20</v>
      </c>
      <c r="F99" s="63" t="s">
        <v>23</v>
      </c>
      <c r="G99" s="25">
        <f>VLOOKUP(A99,GPW!A:E,5,0)</f>
        <v>71016.20034097043</v>
      </c>
      <c r="H99" s="25">
        <f>VLOOKUP(A99,Grid!A:E,5,0)</f>
        <v>4769.316602316603</v>
      </c>
      <c r="I99" s="25">
        <f t="shared" si="10"/>
        <v>12352.53</v>
      </c>
      <c r="J99" s="25">
        <f>VLOOKUP(F99,'Pop cal'!B:O,14,0)</f>
        <v>116.06651710691678</v>
      </c>
      <c r="K99" s="25">
        <f>VLOOKUP(F99,'Pop cal'!B:G,6,0)</f>
        <v>11.86546164315224</v>
      </c>
      <c r="L99" s="25">
        <v>41002</v>
      </c>
      <c r="M99" s="26">
        <v>4</v>
      </c>
      <c r="N99" s="26">
        <f t="shared" si="13"/>
        <v>26.612437263289817</v>
      </c>
      <c r="O99" s="26">
        <f>N99*G99/SUM(N97:N100)</f>
        <v>21.920585916958444</v>
      </c>
      <c r="P99" s="26"/>
      <c r="Q99" s="26">
        <f t="shared" si="11"/>
        <v>2544.246060324296</v>
      </c>
      <c r="R99" s="26"/>
      <c r="S99" s="59">
        <f t="shared" si="12"/>
        <v>3082.00891922951</v>
      </c>
      <c r="T99" s="26"/>
      <c r="U99" s="26"/>
      <c r="V99" s="26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ht="15">
      <c r="A100" s="61">
        <f t="shared" si="9"/>
        <v>41002</v>
      </c>
      <c r="B100" s="61">
        <v>41</v>
      </c>
      <c r="C100" s="61">
        <v>2</v>
      </c>
      <c r="D100" s="62">
        <v>0.0124404032</v>
      </c>
      <c r="E100" s="63" t="s">
        <v>20</v>
      </c>
      <c r="F100" s="63" t="s">
        <v>24</v>
      </c>
      <c r="G100" s="25">
        <f>VLOOKUP(A100,GPW!A:E,5,0)</f>
        <v>71016.20034097043</v>
      </c>
      <c r="H100" s="25">
        <f>VLOOKUP(A100,Grid!A:E,5,0)</f>
        <v>4769.316602316603</v>
      </c>
      <c r="I100" s="25">
        <f t="shared" si="10"/>
        <v>12352.53</v>
      </c>
      <c r="J100" s="25">
        <f>VLOOKUP(F100,'Pop cal'!B:O,14,0)</f>
        <v>116.06651710691678</v>
      </c>
      <c r="K100" s="25">
        <f>VLOOKUP(F100,'Pop cal'!B:G,6,0)</f>
        <v>11.641009836913028</v>
      </c>
      <c r="L100" s="25">
        <v>41002</v>
      </c>
      <c r="M100" s="26">
        <v>4</v>
      </c>
      <c r="N100" s="26">
        <f t="shared" si="13"/>
        <v>1788.879263631346</v>
      </c>
      <c r="O100" s="26">
        <f>N100*G100/SUM(N97:N100)</f>
        <v>1473.4945621680629</v>
      </c>
      <c r="P100" s="26"/>
      <c r="Q100" s="26">
        <f t="shared" si="11"/>
        <v>171023.3818068283</v>
      </c>
      <c r="R100" s="26"/>
      <c r="S100" s="59">
        <f t="shared" si="12"/>
        <v>207171.62398131168</v>
      </c>
      <c r="T100" s="26"/>
      <c r="U100" s="26"/>
      <c r="V100" s="26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ht="15">
      <c r="A101" s="61">
        <f t="shared" si="9"/>
        <v>41003</v>
      </c>
      <c r="B101" s="61">
        <v>41</v>
      </c>
      <c r="C101" s="61">
        <v>3</v>
      </c>
      <c r="D101" s="62">
        <v>0.0354899563</v>
      </c>
      <c r="E101" s="63" t="s">
        <v>20</v>
      </c>
      <c r="F101" s="63" t="s">
        <v>25</v>
      </c>
      <c r="G101" s="25">
        <f>VLOOKUP(A101,GPW!A:E,5,0)</f>
        <v>53392.31360222964</v>
      </c>
      <c r="H101" s="25">
        <f>VLOOKUP(A101,Grid!A:E,5,0)</f>
        <v>4764.95752895753</v>
      </c>
      <c r="I101" s="25">
        <f t="shared" si="10"/>
        <v>12341.240000000002</v>
      </c>
      <c r="J101" s="25">
        <f>VLOOKUP(F101,'Pop cal'!B:O,14,0)</f>
        <v>116.06651710691679</v>
      </c>
      <c r="K101" s="25">
        <f>VLOOKUP(F101,'Pop cal'!B:G,6,0)</f>
        <v>6.99562349451604</v>
      </c>
      <c r="L101" s="25">
        <v>41003</v>
      </c>
      <c r="M101" s="26">
        <v>4</v>
      </c>
      <c r="N101" s="26">
        <f t="shared" si="13"/>
        <v>3064.0136120789025</v>
      </c>
      <c r="O101" s="26">
        <f>N101*G101/SUM(N101:N104)</f>
        <v>2531.2102945128295</v>
      </c>
      <c r="P101" s="26">
        <f>SUM(O101:O104)</f>
        <v>53392.31360222964</v>
      </c>
      <c r="Q101" s="26">
        <f t="shared" si="11"/>
        <v>293788.76294927724</v>
      </c>
      <c r="R101" s="26"/>
      <c r="S101" s="59">
        <f t="shared" si="12"/>
        <v>355885.22741533275</v>
      </c>
      <c r="T101" s="26">
        <f>SUM(S101:S104)</f>
        <v>7506897.277461254</v>
      </c>
      <c r="U101" s="26">
        <f>SUM(D101:D104)</f>
        <v>0.4375366322</v>
      </c>
      <c r="V101" s="26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ht="15">
      <c r="A102" s="61">
        <f t="shared" si="9"/>
        <v>41003</v>
      </c>
      <c r="B102" s="61">
        <v>41</v>
      </c>
      <c r="C102" s="61">
        <v>3</v>
      </c>
      <c r="D102" s="62">
        <v>0.0681921402</v>
      </c>
      <c r="E102" s="63" t="s">
        <v>20</v>
      </c>
      <c r="F102" s="63" t="s">
        <v>24</v>
      </c>
      <c r="G102" s="25">
        <f>VLOOKUP(A102,GPW!A:E,5,0)</f>
        <v>53392.31360222964</v>
      </c>
      <c r="H102" s="25">
        <f>VLOOKUP(A102,Grid!A:E,5,0)</f>
        <v>4764.95752895753</v>
      </c>
      <c r="I102" s="25">
        <f t="shared" si="10"/>
        <v>12341.240000000002</v>
      </c>
      <c r="J102" s="25">
        <f>VLOOKUP(F102,'Pop cal'!B:O,14,0)</f>
        <v>116.06651710691678</v>
      </c>
      <c r="K102" s="25">
        <f>VLOOKUP(F102,'Pop cal'!B:G,6,0)</f>
        <v>11.641009836913028</v>
      </c>
      <c r="L102" s="25">
        <v>41003</v>
      </c>
      <c r="M102" s="26">
        <v>4</v>
      </c>
      <c r="N102" s="26">
        <f t="shared" si="13"/>
        <v>9796.789469340305</v>
      </c>
      <c r="O102" s="26">
        <f>N102*G102/SUM(N101:N104)</f>
        <v>8093.219383951773</v>
      </c>
      <c r="P102" s="26"/>
      <c r="Q102" s="26">
        <f t="shared" si="11"/>
        <v>939351.7860774689</v>
      </c>
      <c r="R102" s="26"/>
      <c r="S102" s="59">
        <f t="shared" si="12"/>
        <v>1137897.24513356</v>
      </c>
      <c r="T102" s="26"/>
      <c r="U102" s="26"/>
      <c r="V102" s="26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ht="15">
      <c r="A103" s="61">
        <f t="shared" si="9"/>
        <v>41003</v>
      </c>
      <c r="B103" s="61">
        <v>41</v>
      </c>
      <c r="C103" s="61">
        <v>3</v>
      </c>
      <c r="D103" s="62">
        <v>0.3163247402</v>
      </c>
      <c r="E103" s="63" t="s">
        <v>20</v>
      </c>
      <c r="F103" s="63" t="s">
        <v>23</v>
      </c>
      <c r="G103" s="25">
        <f>VLOOKUP(A103,GPW!A:E,5,0)</f>
        <v>53392.31360222964</v>
      </c>
      <c r="H103" s="25">
        <f>VLOOKUP(A103,Grid!A:E,5,0)</f>
        <v>4764.95752895753</v>
      </c>
      <c r="I103" s="25">
        <f t="shared" si="10"/>
        <v>12341.240000000002</v>
      </c>
      <c r="J103" s="25">
        <f>VLOOKUP(F103,'Pop cal'!B:O,14,0)</f>
        <v>116.06651710691678</v>
      </c>
      <c r="K103" s="25">
        <f>VLOOKUP(F103,'Pop cal'!B:G,6,0)</f>
        <v>11.86546164315224</v>
      </c>
      <c r="L103" s="25">
        <v>41003</v>
      </c>
      <c r="M103" s="26">
        <v>4</v>
      </c>
      <c r="N103" s="26">
        <f t="shared" si="13"/>
        <v>46320.85828427908</v>
      </c>
      <c r="O103" s="26">
        <f>N103*G103/SUM(N101:N104)</f>
        <v>38266.0941444988</v>
      </c>
      <c r="P103" s="26"/>
      <c r="Q103" s="26">
        <f t="shared" si="11"/>
        <v>4441412.270637358</v>
      </c>
      <c r="R103" s="26"/>
      <c r="S103" s="59">
        <f t="shared" si="12"/>
        <v>5380168.390762865</v>
      </c>
      <c r="T103" s="26"/>
      <c r="U103" s="26"/>
      <c r="V103" s="26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ht="15">
      <c r="A104" s="61">
        <f t="shared" si="9"/>
        <v>41003</v>
      </c>
      <c r="B104" s="61">
        <v>41</v>
      </c>
      <c r="C104" s="61">
        <v>3</v>
      </c>
      <c r="D104" s="62">
        <v>0.0175297955</v>
      </c>
      <c r="E104" s="63" t="s">
        <v>20</v>
      </c>
      <c r="F104" s="63" t="s">
        <v>22</v>
      </c>
      <c r="G104" s="25">
        <f>VLOOKUP(A104,GPW!A:E,5,0)</f>
        <v>53392.31360222964</v>
      </c>
      <c r="H104" s="25">
        <f>VLOOKUP(A104,Grid!A:E,5,0)</f>
        <v>4764.95752895753</v>
      </c>
      <c r="I104" s="25">
        <f t="shared" si="10"/>
        <v>12341.240000000002</v>
      </c>
      <c r="J104" s="25">
        <f>VLOOKUP(F104,'Pop cal'!B:O,14,0)</f>
        <v>116.06651710691676</v>
      </c>
      <c r="K104" s="25">
        <f>VLOOKUP(F104,'Pop cal'!B:G,6,0)</f>
        <v>25.18906373196815</v>
      </c>
      <c r="L104" s="25">
        <v>41003</v>
      </c>
      <c r="M104" s="26">
        <v>4</v>
      </c>
      <c r="N104" s="26">
        <f t="shared" si="13"/>
        <v>5449.38727228281</v>
      </c>
      <c r="O104" s="26">
        <f>N104*G104/SUM(N101:N104)</f>
        <v>4501.78977926624</v>
      </c>
      <c r="P104" s="26"/>
      <c r="Q104" s="26">
        <f t="shared" si="11"/>
        <v>522507.06042694807</v>
      </c>
      <c r="R104" s="26"/>
      <c r="S104" s="59">
        <f t="shared" si="12"/>
        <v>632946.4141494964</v>
      </c>
      <c r="T104" s="26"/>
      <c r="U104" s="26"/>
      <c r="V104" s="26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1:36" ht="15">
      <c r="A105" s="61">
        <f t="shared" si="9"/>
        <v>42000</v>
      </c>
      <c r="B105" s="61">
        <v>42</v>
      </c>
      <c r="C105" s="61">
        <v>0</v>
      </c>
      <c r="D105" s="62">
        <v>0.1159588202</v>
      </c>
      <c r="E105" s="63" t="s">
        <v>41</v>
      </c>
      <c r="F105" s="63" t="s">
        <v>43</v>
      </c>
      <c r="G105" s="25">
        <f>VLOOKUP(A105,GPW!A:E,5,0)</f>
        <v>162913.82674729335</v>
      </c>
      <c r="H105" s="25">
        <f>VLOOKUP(A105,Grid!A:E,5,0)</f>
        <v>4773.679536679537</v>
      </c>
      <c r="I105" s="25">
        <f t="shared" si="10"/>
        <v>12363.83</v>
      </c>
      <c r="J105" s="25">
        <f>VLOOKUP(F105,'Pop cal'!B:O,14,0)</f>
        <v>104.59246188646534</v>
      </c>
      <c r="K105" s="25">
        <f>VLOOKUP(F105,'Pop cal'!B:G,6,0)</f>
        <v>79.12619495527315</v>
      </c>
      <c r="L105" s="25">
        <v>42000</v>
      </c>
      <c r="M105" s="26">
        <v>4</v>
      </c>
      <c r="N105" s="26">
        <f t="shared" si="13"/>
        <v>113442.84115037767</v>
      </c>
      <c r="O105" s="26">
        <f>N105*G105/SUM(N105:N108)</f>
        <v>93628.4866052923</v>
      </c>
      <c r="P105" s="26">
        <f>SUM(O105:O108)</f>
        <v>162913.82674729338</v>
      </c>
      <c r="Q105" s="26">
        <f t="shared" si="11"/>
        <v>9792833.916751467</v>
      </c>
      <c r="R105" s="26"/>
      <c r="S105" s="59">
        <f t="shared" si="12"/>
        <v>11862689.677158918</v>
      </c>
      <c r="T105" s="26">
        <f>SUM(S105:S108)</f>
        <v>22247609.54972323</v>
      </c>
      <c r="U105" s="26">
        <f>SUM(D105:D108)</f>
        <v>0.99394821</v>
      </c>
      <c r="V105" s="26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ht="15">
      <c r="A106" s="61">
        <f t="shared" si="9"/>
        <v>42000</v>
      </c>
      <c r="B106" s="61">
        <v>42</v>
      </c>
      <c r="C106" s="61">
        <v>0</v>
      </c>
      <c r="D106" s="62">
        <v>0.1638451238</v>
      </c>
      <c r="E106" s="63" t="s">
        <v>37</v>
      </c>
      <c r="F106" s="63" t="s">
        <v>40</v>
      </c>
      <c r="G106" s="25">
        <f>VLOOKUP(A106,GPW!A:E,5,0)</f>
        <v>162913.82674729335</v>
      </c>
      <c r="H106" s="25">
        <f>VLOOKUP(A106,Grid!A:E,5,0)</f>
        <v>4773.679536679537</v>
      </c>
      <c r="I106" s="25">
        <f t="shared" si="10"/>
        <v>12363.83</v>
      </c>
      <c r="J106" s="25">
        <f>VLOOKUP(F106,'Pop cal'!B:O,14,0)</f>
        <v>133.11368486301606</v>
      </c>
      <c r="K106" s="25">
        <f>VLOOKUP(F106,'Pop cal'!B:G,6,0)</f>
        <v>22.746676471918374</v>
      </c>
      <c r="L106" s="25">
        <v>42000</v>
      </c>
      <c r="M106" s="26">
        <v>4</v>
      </c>
      <c r="N106" s="26">
        <f t="shared" si="13"/>
        <v>46079.15394873544</v>
      </c>
      <c r="O106" s="26">
        <f>N106*G106/SUM(N105:N108)</f>
        <v>38030.79510811437</v>
      </c>
      <c r="P106" s="26"/>
      <c r="Q106" s="26">
        <f t="shared" si="11"/>
        <v>5062419.275111469</v>
      </c>
      <c r="R106" s="26"/>
      <c r="S106" s="59">
        <f t="shared" si="12"/>
        <v>6132434.12344489</v>
      </c>
      <c r="T106" s="26"/>
      <c r="U106" s="26"/>
      <c r="V106" s="26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1:36" ht="15">
      <c r="A107" s="61">
        <f t="shared" si="9"/>
        <v>42000</v>
      </c>
      <c r="B107" s="61">
        <v>42</v>
      </c>
      <c r="C107" s="61">
        <v>0</v>
      </c>
      <c r="D107" s="62">
        <v>0.6306332112</v>
      </c>
      <c r="E107" s="63" t="s">
        <v>41</v>
      </c>
      <c r="F107" s="63" t="s">
        <v>42</v>
      </c>
      <c r="G107" s="25">
        <f>VLOOKUP(A107,GPW!A:E,5,0)</f>
        <v>162913.82674729335</v>
      </c>
      <c r="H107" s="25">
        <f>VLOOKUP(A107,Grid!A:E,5,0)</f>
        <v>4773.679536679537</v>
      </c>
      <c r="I107" s="25">
        <f t="shared" si="10"/>
        <v>12363.83</v>
      </c>
      <c r="J107" s="25">
        <f>VLOOKUP(F107,'Pop cal'!B:O,14,0)</f>
        <v>104.59246188646534</v>
      </c>
      <c r="K107" s="25">
        <f>VLOOKUP(F107,'Pop cal'!B:G,6,0)</f>
        <v>3.541013244718033</v>
      </c>
      <c r="L107" s="25">
        <v>42000</v>
      </c>
      <c r="M107" s="26">
        <v>4</v>
      </c>
      <c r="N107" s="26">
        <f t="shared" si="13"/>
        <v>27609.428338769343</v>
      </c>
      <c r="O107" s="26">
        <f>N107*G107/SUM(N105:N108)</f>
        <v>22787.061441537575</v>
      </c>
      <c r="P107" s="26"/>
      <c r="Q107" s="26">
        <f t="shared" si="11"/>
        <v>2383354.8553285627</v>
      </c>
      <c r="R107" s="26"/>
      <c r="S107" s="59">
        <f t="shared" si="12"/>
        <v>2887111.052802538</v>
      </c>
      <c r="T107" s="26"/>
      <c r="U107" s="26"/>
      <c r="V107" s="26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1:36" ht="15">
      <c r="A108" s="61">
        <f t="shared" si="9"/>
        <v>42000</v>
      </c>
      <c r="B108" s="61">
        <v>42</v>
      </c>
      <c r="C108" s="61">
        <v>0</v>
      </c>
      <c r="D108" s="62">
        <v>0.0835110548</v>
      </c>
      <c r="E108" s="63" t="s">
        <v>37</v>
      </c>
      <c r="F108" s="63" t="s">
        <v>39</v>
      </c>
      <c r="G108" s="25">
        <f>VLOOKUP(A108,GPW!A:E,5,0)</f>
        <v>162913.82674729335</v>
      </c>
      <c r="H108" s="25">
        <f>VLOOKUP(A108,Grid!A:E,5,0)</f>
        <v>4773.679536679537</v>
      </c>
      <c r="I108" s="25">
        <f t="shared" si="10"/>
        <v>12363.83</v>
      </c>
      <c r="J108" s="25">
        <f>VLOOKUP(F108,'Pop cal'!B:O,14,0)</f>
        <v>133.11368486301606</v>
      </c>
      <c r="K108" s="25">
        <f>VLOOKUP(F108,'Pop cal'!B:G,6,0)</f>
        <v>9.936340392408416</v>
      </c>
      <c r="L108" s="25">
        <v>42000</v>
      </c>
      <c r="M108" s="26">
        <v>4</v>
      </c>
      <c r="N108" s="26">
        <f t="shared" si="13"/>
        <v>10259.43525243304</v>
      </c>
      <c r="O108" s="26">
        <f>N108*G108/SUM(N105:N108)</f>
        <v>8467.483592349121</v>
      </c>
      <c r="P108" s="26"/>
      <c r="Q108" s="26">
        <f t="shared" si="11"/>
        <v>1127137.94249472</v>
      </c>
      <c r="R108" s="26"/>
      <c r="S108" s="59">
        <f t="shared" si="12"/>
        <v>1365374.6963168883</v>
      </c>
      <c r="T108" s="26"/>
      <c r="U108" s="26"/>
      <c r="V108" s="26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1:36" ht="15">
      <c r="A109" s="61">
        <f t="shared" si="9"/>
        <v>42002</v>
      </c>
      <c r="B109" s="61">
        <v>42</v>
      </c>
      <c r="C109" s="61">
        <v>2</v>
      </c>
      <c r="D109" s="62">
        <v>0.3042495648</v>
      </c>
      <c r="E109" s="63" t="s">
        <v>15</v>
      </c>
      <c r="F109" s="63" t="s">
        <v>19</v>
      </c>
      <c r="G109" s="25">
        <f>VLOOKUP(A109,GPW!A:E,5,0)</f>
        <v>138466.15536539568</v>
      </c>
      <c r="H109" s="25">
        <f>VLOOKUP(A109,Grid!A:E,5,0)</f>
        <v>4769.316602316603</v>
      </c>
      <c r="I109" s="25">
        <f t="shared" si="10"/>
        <v>12352.53</v>
      </c>
      <c r="J109" s="25">
        <f>VLOOKUP(F109,'Pop cal'!B:O,14,0)</f>
        <v>105.8271468638052</v>
      </c>
      <c r="K109" s="25">
        <f>VLOOKUP(F109,'Pop cal'!B:G,6,0)</f>
        <v>12.756316861082961</v>
      </c>
      <c r="L109" s="25">
        <v>42002</v>
      </c>
      <c r="M109" s="26">
        <v>4</v>
      </c>
      <c r="N109" s="26">
        <f t="shared" si="13"/>
        <v>47941.4517826763</v>
      </c>
      <c r="O109" s="26">
        <f>N109*G109/SUM(N109:N112)</f>
        <v>39575.795725783115</v>
      </c>
      <c r="P109" s="26">
        <f>SUM(O109:O112)</f>
        <v>138466.15536539568</v>
      </c>
      <c r="Q109" s="26">
        <f t="shared" si="11"/>
        <v>4188193.5465244036</v>
      </c>
      <c r="R109" s="26"/>
      <c r="S109" s="59">
        <f t="shared" si="12"/>
        <v>5073428.261180992</v>
      </c>
      <c r="T109" s="26">
        <f>SUM(S109:S112)</f>
        <v>18252366.502297815</v>
      </c>
      <c r="U109" s="26">
        <f>SUM(D109:D112)</f>
        <v>1.0000000019</v>
      </c>
      <c r="V109" s="26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</row>
    <row r="110" spans="1:36" ht="15">
      <c r="A110" s="61">
        <f t="shared" si="9"/>
        <v>42002</v>
      </c>
      <c r="B110" s="61">
        <v>42</v>
      </c>
      <c r="C110" s="61">
        <v>2</v>
      </c>
      <c r="D110" s="62">
        <v>0.3979921225</v>
      </c>
      <c r="E110" s="63" t="s">
        <v>20</v>
      </c>
      <c r="F110" s="63" t="s">
        <v>26</v>
      </c>
      <c r="G110" s="25">
        <f>VLOOKUP(A110,GPW!A:E,5,0)</f>
        <v>138466.15536539568</v>
      </c>
      <c r="H110" s="25">
        <f>VLOOKUP(A110,Grid!A:E,5,0)</f>
        <v>4769.316602316603</v>
      </c>
      <c r="I110" s="25">
        <f t="shared" si="10"/>
        <v>12352.53</v>
      </c>
      <c r="J110" s="25">
        <f>VLOOKUP(F110,'Pop cal'!B:O,14,0)</f>
        <v>116.06651710691678</v>
      </c>
      <c r="K110" s="25">
        <f>VLOOKUP(F110,'Pop cal'!B:G,6,0)</f>
        <v>7.050317010656954</v>
      </c>
      <c r="L110" s="25">
        <v>42002</v>
      </c>
      <c r="M110" s="26">
        <v>4</v>
      </c>
      <c r="N110" s="26">
        <f t="shared" si="13"/>
        <v>34660.83640310718</v>
      </c>
      <c r="O110" s="26">
        <f>N110*G110/SUM(N109:N112)</f>
        <v>28612.61247140274</v>
      </c>
      <c r="P110" s="26"/>
      <c r="Q110" s="26">
        <f t="shared" si="11"/>
        <v>3320966.2748856465</v>
      </c>
      <c r="R110" s="26"/>
      <c r="S110" s="59">
        <f t="shared" si="12"/>
        <v>4022900.080015591</v>
      </c>
      <c r="T110" s="26"/>
      <c r="U110" s="26"/>
      <c r="V110" s="26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</row>
    <row r="111" spans="1:36" ht="15">
      <c r="A111" s="61">
        <f t="shared" si="9"/>
        <v>42002</v>
      </c>
      <c r="B111" s="61">
        <v>42</v>
      </c>
      <c r="C111" s="61">
        <v>2</v>
      </c>
      <c r="D111" s="62">
        <v>0.0996811034</v>
      </c>
      <c r="E111" s="63" t="s">
        <v>20</v>
      </c>
      <c r="F111" s="63" t="s">
        <v>24</v>
      </c>
      <c r="G111" s="25">
        <f>VLOOKUP(A111,GPW!A:E,5,0)</f>
        <v>138466.15536539568</v>
      </c>
      <c r="H111" s="25">
        <f>VLOOKUP(A111,Grid!A:E,5,0)</f>
        <v>4769.316602316603</v>
      </c>
      <c r="I111" s="25">
        <f t="shared" si="10"/>
        <v>12352.53</v>
      </c>
      <c r="J111" s="25">
        <f>VLOOKUP(F111,'Pop cal'!B:O,14,0)</f>
        <v>116.06651710691678</v>
      </c>
      <c r="K111" s="25">
        <f>VLOOKUP(F111,'Pop cal'!B:G,6,0)</f>
        <v>11.641009836913028</v>
      </c>
      <c r="L111" s="25">
        <v>42002</v>
      </c>
      <c r="M111" s="26">
        <v>4</v>
      </c>
      <c r="N111" s="26">
        <f t="shared" si="13"/>
        <v>14333.736293060989</v>
      </c>
      <c r="O111" s="26">
        <f>N111*G111/SUM(N109:N112)</f>
        <v>11832.537364385962</v>
      </c>
      <c r="P111" s="26"/>
      <c r="Q111" s="26">
        <f t="shared" si="11"/>
        <v>1373361.4004217351</v>
      </c>
      <c r="R111" s="26"/>
      <c r="S111" s="59">
        <f t="shared" si="12"/>
        <v>1663641.009975979</v>
      </c>
      <c r="T111" s="26"/>
      <c r="U111" s="26"/>
      <c r="V111" s="26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1:36" ht="15">
      <c r="A112" s="61">
        <f t="shared" si="9"/>
        <v>42002</v>
      </c>
      <c r="B112" s="61">
        <v>42</v>
      </c>
      <c r="C112" s="61">
        <v>2</v>
      </c>
      <c r="D112" s="62">
        <v>0.1980772112</v>
      </c>
      <c r="E112" s="63" t="s">
        <v>15</v>
      </c>
      <c r="F112" s="63" t="s">
        <v>18</v>
      </c>
      <c r="G112" s="25">
        <f>VLOOKUP(A112,GPW!A:E,5,0)</f>
        <v>138466.15536539568</v>
      </c>
      <c r="H112" s="25">
        <f>VLOOKUP(A112,Grid!A:E,5,0)</f>
        <v>4769.316602316603</v>
      </c>
      <c r="I112" s="25">
        <f t="shared" si="10"/>
        <v>12352.53</v>
      </c>
      <c r="J112" s="25">
        <f>VLOOKUP(F112,'Pop cal'!B:O,14,0)</f>
        <v>105.82714686380518</v>
      </c>
      <c r="K112" s="25">
        <f>VLOOKUP(F112,'Pop cal'!B:G,6,0)</f>
        <v>28.936101393393088</v>
      </c>
      <c r="L112" s="25">
        <v>42002</v>
      </c>
      <c r="M112" s="26">
        <v>4</v>
      </c>
      <c r="N112" s="26">
        <f t="shared" si="13"/>
        <v>70799.54190063168</v>
      </c>
      <c r="O112" s="26">
        <f>N112*G112/SUM(N109:N112)</f>
        <v>58445.209803823855</v>
      </c>
      <c r="P112" s="26"/>
      <c r="Q112" s="26">
        <f t="shared" si="11"/>
        <v>6185089.801395173</v>
      </c>
      <c r="R112" s="26"/>
      <c r="S112" s="59">
        <f t="shared" si="12"/>
        <v>7492397.151125251</v>
      </c>
      <c r="T112" s="26"/>
      <c r="U112" s="26"/>
      <c r="V112" s="26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1:36" ht="15">
      <c r="A113" s="61">
        <f t="shared" si="9"/>
        <v>43002</v>
      </c>
      <c r="B113" s="61">
        <v>43</v>
      </c>
      <c r="C113" s="61">
        <v>2</v>
      </c>
      <c r="D113" s="62">
        <v>0.1746495124</v>
      </c>
      <c r="E113" s="63" t="s">
        <v>15</v>
      </c>
      <c r="F113" s="63" t="s">
        <v>19</v>
      </c>
      <c r="G113" s="25">
        <f>VLOOKUP(A113,GPW!A:E,5,0)</f>
        <v>169761.57066131078</v>
      </c>
      <c r="H113" s="25">
        <f>VLOOKUP(A113,Grid!A:E,5,0)</f>
        <v>4769.316602316603</v>
      </c>
      <c r="I113" s="25">
        <f t="shared" si="10"/>
        <v>12352.53</v>
      </c>
      <c r="J113" s="25">
        <f>VLOOKUP(F113,'Pop cal'!B:O,14,0)</f>
        <v>105.8271468638052</v>
      </c>
      <c r="K113" s="25">
        <f>VLOOKUP(F113,'Pop cal'!B:G,6,0)</f>
        <v>12.756316861082961</v>
      </c>
      <c r="L113" s="25">
        <v>43002</v>
      </c>
      <c r="M113" s="26">
        <v>4</v>
      </c>
      <c r="N113" s="26">
        <f t="shared" si="13"/>
        <v>27520.010367464387</v>
      </c>
      <c r="O113" s="26">
        <f>N113*G113/SUM(N113:N116)</f>
        <v>22713.791096029396</v>
      </c>
      <c r="P113" s="26">
        <f>SUM(O113:O116)</f>
        <v>169761.57066131075</v>
      </c>
      <c r="Q113" s="26">
        <f t="shared" si="11"/>
        <v>2403735.7061532936</v>
      </c>
      <c r="R113" s="26"/>
      <c r="S113" s="59">
        <f t="shared" si="12"/>
        <v>2911799.6884666923</v>
      </c>
      <c r="T113" s="26">
        <f>SUM(S113:S116)</f>
        <v>21762623.706248306</v>
      </c>
      <c r="U113" s="26">
        <f>SUM(D113:D116)</f>
        <v>1.0000000018000001</v>
      </c>
      <c r="V113" s="26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1:36" ht="15">
      <c r="A114" s="61">
        <f t="shared" si="9"/>
        <v>43002</v>
      </c>
      <c r="B114" s="61">
        <v>43</v>
      </c>
      <c r="C114" s="61">
        <v>2</v>
      </c>
      <c r="D114" s="62">
        <v>0.058227838</v>
      </c>
      <c r="E114" s="63" t="s">
        <v>15</v>
      </c>
      <c r="F114" s="63" t="s">
        <v>18</v>
      </c>
      <c r="G114" s="25">
        <f>VLOOKUP(A114,GPW!A:E,5,0)</f>
        <v>169761.57066131078</v>
      </c>
      <c r="H114" s="25">
        <f>VLOOKUP(A114,Grid!A:E,5,0)</f>
        <v>4769.316602316603</v>
      </c>
      <c r="I114" s="25">
        <f t="shared" si="10"/>
        <v>12352.53</v>
      </c>
      <c r="J114" s="25">
        <f>VLOOKUP(F114,'Pop cal'!B:O,14,0)</f>
        <v>105.82714686380518</v>
      </c>
      <c r="K114" s="25">
        <f>VLOOKUP(F114,'Pop cal'!B:G,6,0)</f>
        <v>28.936101393393088</v>
      </c>
      <c r="L114" s="25">
        <v>43002</v>
      </c>
      <c r="M114" s="26">
        <v>4</v>
      </c>
      <c r="N114" s="26">
        <f t="shared" si="13"/>
        <v>20812.61257309237</v>
      </c>
      <c r="O114" s="26">
        <f>N114*G114/SUM(N113:N116)</f>
        <v>17177.803635812044</v>
      </c>
      <c r="P114" s="26"/>
      <c r="Q114" s="26">
        <f t="shared" si="11"/>
        <v>1817877.948164688</v>
      </c>
      <c r="R114" s="26"/>
      <c r="S114" s="59">
        <f t="shared" si="12"/>
        <v>2202112.4991346444</v>
      </c>
      <c r="T114" s="26"/>
      <c r="U114" s="26"/>
      <c r="V114" s="26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ht="15">
      <c r="A115" s="61">
        <f t="shared" si="9"/>
        <v>43002</v>
      </c>
      <c r="B115" s="61">
        <v>43</v>
      </c>
      <c r="C115" s="61">
        <v>2</v>
      </c>
      <c r="D115" s="62">
        <v>0.2631627005</v>
      </c>
      <c r="E115" s="63" t="s">
        <v>15</v>
      </c>
      <c r="F115" s="63" t="s">
        <v>16</v>
      </c>
      <c r="G115" s="25">
        <f>VLOOKUP(A115,GPW!A:E,5,0)</f>
        <v>169761.57066131078</v>
      </c>
      <c r="H115" s="25">
        <f>VLOOKUP(A115,Grid!A:E,5,0)</f>
        <v>4769.316602316603</v>
      </c>
      <c r="I115" s="25">
        <f t="shared" si="10"/>
        <v>12352.53</v>
      </c>
      <c r="J115" s="25">
        <f>VLOOKUP(F115,'Pop cal'!B:O,14,0)</f>
        <v>105.82714686380518</v>
      </c>
      <c r="K115" s="25">
        <f>VLOOKUP(F115,'Pop cal'!B:G,6,0)</f>
        <v>23.950259613213937</v>
      </c>
      <c r="L115" s="25">
        <v>43002</v>
      </c>
      <c r="M115" s="26">
        <v>4</v>
      </c>
      <c r="N115" s="26">
        <f t="shared" si="13"/>
        <v>77855.71134093855</v>
      </c>
      <c r="O115" s="26">
        <f>N115*G115/SUM(N113:N116)</f>
        <v>64258.63723952441</v>
      </c>
      <c r="P115" s="26"/>
      <c r="Q115" s="26">
        <f t="shared" si="11"/>
        <v>6800308.240415131</v>
      </c>
      <c r="R115" s="26"/>
      <c r="S115" s="59">
        <f t="shared" si="12"/>
        <v>8237650.822105598</v>
      </c>
      <c r="T115" s="26"/>
      <c r="U115" s="26"/>
      <c r="V115" s="26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36" ht="15">
      <c r="A116" s="61">
        <f t="shared" si="9"/>
        <v>43002</v>
      </c>
      <c r="B116" s="61">
        <v>43</v>
      </c>
      <c r="C116" s="61">
        <v>2</v>
      </c>
      <c r="D116" s="62">
        <v>0.5039599509</v>
      </c>
      <c r="E116" s="63" t="s">
        <v>15</v>
      </c>
      <c r="F116" s="63" t="s">
        <v>17</v>
      </c>
      <c r="G116" s="25">
        <f>VLOOKUP(A116,GPW!A:E,5,0)</f>
        <v>169761.57066131078</v>
      </c>
      <c r="H116" s="25">
        <f>VLOOKUP(A116,Grid!A:E,5,0)</f>
        <v>4769.316602316603</v>
      </c>
      <c r="I116" s="25">
        <f t="shared" si="10"/>
        <v>12352.53</v>
      </c>
      <c r="J116" s="25">
        <f>VLOOKUP(F116,'Pop cal'!B:O,14,0)</f>
        <v>105.82714686380518</v>
      </c>
      <c r="K116" s="25">
        <f>VLOOKUP(F116,'Pop cal'!B:G,6,0)</f>
        <v>12.769853727336837</v>
      </c>
      <c r="L116" s="25">
        <v>43002</v>
      </c>
      <c r="M116" s="26">
        <v>4</v>
      </c>
      <c r="N116" s="26">
        <f t="shared" si="13"/>
        <v>79494.64329123565</v>
      </c>
      <c r="O116" s="26">
        <f>N116*G116/SUM(N113:N116)</f>
        <v>65611.33868994491</v>
      </c>
      <c r="P116" s="26"/>
      <c r="Q116" s="26">
        <f t="shared" si="11"/>
        <v>6943460.775471663</v>
      </c>
      <c r="R116" s="26"/>
      <c r="S116" s="59">
        <f t="shared" si="12"/>
        <v>8411060.69654137</v>
      </c>
      <c r="T116" s="26"/>
      <c r="U116" s="26"/>
      <c r="V116" s="26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ht="15">
      <c r="A117" s="61">
        <f t="shared" si="9"/>
        <v>43009</v>
      </c>
      <c r="B117" s="61">
        <v>43</v>
      </c>
      <c r="C117" s="61">
        <v>9</v>
      </c>
      <c r="D117" s="62">
        <v>0.1933706857</v>
      </c>
      <c r="E117" s="63" t="s">
        <v>82</v>
      </c>
      <c r="F117" s="63" t="s">
        <v>88</v>
      </c>
      <c r="G117" s="25">
        <f>VLOOKUP(A117,GPW!A:E,5,0)</f>
        <v>194844.162721012</v>
      </c>
      <c r="H117" s="25">
        <f>VLOOKUP(A117,Grid!A:E,5,0)</f>
        <v>4708.389961389961</v>
      </c>
      <c r="I117" s="25">
        <f t="shared" si="10"/>
        <v>12194.73</v>
      </c>
      <c r="J117" s="25">
        <f>VLOOKUP(F117,'Pop cal'!B:O,14,0)</f>
        <v>147.78802977055628</v>
      </c>
      <c r="K117" s="25">
        <f>VLOOKUP(F117,'Pop cal'!B:G,6,0)</f>
        <v>32.14526950961408</v>
      </c>
      <c r="L117" s="25">
        <v>43009</v>
      </c>
      <c r="M117" s="26">
        <v>4</v>
      </c>
      <c r="N117" s="26">
        <f t="shared" si="13"/>
        <v>75801.86617514826</v>
      </c>
      <c r="O117" s="26">
        <f>N117*G117/SUM(N117:N120)</f>
        <v>62542.76059893954</v>
      </c>
      <c r="P117" s="26">
        <f>SUM(O117:O120)</f>
        <v>194844.16272101196</v>
      </c>
      <c r="Q117" s="26">
        <f t="shared" si="11"/>
        <v>9243071.36532885</v>
      </c>
      <c r="R117" s="26"/>
      <c r="S117" s="59">
        <f t="shared" si="12"/>
        <v>11196726.933474094</v>
      </c>
      <c r="T117" s="26">
        <f>SUM(S117:S120)</f>
        <v>34882004.94631755</v>
      </c>
      <c r="U117" s="26">
        <f>SUM(D117:D120)</f>
        <v>0.5125459252</v>
      </c>
      <c r="V117" s="26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ht="15">
      <c r="A118" s="61">
        <f t="shared" si="9"/>
        <v>43009</v>
      </c>
      <c r="B118" s="61">
        <v>43</v>
      </c>
      <c r="C118" s="61">
        <v>9</v>
      </c>
      <c r="D118" s="62">
        <v>0.0495738042</v>
      </c>
      <c r="E118" s="63" t="s">
        <v>82</v>
      </c>
      <c r="F118" s="63" t="s">
        <v>87</v>
      </c>
      <c r="G118" s="25">
        <f>VLOOKUP(A118,GPW!A:E,5,0)</f>
        <v>194844.162721012</v>
      </c>
      <c r="H118" s="25">
        <f>VLOOKUP(A118,Grid!A:E,5,0)</f>
        <v>4708.389961389961</v>
      </c>
      <c r="I118" s="25">
        <f t="shared" si="10"/>
        <v>12194.73</v>
      </c>
      <c r="J118" s="25">
        <f>VLOOKUP(F118,'Pop cal'!B:O,14,0)</f>
        <v>147.78802977055628</v>
      </c>
      <c r="K118" s="25">
        <f>VLOOKUP(F118,'Pop cal'!B:G,6,0)</f>
        <v>64.29806811501074</v>
      </c>
      <c r="L118" s="25">
        <v>43009</v>
      </c>
      <c r="M118" s="26">
        <v>4</v>
      </c>
      <c r="N118" s="26">
        <f t="shared" si="13"/>
        <v>38870.699913743585</v>
      </c>
      <c r="O118" s="26">
        <f>N118*G118/SUM(N117:N120)</f>
        <v>32071.517519123005</v>
      </c>
      <c r="P118" s="26"/>
      <c r="Q118" s="26">
        <f t="shared" si="11"/>
        <v>4739786.385903068</v>
      </c>
      <c r="R118" s="26"/>
      <c r="S118" s="59">
        <f t="shared" si="12"/>
        <v>5741608.150405813</v>
      </c>
      <c r="T118" s="26"/>
      <c r="U118" s="26"/>
      <c r="V118" s="26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ht="15">
      <c r="A119" s="61">
        <f t="shared" si="9"/>
        <v>43009</v>
      </c>
      <c r="B119" s="61">
        <v>43</v>
      </c>
      <c r="C119" s="61">
        <v>9</v>
      </c>
      <c r="D119" s="62">
        <v>0.0282938251</v>
      </c>
      <c r="E119" s="63" t="s">
        <v>82</v>
      </c>
      <c r="F119" s="63" t="s">
        <v>86</v>
      </c>
      <c r="G119" s="25">
        <f>VLOOKUP(A119,GPW!A:E,5,0)</f>
        <v>194844.162721012</v>
      </c>
      <c r="H119" s="25">
        <f>VLOOKUP(A119,Grid!A:E,5,0)</f>
        <v>4708.389961389961</v>
      </c>
      <c r="I119" s="25">
        <f t="shared" si="10"/>
        <v>12194.73</v>
      </c>
      <c r="J119" s="25">
        <f>VLOOKUP(F119,'Pop cal'!B:O,14,0)</f>
        <v>147.7880297705563</v>
      </c>
      <c r="K119" s="25">
        <f>VLOOKUP(F119,'Pop cal'!B:G,6,0)</f>
        <v>26.944689275118932</v>
      </c>
      <c r="L119" s="25">
        <v>43009</v>
      </c>
      <c r="M119" s="26">
        <v>4</v>
      </c>
      <c r="N119" s="26">
        <f t="shared" si="13"/>
        <v>9296.875892756976</v>
      </c>
      <c r="O119" s="26">
        <f>N119*G119/SUM(N117:N120)</f>
        <v>7670.685599418419</v>
      </c>
      <c r="P119" s="26"/>
      <c r="Q119" s="26">
        <f t="shared" si="11"/>
        <v>1133635.511727427</v>
      </c>
      <c r="R119" s="26"/>
      <c r="S119" s="59">
        <f t="shared" si="12"/>
        <v>1373245.6199043503</v>
      </c>
      <c r="T119" s="26"/>
      <c r="U119" s="26"/>
      <c r="V119" s="26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ht="15">
      <c r="A120" s="61">
        <f t="shared" si="9"/>
        <v>43009</v>
      </c>
      <c r="B120" s="61">
        <v>43</v>
      </c>
      <c r="C120" s="61">
        <v>9</v>
      </c>
      <c r="D120" s="62">
        <v>0.2413076102</v>
      </c>
      <c r="E120" s="63" t="s">
        <v>82</v>
      </c>
      <c r="F120" s="63" t="s">
        <v>89</v>
      </c>
      <c r="G120" s="25">
        <f>VLOOKUP(A120,GPW!A:E,5,0)</f>
        <v>194844.162721012</v>
      </c>
      <c r="H120" s="25">
        <f>VLOOKUP(A120,Grid!A:E,5,0)</f>
        <v>4708.389961389961</v>
      </c>
      <c r="I120" s="25">
        <f t="shared" si="10"/>
        <v>12194.73</v>
      </c>
      <c r="J120" s="25">
        <f>VLOOKUP(F120,'Pop cal'!B:O,14,0)</f>
        <v>147.78802977055628</v>
      </c>
      <c r="K120" s="25">
        <f>VLOOKUP(F120,'Pop cal'!B:G,6,0)</f>
        <v>38.12231194324294</v>
      </c>
      <c r="L120" s="25">
        <v>43009</v>
      </c>
      <c r="M120" s="26">
        <v>4</v>
      </c>
      <c r="N120" s="26">
        <f t="shared" si="13"/>
        <v>112181.80887691003</v>
      </c>
      <c r="O120" s="26">
        <f>N120*G120/SUM(N117:N120)</f>
        <v>92559.19900353102</v>
      </c>
      <c r="P120" s="26"/>
      <c r="Q120" s="26">
        <f t="shared" si="11"/>
        <v>13679141.657872684</v>
      </c>
      <c r="R120" s="26"/>
      <c r="S120" s="59">
        <f t="shared" si="12"/>
        <v>16570424.2425333</v>
      </c>
      <c r="T120" s="26"/>
      <c r="U120" s="26"/>
      <c r="V120" s="26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</row>
    <row r="121" spans="1:36" ht="15">
      <c r="A121" s="61">
        <f t="shared" si="9"/>
        <v>43011</v>
      </c>
      <c r="B121" s="61">
        <v>43</v>
      </c>
      <c r="C121" s="61">
        <v>11</v>
      </c>
      <c r="D121" s="62">
        <v>0.0003920577</v>
      </c>
      <c r="E121" s="63" t="s">
        <v>82</v>
      </c>
      <c r="F121" s="63" t="s">
        <v>83</v>
      </c>
      <c r="G121" s="25">
        <f>VLOOKUP(A121,GPW!A:E,5,0)</f>
        <v>18891.88507351242</v>
      </c>
      <c r="H121" s="25">
        <f>VLOOKUP(A121,Grid!A:E,5,0)</f>
        <v>4678.023166023167</v>
      </c>
      <c r="I121" s="25">
        <f t="shared" si="10"/>
        <v>12116.08</v>
      </c>
      <c r="J121" s="25">
        <f>VLOOKUP(F121,'Pop cal'!B:O,14,0)</f>
        <v>147.7880297705563</v>
      </c>
      <c r="K121" s="25">
        <f>VLOOKUP(F121,'Pop cal'!B:G,6,0)</f>
        <v>10.208977511329394</v>
      </c>
      <c r="L121" s="25">
        <v>43011</v>
      </c>
      <c r="M121" s="26">
        <v>4</v>
      </c>
      <c r="N121" s="26">
        <f t="shared" si="13"/>
        <v>48.494710066105156</v>
      </c>
      <c r="O121" s="26">
        <f>N121*G121/SUM(N121:N124)</f>
        <v>40.1097314672672</v>
      </c>
      <c r="P121" s="26">
        <f>SUM(O121:O124)</f>
        <v>18891.88507351242</v>
      </c>
      <c r="Q121" s="26">
        <f t="shared" si="11"/>
        <v>5927.738188173505</v>
      </c>
      <c r="R121" s="26"/>
      <c r="S121" s="59">
        <f t="shared" si="12"/>
        <v>7180.650587105344</v>
      </c>
      <c r="T121" s="26">
        <f>SUM(S121:S124)</f>
        <v>3382122.509480024</v>
      </c>
      <c r="U121" s="26">
        <f>SUM(D121:D124)</f>
        <v>0.18466114680000004</v>
      </c>
      <c r="V121" s="26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ht="15">
      <c r="A122" s="61">
        <f t="shared" si="9"/>
        <v>43011</v>
      </c>
      <c r="B122" s="61">
        <v>43</v>
      </c>
      <c r="C122" s="61">
        <v>11</v>
      </c>
      <c r="D122" s="62">
        <v>0.1839252493</v>
      </c>
      <c r="E122" s="63" t="s">
        <v>82</v>
      </c>
      <c r="F122" s="63" t="s">
        <v>83</v>
      </c>
      <c r="G122" s="25">
        <f>VLOOKUP(A122,GPW!A:E,5,0)</f>
        <v>18891.88507351242</v>
      </c>
      <c r="H122" s="25">
        <f>VLOOKUP(A122,Grid!A:E,5,0)</f>
        <v>4678.023166023167</v>
      </c>
      <c r="I122" s="25">
        <f t="shared" si="10"/>
        <v>12116.08</v>
      </c>
      <c r="J122" s="25">
        <f>VLOOKUP(F122,'Pop cal'!B:O,14,0)</f>
        <v>147.7880297705563</v>
      </c>
      <c r="K122" s="25">
        <f>VLOOKUP(F122,'Pop cal'!B:G,6,0)</f>
        <v>10.208977511329394</v>
      </c>
      <c r="L122" s="25">
        <v>43011</v>
      </c>
      <c r="M122" s="26">
        <v>4</v>
      </c>
      <c r="N122" s="26">
        <f t="shared" si="13"/>
        <v>22750.226914659786</v>
      </c>
      <c r="O122" s="26">
        <f>N122*G122/SUM(N121:N124)</f>
        <v>18816.598575855485</v>
      </c>
      <c r="P122" s="26"/>
      <c r="Q122" s="26">
        <f t="shared" si="11"/>
        <v>2780868.030509138</v>
      </c>
      <c r="R122" s="26"/>
      <c r="S122" s="59">
        <f t="shared" si="12"/>
        <v>3368644.3331416324</v>
      </c>
      <c r="T122" s="26"/>
      <c r="U122" s="26"/>
      <c r="V122" s="26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ht="15">
      <c r="A123" s="61">
        <f t="shared" si="9"/>
        <v>43011</v>
      </c>
      <c r="B123" s="61">
        <v>43</v>
      </c>
      <c r="C123" s="61">
        <v>11</v>
      </c>
      <c r="D123" s="62">
        <v>0.0002184232</v>
      </c>
      <c r="E123" s="63" t="s">
        <v>82</v>
      </c>
      <c r="F123" s="63" t="s">
        <v>83</v>
      </c>
      <c r="G123" s="25">
        <f>VLOOKUP(A123,GPW!A:E,5,0)</f>
        <v>18891.88507351242</v>
      </c>
      <c r="H123" s="25">
        <f>VLOOKUP(A123,Grid!A:E,5,0)</f>
        <v>4678.023166023167</v>
      </c>
      <c r="I123" s="25">
        <f t="shared" si="10"/>
        <v>12116.08</v>
      </c>
      <c r="J123" s="25">
        <f>VLOOKUP(F123,'Pop cal'!B:O,14,0)</f>
        <v>147.7880297705563</v>
      </c>
      <c r="K123" s="25">
        <f>VLOOKUP(F123,'Pop cal'!B:G,6,0)</f>
        <v>10.208977511329394</v>
      </c>
      <c r="L123" s="25">
        <v>43011</v>
      </c>
      <c r="M123" s="26">
        <v>4</v>
      </c>
      <c r="N123" s="26">
        <f t="shared" si="13"/>
        <v>27.01737462549747</v>
      </c>
      <c r="O123" s="26">
        <f>N123*G123/SUM(N121:N124)</f>
        <v>22.345935045329295</v>
      </c>
      <c r="P123" s="26"/>
      <c r="Q123" s="26">
        <f t="shared" si="11"/>
        <v>3302.4617137300434</v>
      </c>
      <c r="R123" s="26"/>
      <c r="S123" s="59">
        <f t="shared" si="12"/>
        <v>4000.484314725685</v>
      </c>
      <c r="T123" s="26"/>
      <c r="U123" s="26"/>
      <c r="V123" s="26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1:36" ht="15">
      <c r="A124" s="61">
        <f t="shared" si="9"/>
        <v>43011</v>
      </c>
      <c r="B124" s="61">
        <v>43</v>
      </c>
      <c r="C124" s="61">
        <v>11</v>
      </c>
      <c r="D124" s="62">
        <v>0.0001254166</v>
      </c>
      <c r="E124" s="63" t="s">
        <v>82</v>
      </c>
      <c r="F124" s="63" t="s">
        <v>83</v>
      </c>
      <c r="G124" s="25">
        <f>VLOOKUP(A124,GPW!A:E,5,0)</f>
        <v>18891.88507351242</v>
      </c>
      <c r="H124" s="25">
        <f>VLOOKUP(A124,Grid!A:E,5,0)</f>
        <v>4678.023166023167</v>
      </c>
      <c r="I124" s="25">
        <f t="shared" si="10"/>
        <v>12116.08</v>
      </c>
      <c r="J124" s="25">
        <f>VLOOKUP(F124,'Pop cal'!B:O,14,0)</f>
        <v>147.7880297705563</v>
      </c>
      <c r="K124" s="25">
        <f>VLOOKUP(F124,'Pop cal'!B:G,6,0)</f>
        <v>10.208977511329394</v>
      </c>
      <c r="L124" s="25">
        <v>43011</v>
      </c>
      <c r="M124" s="26">
        <v>4</v>
      </c>
      <c r="N124" s="26">
        <f t="shared" si="13"/>
        <v>15.513128946266544</v>
      </c>
      <c r="O124" s="26">
        <f>N124*G124/SUM(N121:N124)</f>
        <v>12.83083114433836</v>
      </c>
      <c r="P124" s="26"/>
      <c r="Q124" s="26">
        <f t="shared" si="11"/>
        <v>1896.2432551404586</v>
      </c>
      <c r="R124" s="26"/>
      <c r="S124" s="59">
        <f t="shared" si="12"/>
        <v>2297.0414365608844</v>
      </c>
      <c r="T124" s="26"/>
      <c r="U124" s="26"/>
      <c r="V124" s="26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1:36" ht="15">
      <c r="A125" s="61">
        <f t="shared" si="9"/>
        <v>44002</v>
      </c>
      <c r="B125" s="61">
        <v>44</v>
      </c>
      <c r="C125" s="61">
        <v>2</v>
      </c>
      <c r="D125" s="62">
        <v>0.0684185701</v>
      </c>
      <c r="E125" s="63" t="s">
        <v>68</v>
      </c>
      <c r="F125" s="63" t="s">
        <v>71</v>
      </c>
      <c r="G125" s="25">
        <f>VLOOKUP(A125,GPW!A:E,5,0)</f>
        <v>224267.0688481364</v>
      </c>
      <c r="H125" s="25">
        <f>VLOOKUP(A125,Grid!A:E,5,0)</f>
        <v>4769.316602316603</v>
      </c>
      <c r="I125" s="25">
        <f t="shared" si="10"/>
        <v>12352.53</v>
      </c>
      <c r="J125" s="25">
        <f>VLOOKUP(F125,'Pop cal'!B:O,14,0)</f>
        <v>104.59246188646534</v>
      </c>
      <c r="K125" s="25">
        <f>VLOOKUP(F125,'Pop cal'!B:G,6,0)</f>
        <v>59.20870703684217</v>
      </c>
      <c r="L125" s="25">
        <v>44002</v>
      </c>
      <c r="M125" s="26">
        <v>4</v>
      </c>
      <c r="N125" s="26">
        <f t="shared" si="13"/>
        <v>50039.7911176268</v>
      </c>
      <c r="O125" s="26">
        <f>N125*G125/SUM(N125:N128)</f>
        <v>41304.542977819976</v>
      </c>
      <c r="P125" s="26">
        <f>SUM(O125:O128)</f>
        <v>224267.0688481364</v>
      </c>
      <c r="Q125" s="26">
        <f t="shared" si="11"/>
        <v>4320143.8371455055</v>
      </c>
      <c r="R125" s="26"/>
      <c r="S125" s="59">
        <f t="shared" si="12"/>
        <v>5233268.136313717</v>
      </c>
      <c r="T125" s="26">
        <f>SUM(S125:S128)</f>
        <v>28529527.88374697</v>
      </c>
      <c r="U125" s="26">
        <f>SUM(D125:D128)</f>
        <v>1.0000000018</v>
      </c>
      <c r="V125" s="26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1:36" ht="15">
      <c r="A126" s="61">
        <f t="shared" si="9"/>
        <v>44002</v>
      </c>
      <c r="B126" s="61">
        <v>44</v>
      </c>
      <c r="C126" s="61">
        <v>2</v>
      </c>
      <c r="D126" s="62">
        <v>0.0975348006</v>
      </c>
      <c r="E126" s="63" t="s">
        <v>68</v>
      </c>
      <c r="F126" s="63" t="s">
        <v>70</v>
      </c>
      <c r="G126" s="25">
        <f>VLOOKUP(A126,GPW!A:E,5,0)</f>
        <v>224267.0688481364</v>
      </c>
      <c r="H126" s="25">
        <f>VLOOKUP(A126,Grid!A:E,5,0)</f>
        <v>4769.316602316603</v>
      </c>
      <c r="I126" s="25">
        <f t="shared" si="10"/>
        <v>12352.53</v>
      </c>
      <c r="J126" s="25">
        <f>VLOOKUP(F126,'Pop cal'!B:O,14,0)</f>
        <v>104.59246188646533</v>
      </c>
      <c r="K126" s="25">
        <f>VLOOKUP(F126,'Pop cal'!B:G,6,0)</f>
        <v>51.67783259207289</v>
      </c>
      <c r="L126" s="25">
        <v>44002</v>
      </c>
      <c r="M126" s="26">
        <v>4</v>
      </c>
      <c r="N126" s="26">
        <f t="shared" si="13"/>
        <v>62261.53283111012</v>
      </c>
      <c r="O126" s="26">
        <f>N126*G126/SUM(N125:N128)</f>
        <v>51392.7836477648</v>
      </c>
      <c r="P126" s="26"/>
      <c r="Q126" s="26">
        <f t="shared" si="11"/>
        <v>5375297.764918199</v>
      </c>
      <c r="R126" s="26"/>
      <c r="S126" s="59">
        <f t="shared" si="12"/>
        <v>6511443.96500734</v>
      </c>
      <c r="T126" s="26"/>
      <c r="U126" s="26"/>
      <c r="V126" s="26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1:36" ht="15">
      <c r="A127" s="61">
        <f t="shared" si="9"/>
        <v>44002</v>
      </c>
      <c r="B127" s="61">
        <v>44</v>
      </c>
      <c r="C127" s="61">
        <v>2</v>
      </c>
      <c r="D127" s="62">
        <v>0.5904542911</v>
      </c>
      <c r="E127" s="63" t="s">
        <v>15</v>
      </c>
      <c r="F127" s="63" t="s">
        <v>17</v>
      </c>
      <c r="G127" s="25">
        <f>VLOOKUP(A127,GPW!A:E,5,0)</f>
        <v>224267.0688481364</v>
      </c>
      <c r="H127" s="25">
        <f>VLOOKUP(A127,Grid!A:E,5,0)</f>
        <v>4769.316602316603</v>
      </c>
      <c r="I127" s="25">
        <f t="shared" si="10"/>
        <v>12352.53</v>
      </c>
      <c r="J127" s="25">
        <f>VLOOKUP(F127,'Pop cal'!B:O,14,0)</f>
        <v>105.82714686380518</v>
      </c>
      <c r="K127" s="25">
        <f>VLOOKUP(F127,'Pop cal'!B:G,6,0)</f>
        <v>12.769853727336837</v>
      </c>
      <c r="L127" s="25">
        <v>44002</v>
      </c>
      <c r="M127" s="26">
        <v>4</v>
      </c>
      <c r="N127" s="26">
        <f t="shared" si="13"/>
        <v>93138.26062358623</v>
      </c>
      <c r="O127" s="26">
        <f>N127*G127/SUM(N125:N128)</f>
        <v>76879.48336481316</v>
      </c>
      <c r="P127" s="26"/>
      <c r="Q127" s="26">
        <f t="shared" si="11"/>
        <v>8135936.37686155</v>
      </c>
      <c r="R127" s="26"/>
      <c r="S127" s="59">
        <f t="shared" si="12"/>
        <v>9855583.102121416</v>
      </c>
      <c r="T127" s="26"/>
      <c r="U127" s="26"/>
      <c r="V127" s="26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1:36" ht="15">
      <c r="A128" s="61">
        <f t="shared" si="9"/>
        <v>44002</v>
      </c>
      <c r="B128" s="61">
        <v>44</v>
      </c>
      <c r="C128" s="61">
        <v>2</v>
      </c>
      <c r="D128" s="62">
        <v>0.24359234</v>
      </c>
      <c r="E128" s="63" t="s">
        <v>68</v>
      </c>
      <c r="F128" s="63" t="s">
        <v>69</v>
      </c>
      <c r="G128" s="25">
        <f>VLOOKUP(A128,GPW!A:E,5,0)</f>
        <v>224267.0688481364</v>
      </c>
      <c r="H128" s="25">
        <f>VLOOKUP(A128,Grid!A:E,5,0)</f>
        <v>4769.316602316603</v>
      </c>
      <c r="I128" s="25">
        <f t="shared" si="10"/>
        <v>12352.53</v>
      </c>
      <c r="J128" s="25">
        <f>VLOOKUP(F128,'Pop cal'!B:O,14,0)</f>
        <v>104.59246188646534</v>
      </c>
      <c r="K128" s="25">
        <f>VLOOKUP(F128,'Pop cal'!B:G,6,0)</f>
        <v>22.019532858942565</v>
      </c>
      <c r="L128" s="25">
        <v>44002</v>
      </c>
      <c r="M128" s="26">
        <v>4</v>
      </c>
      <c r="N128" s="26">
        <f t="shared" si="13"/>
        <v>66256.37114250944</v>
      </c>
      <c r="O128" s="26">
        <f>N128*G128/SUM(N125:N128)</f>
        <v>54690.258857738474</v>
      </c>
      <c r="P128" s="26"/>
      <c r="Q128" s="26">
        <f t="shared" si="11"/>
        <v>5720188.815138935</v>
      </c>
      <c r="R128" s="26"/>
      <c r="S128" s="59">
        <f t="shared" si="12"/>
        <v>6929232.680304497</v>
      </c>
      <c r="T128" s="26"/>
      <c r="U128" s="26"/>
      <c r="V128" s="26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1:36" ht="15">
      <c r="A129" s="61">
        <f t="shared" si="9"/>
        <v>46004</v>
      </c>
      <c r="B129" s="61">
        <v>46</v>
      </c>
      <c r="C129" s="61">
        <v>4</v>
      </c>
      <c r="D129" s="62">
        <v>0.1947680504</v>
      </c>
      <c r="E129" s="63" t="s">
        <v>27</v>
      </c>
      <c r="F129" s="63" t="s">
        <v>32</v>
      </c>
      <c r="G129" s="25">
        <f>VLOOKUP(A129,GPW!A:E,5,0)</f>
        <v>95224.27901426303</v>
      </c>
      <c r="H129" s="25">
        <f>VLOOKUP(A129,Grid!A:E,5,0)</f>
        <v>4759.142857142858</v>
      </c>
      <c r="I129" s="25">
        <f t="shared" si="10"/>
        <v>12326.18</v>
      </c>
      <c r="J129" s="25">
        <f>VLOOKUP(F129,'Pop cal'!B:O,14,0)</f>
        <v>101.69639932932257</v>
      </c>
      <c r="K129" s="25">
        <f>VLOOKUP(F129,'Pop cal'!B:G,6,0)</f>
        <v>8.75569508786707</v>
      </c>
      <c r="L129" s="25">
        <v>46004</v>
      </c>
      <c r="M129" s="26">
        <v>4</v>
      </c>
      <c r="N129" s="26">
        <f t="shared" si="13"/>
        <v>21020.200375132295</v>
      </c>
      <c r="O129" s="26">
        <f>N129*G129/SUM(N129:N132)</f>
        <v>16965.396371965715</v>
      </c>
      <c r="P129" s="26">
        <f>SUM(O129:O132)</f>
        <v>95224.27901426303</v>
      </c>
      <c r="Q129" s="26">
        <f t="shared" si="11"/>
        <v>1725319.7242236657</v>
      </c>
      <c r="R129" s="26"/>
      <c r="S129" s="59">
        <f t="shared" si="12"/>
        <v>2089990.7683858848</v>
      </c>
      <c r="T129" s="26">
        <f>SUM(S129:S132)</f>
        <v>12375417.768532867</v>
      </c>
      <c r="U129" s="26">
        <f>SUM(D129:D132)</f>
        <v>1.000000002</v>
      </c>
      <c r="V129" s="26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1:36" ht="15">
      <c r="A130" s="61">
        <f aca="true" t="shared" si="14" ref="A130:A193">1000*B130+C130</f>
        <v>46004</v>
      </c>
      <c r="B130" s="61">
        <v>46</v>
      </c>
      <c r="C130" s="61">
        <v>4</v>
      </c>
      <c r="D130" s="62">
        <v>0.1457109869</v>
      </c>
      <c r="E130" s="63" t="s">
        <v>33</v>
      </c>
      <c r="F130" s="63" t="s">
        <v>35</v>
      </c>
      <c r="G130" s="25">
        <f>VLOOKUP(A130,GPW!A:E,5,0)</f>
        <v>95224.27901426303</v>
      </c>
      <c r="H130" s="25">
        <f>VLOOKUP(A130,Grid!A:E,5,0)</f>
        <v>4759.142857142858</v>
      </c>
      <c r="I130" s="25">
        <f aca="true" t="shared" si="15" ref="I130:I193">H130*2.59</f>
        <v>12326.18</v>
      </c>
      <c r="J130" s="25">
        <f>VLOOKUP(F130,'Pop cal'!B:O,14,0)</f>
        <v>125.38918697353357</v>
      </c>
      <c r="K130" s="25">
        <f>VLOOKUP(F130,'Pop cal'!B:G,6,0)</f>
        <v>9.187967590724242</v>
      </c>
      <c r="L130" s="25">
        <v>46004</v>
      </c>
      <c r="M130" s="26">
        <v>4</v>
      </c>
      <c r="N130" s="26">
        <f t="shared" si="13"/>
        <v>16502.139715835663</v>
      </c>
      <c r="O130" s="26">
        <f>N130*G130/SUM(N129:N132)</f>
        <v>13318.871193821704</v>
      </c>
      <c r="P130" s="26"/>
      <c r="Q130" s="26">
        <f t="shared" si="11"/>
        <v>1670042.4303985198</v>
      </c>
      <c r="R130" s="26"/>
      <c r="S130" s="59">
        <f t="shared" si="12"/>
        <v>2023029.8264955967</v>
      </c>
      <c r="T130" s="26"/>
      <c r="U130" s="26"/>
      <c r="V130" s="26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1:36" ht="15">
      <c r="A131" s="61">
        <f t="shared" si="14"/>
        <v>46004</v>
      </c>
      <c r="B131" s="61">
        <v>46</v>
      </c>
      <c r="C131" s="61">
        <v>4</v>
      </c>
      <c r="D131" s="62">
        <v>0.0856684786</v>
      </c>
      <c r="E131" s="63" t="s">
        <v>33</v>
      </c>
      <c r="F131" s="63" t="s">
        <v>34</v>
      </c>
      <c r="G131" s="25">
        <f>VLOOKUP(A131,GPW!A:E,5,0)</f>
        <v>95224.27901426303</v>
      </c>
      <c r="H131" s="25">
        <f>VLOOKUP(A131,Grid!A:E,5,0)</f>
        <v>4759.142857142858</v>
      </c>
      <c r="I131" s="25">
        <f t="shared" si="15"/>
        <v>12326.18</v>
      </c>
      <c r="J131" s="25">
        <f>VLOOKUP(F131,'Pop cal'!B:O,14,0)</f>
        <v>125.38918697353355</v>
      </c>
      <c r="K131" s="25">
        <f>VLOOKUP(F131,'Pop cal'!B:G,6,0)</f>
        <v>10.72526972702889</v>
      </c>
      <c r="L131" s="25">
        <v>46004</v>
      </c>
      <c r="M131" s="26">
        <v>4</v>
      </c>
      <c r="N131" s="26">
        <f t="shared" si="13"/>
        <v>11325.510386296723</v>
      </c>
      <c r="O131" s="26">
        <f>N131*G131/SUM(N129:N132)</f>
        <v>9140.815472227827</v>
      </c>
      <c r="P131" s="26"/>
      <c r="Q131" s="26">
        <f aca="true" t="shared" si="16" ref="Q131:Q194">O131*J131</f>
        <v>1146159.4203377434</v>
      </c>
      <c r="R131" s="26"/>
      <c r="S131" s="59">
        <f aca="true" t="shared" si="17" ref="S131:S194">Q131*$Q$305</f>
        <v>1388416.6360425027</v>
      </c>
      <c r="T131" s="26"/>
      <c r="U131" s="26"/>
      <c r="V131" s="26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</row>
    <row r="132" spans="1:36" ht="15">
      <c r="A132" s="61">
        <f t="shared" si="14"/>
        <v>46004</v>
      </c>
      <c r="B132" s="61">
        <v>46</v>
      </c>
      <c r="C132" s="61">
        <v>4</v>
      </c>
      <c r="D132" s="62">
        <v>0.5738524861</v>
      </c>
      <c r="E132" s="63" t="s">
        <v>27</v>
      </c>
      <c r="F132" s="63" t="s">
        <v>31</v>
      </c>
      <c r="G132" s="25">
        <f>VLOOKUP(A132,GPW!A:E,5,0)</f>
        <v>95224.27901426303</v>
      </c>
      <c r="H132" s="25">
        <f>VLOOKUP(A132,Grid!A:E,5,0)</f>
        <v>4759.142857142858</v>
      </c>
      <c r="I132" s="25">
        <f t="shared" si="15"/>
        <v>12326.18</v>
      </c>
      <c r="J132" s="25">
        <f>VLOOKUP(F132,'Pop cal'!B:O,14,0)</f>
        <v>101.69639932932257</v>
      </c>
      <c r="K132" s="25">
        <f>VLOOKUP(F132,'Pop cal'!B:G,6,0)</f>
        <v>9.773992671247761</v>
      </c>
      <c r="L132" s="25">
        <v>46004</v>
      </c>
      <c r="M132" s="26">
        <v>4</v>
      </c>
      <c r="N132" s="26">
        <f t="shared" si="13"/>
        <v>69135.44808951042</v>
      </c>
      <c r="O132" s="26">
        <f>N132*G132/SUM(N129:N132)</f>
        <v>55799.19597624778</v>
      </c>
      <c r="P132" s="26"/>
      <c r="Q132" s="26">
        <f t="shared" si="16"/>
        <v>5674577.3162556235</v>
      </c>
      <c r="R132" s="26"/>
      <c r="S132" s="59">
        <f t="shared" si="17"/>
        <v>6873980.537608882</v>
      </c>
      <c r="T132" s="26"/>
      <c r="U132" s="26"/>
      <c r="V132" s="26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ht="15">
      <c r="A133" s="61">
        <f t="shared" si="14"/>
        <v>46006</v>
      </c>
      <c r="B133" s="61">
        <v>46</v>
      </c>
      <c r="C133" s="61">
        <v>6</v>
      </c>
      <c r="D133" s="62">
        <v>0.1375346843</v>
      </c>
      <c r="E133" s="63" t="s">
        <v>27</v>
      </c>
      <c r="F133" s="63" t="s">
        <v>29</v>
      </c>
      <c r="G133" s="25">
        <f>VLOOKUP(A133,GPW!A:E,5,0)</f>
        <v>52462.50959075829</v>
      </c>
      <c r="H133" s="25">
        <f>VLOOKUP(A133,Grid!A:E,5,0)</f>
        <v>4743.173745173745</v>
      </c>
      <c r="I133" s="25">
        <f t="shared" si="15"/>
        <v>12284.82</v>
      </c>
      <c r="J133" s="25">
        <f>VLOOKUP(F133,'Pop cal'!B:O,14,0)</f>
        <v>101.69639932932256</v>
      </c>
      <c r="K133" s="25">
        <f>VLOOKUP(F133,'Pop cal'!B:G,6,0)</f>
        <v>12.265670718172585</v>
      </c>
      <c r="L133" s="25">
        <v>46006</v>
      </c>
      <c r="M133" s="26">
        <v>4</v>
      </c>
      <c r="N133" s="26">
        <f t="shared" si="13"/>
        <v>20723.940365228667</v>
      </c>
      <c r="O133" s="26">
        <f>N133*G133/SUM(N133:N136)</f>
        <v>17234.9451028782</v>
      </c>
      <c r="P133" s="26">
        <f>SUM(O133:O136)</f>
        <v>52462.50959075829</v>
      </c>
      <c r="Q133" s="26">
        <f t="shared" si="16"/>
        <v>1752731.8596012536</v>
      </c>
      <c r="R133" s="26"/>
      <c r="S133" s="59">
        <f t="shared" si="17"/>
        <v>2123196.8513376587</v>
      </c>
      <c r="T133" s="26">
        <f>SUM(S133:S136)</f>
        <v>6484163.897091663</v>
      </c>
      <c r="U133" s="26">
        <f>SUM(D133:D136)</f>
        <v>0.47580331249999996</v>
      </c>
      <c r="V133" s="26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</row>
    <row r="134" spans="1:36" ht="15">
      <c r="A134" s="61">
        <f t="shared" si="14"/>
        <v>46006</v>
      </c>
      <c r="B134" s="61">
        <v>46</v>
      </c>
      <c r="C134" s="61">
        <v>6</v>
      </c>
      <c r="D134" s="62">
        <v>0.2063089086</v>
      </c>
      <c r="E134" s="63" t="s">
        <v>27</v>
      </c>
      <c r="F134" s="63" t="s">
        <v>28</v>
      </c>
      <c r="G134" s="25">
        <f>VLOOKUP(A134,GPW!A:E,5,0)</f>
        <v>52462.50959075829</v>
      </c>
      <c r="H134" s="25">
        <f>VLOOKUP(A134,Grid!A:E,5,0)</f>
        <v>4743.173745173745</v>
      </c>
      <c r="I134" s="25">
        <f t="shared" si="15"/>
        <v>12284.82</v>
      </c>
      <c r="J134" s="25">
        <f>VLOOKUP(F134,'Pop cal'!B:O,14,0)</f>
        <v>101.69639932932256</v>
      </c>
      <c r="K134" s="25">
        <f>VLOOKUP(F134,'Pop cal'!B:G,6,0)</f>
        <v>8.476852629933981</v>
      </c>
      <c r="L134" s="25">
        <v>46006</v>
      </c>
      <c r="M134" s="26">
        <v>4</v>
      </c>
      <c r="N134" s="26">
        <f t="shared" si="13"/>
        <v>21484.31009141478</v>
      </c>
      <c r="O134" s="26">
        <f>N134*G134/SUM(N133:N136)</f>
        <v>17867.302186413148</v>
      </c>
      <c r="P134" s="26"/>
      <c r="Q134" s="26">
        <f t="shared" si="16"/>
        <v>1817040.2980871496</v>
      </c>
      <c r="R134" s="26"/>
      <c r="S134" s="59">
        <f t="shared" si="17"/>
        <v>2201097.7997113355</v>
      </c>
      <c r="T134" s="26"/>
      <c r="U134" s="26"/>
      <c r="V134" s="26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</row>
    <row r="135" spans="1:36" ht="15">
      <c r="A135" s="61">
        <f t="shared" si="14"/>
        <v>46006</v>
      </c>
      <c r="B135" s="61">
        <v>46</v>
      </c>
      <c r="C135" s="61">
        <v>6</v>
      </c>
      <c r="D135" s="62">
        <v>0.1190678616</v>
      </c>
      <c r="E135" s="63" t="s">
        <v>46</v>
      </c>
      <c r="F135" s="63" t="s">
        <v>48</v>
      </c>
      <c r="G135" s="25">
        <f>VLOOKUP(A135,GPW!A:E,5,0)</f>
        <v>52462.50959075829</v>
      </c>
      <c r="H135" s="25">
        <f>VLOOKUP(A135,Grid!A:E,5,0)</f>
        <v>4743.173745173745</v>
      </c>
      <c r="I135" s="25">
        <f t="shared" si="15"/>
        <v>12284.82</v>
      </c>
      <c r="J135" s="25">
        <f>VLOOKUP(F135,'Pop cal'!B:O,14,0)</f>
        <v>102.70613761552941</v>
      </c>
      <c r="K135" s="25">
        <f>VLOOKUP(F135,'Pop cal'!B:G,6,0)</f>
        <v>11.048800445128139</v>
      </c>
      <c r="L135" s="25">
        <v>46006</v>
      </c>
      <c r="M135" s="26">
        <v>4</v>
      </c>
      <c r="N135" s="26">
        <f t="shared" si="13"/>
        <v>16161.381463731086</v>
      </c>
      <c r="O135" s="26">
        <f>N135*G135/SUM(N133:N136)</f>
        <v>13440.51938990441</v>
      </c>
      <c r="P135" s="26"/>
      <c r="Q135" s="26">
        <f t="shared" si="16"/>
        <v>1380423.8340837138</v>
      </c>
      <c r="R135" s="26"/>
      <c r="S135" s="59">
        <f t="shared" si="17"/>
        <v>1672196.1901832388</v>
      </c>
      <c r="T135" s="26"/>
      <c r="U135" s="26"/>
      <c r="V135" s="26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</row>
    <row r="136" spans="1:36" ht="15">
      <c r="A136" s="61">
        <f t="shared" si="14"/>
        <v>46006</v>
      </c>
      <c r="B136" s="61">
        <v>46</v>
      </c>
      <c r="C136" s="61">
        <v>6</v>
      </c>
      <c r="D136" s="62">
        <v>0.012891858</v>
      </c>
      <c r="E136" s="63" t="s">
        <v>46</v>
      </c>
      <c r="F136" s="63" t="s">
        <v>49</v>
      </c>
      <c r="G136" s="25">
        <f>VLOOKUP(A136,GPW!A:E,5,0)</f>
        <v>52462.50959075829</v>
      </c>
      <c r="H136" s="25">
        <f>VLOOKUP(A136,Grid!A:E,5,0)</f>
        <v>4743.173745173745</v>
      </c>
      <c r="I136" s="25">
        <f t="shared" si="15"/>
        <v>12284.82</v>
      </c>
      <c r="J136" s="25">
        <f>VLOOKUP(F136,'Pop cal'!B:O,14,0)</f>
        <v>102.70613761552943</v>
      </c>
      <c r="K136" s="25">
        <f>VLOOKUP(F136,'Pop cal'!B:G,6,0)</f>
        <v>29.760190177381098</v>
      </c>
      <c r="L136" s="25">
        <v>46006</v>
      </c>
      <c r="M136" s="26">
        <v>4</v>
      </c>
      <c r="N136" s="26">
        <f t="shared" si="13"/>
        <v>4713.2449718498965</v>
      </c>
      <c r="O136" s="26">
        <f>N136*G136/SUM(N133:N136)</f>
        <v>3919.74291156253</v>
      </c>
      <c r="P136" s="26"/>
      <c r="Q136" s="26">
        <f t="shared" si="16"/>
        <v>402581.6548924372</v>
      </c>
      <c r="R136" s="26"/>
      <c r="S136" s="59">
        <f t="shared" si="17"/>
        <v>487673.0558594311</v>
      </c>
      <c r="T136" s="26"/>
      <c r="U136" s="26"/>
      <c r="V136" s="26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</row>
    <row r="137" spans="1:36" ht="15">
      <c r="A137" s="61">
        <f t="shared" si="14"/>
        <v>46009</v>
      </c>
      <c r="B137" s="61">
        <v>46</v>
      </c>
      <c r="C137" s="61">
        <v>9</v>
      </c>
      <c r="D137" s="62">
        <v>0.0374377601</v>
      </c>
      <c r="E137" s="63" t="s">
        <v>52</v>
      </c>
      <c r="F137" s="63" t="s">
        <v>54</v>
      </c>
      <c r="G137" s="25">
        <f>VLOOKUP(A137,GPW!A:E,5,0)</f>
        <v>122824.43753515325</v>
      </c>
      <c r="H137" s="25">
        <f>VLOOKUP(A137,Grid!A:E,5,0)</f>
        <v>4708.389961389961</v>
      </c>
      <c r="I137" s="25">
        <f t="shared" si="15"/>
        <v>12194.73</v>
      </c>
      <c r="J137" s="25">
        <f>VLOOKUP(F137,'Pop cal'!B:O,14,0)</f>
        <v>120.07795010693343</v>
      </c>
      <c r="K137" s="25">
        <f>VLOOKUP(F137,'Pop cal'!B:G,6,0)</f>
        <v>1.091483321813147</v>
      </c>
      <c r="L137" s="25">
        <v>46009</v>
      </c>
      <c r="M137" s="26">
        <v>4</v>
      </c>
      <c r="N137" s="26">
        <f t="shared" si="13"/>
        <v>498.30948083305884</v>
      </c>
      <c r="O137" s="26">
        <f>N137*G137/SUM(N137:N140)</f>
        <v>411.4270630123032</v>
      </c>
      <c r="P137" s="26">
        <f>SUM(O137:O140)</f>
        <v>122824.43753515327</v>
      </c>
      <c r="Q137" s="26">
        <f t="shared" si="16"/>
        <v>49403.318345033505</v>
      </c>
      <c r="R137" s="26"/>
      <c r="S137" s="59">
        <f t="shared" si="17"/>
        <v>59845.417529906874</v>
      </c>
      <c r="T137" s="26">
        <f>SUM(S137:S140)</f>
        <v>17519256.139191132</v>
      </c>
      <c r="U137" s="26">
        <f>SUM(D137:D140)</f>
        <v>1.0000000019000002</v>
      </c>
      <c r="V137" s="26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ht="15">
      <c r="A138" s="61">
        <f t="shared" si="14"/>
        <v>46009</v>
      </c>
      <c r="B138" s="61">
        <v>46</v>
      </c>
      <c r="C138" s="61">
        <v>9</v>
      </c>
      <c r="D138" s="62">
        <v>0.1057780002</v>
      </c>
      <c r="E138" s="63" t="s">
        <v>76</v>
      </c>
      <c r="F138" s="63" t="s">
        <v>78</v>
      </c>
      <c r="G138" s="25">
        <f>VLOOKUP(A138,GPW!A:E,5,0)</f>
        <v>122824.43753515325</v>
      </c>
      <c r="H138" s="25">
        <f>VLOOKUP(A138,Grid!A:E,5,0)</f>
        <v>4708.389961389961</v>
      </c>
      <c r="I138" s="25">
        <f t="shared" si="15"/>
        <v>12194.73</v>
      </c>
      <c r="J138" s="25">
        <f>VLOOKUP(F138,'Pop cal'!B:O,14,0)</f>
        <v>118.17399663720376</v>
      </c>
      <c r="K138" s="25">
        <f>VLOOKUP(F138,'Pop cal'!B:G,6,0)</f>
        <v>20.23701302893741</v>
      </c>
      <c r="L138" s="25">
        <v>46009</v>
      </c>
      <c r="M138" s="26">
        <v>4</v>
      </c>
      <c r="N138" s="26">
        <f aca="true" t="shared" si="18" ref="N138:N201">D138*I138*K138</f>
        <v>26104.414248164067</v>
      </c>
      <c r="O138" s="26">
        <f>N138*G138/SUM(N137:N140)</f>
        <v>21552.99647886239</v>
      </c>
      <c r="P138" s="26"/>
      <c r="Q138" s="26">
        <f t="shared" si="16"/>
        <v>2547003.7334147487</v>
      </c>
      <c r="R138" s="26"/>
      <c r="S138" s="59">
        <f t="shared" si="17"/>
        <v>3085349.4660396758</v>
      </c>
      <c r="T138" s="26"/>
      <c r="U138" s="26"/>
      <c r="V138" s="26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</row>
    <row r="139" spans="1:36" ht="15">
      <c r="A139" s="61">
        <f t="shared" si="14"/>
        <v>46009</v>
      </c>
      <c r="B139" s="61">
        <v>46</v>
      </c>
      <c r="C139" s="61">
        <v>9</v>
      </c>
      <c r="D139" s="62">
        <v>0.553962481</v>
      </c>
      <c r="E139" s="63" t="s">
        <v>76</v>
      </c>
      <c r="F139" s="63" t="s">
        <v>79</v>
      </c>
      <c r="G139" s="25">
        <f>VLOOKUP(A139,GPW!A:E,5,0)</f>
        <v>122824.43753515325</v>
      </c>
      <c r="H139" s="25">
        <f>VLOOKUP(A139,Grid!A:E,5,0)</f>
        <v>4708.389961389961</v>
      </c>
      <c r="I139" s="25">
        <f t="shared" si="15"/>
        <v>12194.73</v>
      </c>
      <c r="J139" s="25">
        <f>VLOOKUP(F139,'Pop cal'!B:O,14,0)</f>
        <v>118.17399663720376</v>
      </c>
      <c r="K139" s="25">
        <f>VLOOKUP(F139,'Pop cal'!B:G,6,0)</f>
        <v>13.756278841834444</v>
      </c>
      <c r="L139" s="25">
        <v>46009</v>
      </c>
      <c r="M139" s="26">
        <v>4</v>
      </c>
      <c r="N139" s="26">
        <f t="shared" si="18"/>
        <v>92929.48091329604</v>
      </c>
      <c r="O139" s="26">
        <f>N139*G139/SUM(N137:N140)</f>
        <v>76726.82312906694</v>
      </c>
      <c r="P139" s="26"/>
      <c r="Q139" s="26">
        <f t="shared" si="16"/>
        <v>9067115.338437684</v>
      </c>
      <c r="R139" s="26"/>
      <c r="S139" s="59">
        <f t="shared" si="17"/>
        <v>10983580.07919474</v>
      </c>
      <c r="T139" s="26"/>
      <c r="U139" s="26"/>
      <c r="V139" s="26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</row>
    <row r="140" spans="1:36" ht="15">
      <c r="A140" s="61">
        <f t="shared" si="14"/>
        <v>46009</v>
      </c>
      <c r="B140" s="61">
        <v>46</v>
      </c>
      <c r="C140" s="61">
        <v>9</v>
      </c>
      <c r="D140" s="62">
        <v>0.3028217606</v>
      </c>
      <c r="E140" s="63" t="s">
        <v>59</v>
      </c>
      <c r="F140" s="63" t="s">
        <v>62</v>
      </c>
      <c r="G140" s="25">
        <f>VLOOKUP(A140,GPW!A:E,5,0)</f>
        <v>122824.43753515325</v>
      </c>
      <c r="H140" s="25">
        <f>VLOOKUP(A140,Grid!A:E,5,0)</f>
        <v>4708.389961389961</v>
      </c>
      <c r="I140" s="25">
        <f t="shared" si="15"/>
        <v>12194.73</v>
      </c>
      <c r="J140" s="25">
        <f>VLOOKUP(F140,'Pop cal'!B:O,14,0)</f>
        <v>115.97698366281959</v>
      </c>
      <c r="K140" s="25">
        <f>VLOOKUP(F140,'Pop cal'!B:G,6,0)</f>
        <v>7.915197812906728</v>
      </c>
      <c r="L140" s="25">
        <v>46009</v>
      </c>
      <c r="M140" s="26">
        <v>4</v>
      </c>
      <c r="N140" s="26">
        <f t="shared" si="18"/>
        <v>29229.476841757496</v>
      </c>
      <c r="O140" s="26">
        <f>N140*G140/SUM(N137:N140)</f>
        <v>24133.190864211636</v>
      </c>
      <c r="P140" s="26"/>
      <c r="Q140" s="26">
        <f t="shared" si="16"/>
        <v>2798894.68259038</v>
      </c>
      <c r="R140" s="26"/>
      <c r="S140" s="59">
        <f t="shared" si="17"/>
        <v>3390481.1764268107</v>
      </c>
      <c r="T140" s="26"/>
      <c r="U140" s="26"/>
      <c r="V140" s="26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</row>
    <row r="141" spans="1:36" ht="15">
      <c r="A141" s="61">
        <f t="shared" si="14"/>
        <v>47006</v>
      </c>
      <c r="B141" s="61">
        <v>47</v>
      </c>
      <c r="C141" s="61">
        <v>6</v>
      </c>
      <c r="D141" s="62">
        <v>0.1896872064</v>
      </c>
      <c r="E141" s="63" t="s">
        <v>27</v>
      </c>
      <c r="F141" s="63" t="s">
        <v>28</v>
      </c>
      <c r="G141" s="25">
        <f>VLOOKUP(A141,GPW!A:E,5,0)</f>
        <v>99045.78271651443</v>
      </c>
      <c r="H141" s="25">
        <f>VLOOKUP(A141,Grid!A:E,5,0)</f>
        <v>4743.173745173745</v>
      </c>
      <c r="I141" s="25">
        <f t="shared" si="15"/>
        <v>12284.82</v>
      </c>
      <c r="J141" s="25">
        <f>VLOOKUP(F141,'Pop cal'!B:O,14,0)</f>
        <v>101.69639932932256</v>
      </c>
      <c r="K141" s="25">
        <f>VLOOKUP(F141,'Pop cal'!B:G,6,0)</f>
        <v>8.476852629933981</v>
      </c>
      <c r="L141" s="25">
        <v>47006</v>
      </c>
      <c r="M141" s="26">
        <v>4</v>
      </c>
      <c r="N141" s="26">
        <f t="shared" si="18"/>
        <v>19753.38239306549</v>
      </c>
      <c r="O141" s="26">
        <f>N141*G141/SUM(N141:N144)</f>
        <v>16567.425397289873</v>
      </c>
      <c r="P141" s="26">
        <f>SUM(O141:O144)</f>
        <v>99045.78271651443</v>
      </c>
      <c r="Q141" s="26">
        <f t="shared" si="16"/>
        <v>1684847.5090615514</v>
      </c>
      <c r="R141" s="26"/>
      <c r="S141" s="59">
        <f t="shared" si="17"/>
        <v>2040964.170661798</v>
      </c>
      <c r="T141" s="26">
        <f>SUM(S141:S144)</f>
        <v>12302471.994933464</v>
      </c>
      <c r="U141" s="26">
        <f>SUM(D141:D144)</f>
        <v>0.9999313281000001</v>
      </c>
      <c r="V141" s="26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</row>
    <row r="142" spans="1:36" ht="15">
      <c r="A142" s="61">
        <f t="shared" si="14"/>
        <v>47006</v>
      </c>
      <c r="B142" s="61">
        <v>47</v>
      </c>
      <c r="C142" s="61">
        <v>6</v>
      </c>
      <c r="D142" s="62">
        <v>0.2787311805</v>
      </c>
      <c r="E142" s="63" t="s">
        <v>46</v>
      </c>
      <c r="F142" s="63" t="s">
        <v>50</v>
      </c>
      <c r="G142" s="25">
        <f>VLOOKUP(A142,GPW!A:E,5,0)</f>
        <v>99045.78271651443</v>
      </c>
      <c r="H142" s="25">
        <f>VLOOKUP(A142,Grid!A:E,5,0)</f>
        <v>4743.173745173745</v>
      </c>
      <c r="I142" s="25">
        <f t="shared" si="15"/>
        <v>12284.82</v>
      </c>
      <c r="J142" s="25">
        <f>VLOOKUP(F142,'Pop cal'!B:O,14,0)</f>
        <v>102.70613761552946</v>
      </c>
      <c r="K142" s="25">
        <f>VLOOKUP(F142,'Pop cal'!B:G,6,0)</f>
        <v>3.895675750014735</v>
      </c>
      <c r="L142" s="25">
        <v>47006</v>
      </c>
      <c r="M142" s="26">
        <v>4</v>
      </c>
      <c r="N142" s="26">
        <f t="shared" si="18"/>
        <v>13339.42635111219</v>
      </c>
      <c r="O142" s="26">
        <f>N142*G142/SUM(N141:N144)</f>
        <v>11187.954878668113</v>
      </c>
      <c r="P142" s="26"/>
      <c r="Q142" s="26">
        <f t="shared" si="16"/>
        <v>1149071.6334048214</v>
      </c>
      <c r="R142" s="26"/>
      <c r="S142" s="59">
        <f t="shared" si="17"/>
        <v>1391944.3870676088</v>
      </c>
      <c r="T142" s="26"/>
      <c r="U142" s="26"/>
      <c r="V142" s="26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ht="15">
      <c r="A143" s="61">
        <f t="shared" si="14"/>
        <v>47006</v>
      </c>
      <c r="B143" s="61">
        <v>47</v>
      </c>
      <c r="C143" s="61">
        <v>6</v>
      </c>
      <c r="D143" s="62">
        <v>0.0559287897</v>
      </c>
      <c r="E143" s="63" t="s">
        <v>46</v>
      </c>
      <c r="F143" s="63" t="s">
        <v>49</v>
      </c>
      <c r="G143" s="25">
        <f>VLOOKUP(A143,GPW!A:E,5,0)</f>
        <v>99045.78271651443</v>
      </c>
      <c r="H143" s="25">
        <f>VLOOKUP(A143,Grid!A:E,5,0)</f>
        <v>4743.173745173745</v>
      </c>
      <c r="I143" s="25">
        <f t="shared" si="15"/>
        <v>12284.82</v>
      </c>
      <c r="J143" s="25">
        <f>VLOOKUP(F143,'Pop cal'!B:O,14,0)</f>
        <v>102.70613761552943</v>
      </c>
      <c r="K143" s="25">
        <f>VLOOKUP(F143,'Pop cal'!B:G,6,0)</f>
        <v>29.760190177381098</v>
      </c>
      <c r="L143" s="25">
        <v>47006</v>
      </c>
      <c r="M143" s="26">
        <v>4</v>
      </c>
      <c r="N143" s="26">
        <f t="shared" si="18"/>
        <v>20447.486067188707</v>
      </c>
      <c r="O143" s="26">
        <f>N143*G143/SUM(N141:N144)</f>
        <v>17149.579410723956</v>
      </c>
      <c r="P143" s="26"/>
      <c r="Q143" s="26">
        <f t="shared" si="16"/>
        <v>1761367.0630062646</v>
      </c>
      <c r="R143" s="26"/>
      <c r="S143" s="59">
        <f t="shared" si="17"/>
        <v>2133657.2287078463</v>
      </c>
      <c r="T143" s="26"/>
      <c r="U143" s="26"/>
      <c r="V143" s="26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</row>
    <row r="144" spans="1:36" ht="15">
      <c r="A144" s="61">
        <f t="shared" si="14"/>
        <v>47006</v>
      </c>
      <c r="B144" s="61">
        <v>47</v>
      </c>
      <c r="C144" s="61">
        <v>6</v>
      </c>
      <c r="D144" s="62">
        <v>0.4755841515</v>
      </c>
      <c r="E144" s="63" t="s">
        <v>46</v>
      </c>
      <c r="F144" s="63" t="s">
        <v>48</v>
      </c>
      <c r="G144" s="25">
        <f>VLOOKUP(A144,GPW!A:E,5,0)</f>
        <v>99045.78271651443</v>
      </c>
      <c r="H144" s="25">
        <f>VLOOKUP(A144,Grid!A:E,5,0)</f>
        <v>4743.173745173745</v>
      </c>
      <c r="I144" s="25">
        <f t="shared" si="15"/>
        <v>12284.82</v>
      </c>
      <c r="J144" s="25">
        <f>VLOOKUP(F144,'Pop cal'!B:O,14,0)</f>
        <v>102.70613761552941</v>
      </c>
      <c r="K144" s="25">
        <f>VLOOKUP(F144,'Pop cal'!B:G,6,0)</f>
        <v>11.048800445128139</v>
      </c>
      <c r="L144" s="25">
        <v>47006</v>
      </c>
      <c r="M144" s="26">
        <v>4</v>
      </c>
      <c r="N144" s="26">
        <f t="shared" si="18"/>
        <v>64552.23758294468</v>
      </c>
      <c r="O144" s="26">
        <f>N144*G144/SUM(N141:N144)</f>
        <v>54140.823029832485</v>
      </c>
      <c r="P144" s="26"/>
      <c r="Q144" s="26">
        <f t="shared" si="16"/>
        <v>5560594.820719999</v>
      </c>
      <c r="R144" s="26"/>
      <c r="S144" s="59">
        <f t="shared" si="17"/>
        <v>6735906.208496212</v>
      </c>
      <c r="T144" s="26"/>
      <c r="U144" s="26"/>
      <c r="V144" s="26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</row>
    <row r="145" spans="1:36" ht="15">
      <c r="A145" s="61">
        <f t="shared" si="14"/>
        <v>47008</v>
      </c>
      <c r="B145" s="61">
        <v>47</v>
      </c>
      <c r="C145" s="61">
        <v>8</v>
      </c>
      <c r="D145" s="62">
        <v>0.0027858378</v>
      </c>
      <c r="E145" s="63" t="s">
        <v>52</v>
      </c>
      <c r="F145" s="63" t="s">
        <v>58</v>
      </c>
      <c r="G145" s="25">
        <f>VLOOKUP(A145,GPW!A:E,5,0)</f>
        <v>40835.81265048678</v>
      </c>
      <c r="H145" s="25">
        <f>VLOOKUP(A145,Grid!A:E,5,0)</f>
        <v>4721.424710424711</v>
      </c>
      <c r="I145" s="25">
        <f t="shared" si="15"/>
        <v>12228.49</v>
      </c>
      <c r="J145" s="25">
        <f>VLOOKUP(F145,'Pop cal'!B:O,14,0)</f>
        <v>120.07795010693346</v>
      </c>
      <c r="K145" s="25">
        <f>VLOOKUP(F145,'Pop cal'!B:G,6,0)</f>
        <v>2.1615618560923173</v>
      </c>
      <c r="L145" s="25">
        <v>47008</v>
      </c>
      <c r="M145" s="26">
        <v>4</v>
      </c>
      <c r="N145" s="26">
        <f t="shared" si="18"/>
        <v>73.63704081710601</v>
      </c>
      <c r="O145" s="26">
        <f>N145*G145/SUM(N145:N148)</f>
        <v>60.69172835249557</v>
      </c>
      <c r="P145" s="26">
        <f>SUM(O145:O148)</f>
        <v>40835.81265048678</v>
      </c>
      <c r="Q145" s="26">
        <f t="shared" si="16"/>
        <v>7287.738329014523</v>
      </c>
      <c r="R145" s="26"/>
      <c r="S145" s="59">
        <f t="shared" si="17"/>
        <v>8828.106243847578</v>
      </c>
      <c r="T145" s="26">
        <f>SUM(S145:S148)</f>
        <v>5933798.9171852935</v>
      </c>
      <c r="U145" s="26">
        <f>SUM(D145:D148)</f>
        <v>1.0000000019</v>
      </c>
      <c r="V145" s="26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</row>
    <row r="146" spans="1:36" ht="15">
      <c r="A146" s="61">
        <f t="shared" si="14"/>
        <v>47008</v>
      </c>
      <c r="B146" s="61">
        <v>47</v>
      </c>
      <c r="C146" s="61">
        <v>8</v>
      </c>
      <c r="D146" s="62">
        <v>0.0409684501</v>
      </c>
      <c r="E146" s="63" t="s">
        <v>76</v>
      </c>
      <c r="F146" s="63" t="s">
        <v>81</v>
      </c>
      <c r="G146" s="25">
        <f>VLOOKUP(A146,GPW!A:E,5,0)</f>
        <v>40835.81265048678</v>
      </c>
      <c r="H146" s="25">
        <f>VLOOKUP(A146,Grid!A:E,5,0)</f>
        <v>4721.424710424711</v>
      </c>
      <c r="I146" s="25">
        <f t="shared" si="15"/>
        <v>12228.49</v>
      </c>
      <c r="J146" s="25">
        <f>VLOOKUP(F146,'Pop cal'!B:O,14,0)</f>
        <v>118.17399663720379</v>
      </c>
      <c r="K146" s="25">
        <f>VLOOKUP(F146,'Pop cal'!B:G,6,0)</f>
        <v>6.408142061709336</v>
      </c>
      <c r="L146" s="25">
        <v>47008</v>
      </c>
      <c r="M146" s="26">
        <v>4</v>
      </c>
      <c r="N146" s="26">
        <f t="shared" si="18"/>
        <v>3210.36563578372</v>
      </c>
      <c r="O146" s="26">
        <f>N146*G146/SUM(N145:N148)</f>
        <v>2645.986814748672</v>
      </c>
      <c r="P146" s="26"/>
      <c r="Q146" s="26">
        <f t="shared" si="16"/>
        <v>312686.8369481951</v>
      </c>
      <c r="R146" s="26"/>
      <c r="S146" s="59">
        <f t="shared" si="17"/>
        <v>378777.680126255</v>
      </c>
      <c r="T146" s="26"/>
      <c r="U146" s="26"/>
      <c r="V146" s="26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</row>
    <row r="147" spans="1:36" ht="15">
      <c r="A147" s="61">
        <f t="shared" si="14"/>
        <v>47008</v>
      </c>
      <c r="B147" s="61">
        <v>47</v>
      </c>
      <c r="C147" s="61">
        <v>8</v>
      </c>
      <c r="D147" s="62">
        <v>0.7498822136</v>
      </c>
      <c r="E147" s="63" t="s">
        <v>52</v>
      </c>
      <c r="F147" s="63" t="s">
        <v>56</v>
      </c>
      <c r="G147" s="25">
        <f>VLOOKUP(A147,GPW!A:E,5,0)</f>
        <v>40835.81265048678</v>
      </c>
      <c r="H147" s="25">
        <f>VLOOKUP(A147,Grid!A:E,5,0)</f>
        <v>4721.424710424711</v>
      </c>
      <c r="I147" s="25">
        <f t="shared" si="15"/>
        <v>12228.49</v>
      </c>
      <c r="J147" s="25">
        <f>VLOOKUP(F147,'Pop cal'!B:O,14,0)</f>
        <v>120.07795010693343</v>
      </c>
      <c r="K147" s="25">
        <f>VLOOKUP(F147,'Pop cal'!B:G,6,0)</f>
        <v>4.744591505873599</v>
      </c>
      <c r="L147" s="25">
        <v>47008</v>
      </c>
      <c r="M147" s="26">
        <v>4</v>
      </c>
      <c r="N147" s="26">
        <f t="shared" si="18"/>
        <v>43507.55846624965</v>
      </c>
      <c r="O147" s="26">
        <f>N147*G147/SUM(N145:N148)</f>
        <v>35858.9765478536</v>
      </c>
      <c r="P147" s="26"/>
      <c r="Q147" s="26">
        <f t="shared" si="16"/>
        <v>4305872.39679886</v>
      </c>
      <c r="R147" s="26"/>
      <c r="S147" s="59">
        <f t="shared" si="17"/>
        <v>5215980.222568061</v>
      </c>
      <c r="T147" s="26"/>
      <c r="U147" s="26"/>
      <c r="V147" s="26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ht="15">
      <c r="A148" s="61">
        <f t="shared" si="14"/>
        <v>47008</v>
      </c>
      <c r="B148" s="61">
        <v>47</v>
      </c>
      <c r="C148" s="61">
        <v>8</v>
      </c>
      <c r="D148" s="62">
        <v>0.2063635004</v>
      </c>
      <c r="E148" s="63" t="s">
        <v>52</v>
      </c>
      <c r="F148" s="63" t="s">
        <v>54</v>
      </c>
      <c r="G148" s="25">
        <f>VLOOKUP(A148,GPW!A:E,5,0)</f>
        <v>40835.81265048678</v>
      </c>
      <c r="H148" s="25">
        <f>VLOOKUP(A148,Grid!A:E,5,0)</f>
        <v>4721.424710424711</v>
      </c>
      <c r="I148" s="25">
        <f t="shared" si="15"/>
        <v>12228.49</v>
      </c>
      <c r="J148" s="25">
        <f>VLOOKUP(F148,'Pop cal'!B:O,14,0)</f>
        <v>120.07795010693343</v>
      </c>
      <c r="K148" s="25">
        <f>VLOOKUP(F148,'Pop cal'!B:G,6,0)</f>
        <v>1.091483321813147</v>
      </c>
      <c r="L148" s="25">
        <v>47008</v>
      </c>
      <c r="M148" s="26">
        <v>4</v>
      </c>
      <c r="N148" s="26">
        <f t="shared" si="18"/>
        <v>2754.3734444604465</v>
      </c>
      <c r="O148" s="26">
        <f>N148*G148/SUM(N145:N148)</f>
        <v>2270.157559532018</v>
      </c>
      <c r="P148" s="26"/>
      <c r="Q148" s="26">
        <f t="shared" si="16"/>
        <v>272595.86616836337</v>
      </c>
      <c r="R148" s="26"/>
      <c r="S148" s="59">
        <f t="shared" si="17"/>
        <v>330212.90824713034</v>
      </c>
      <c r="T148" s="26"/>
      <c r="U148" s="26"/>
      <c r="V148" s="26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</row>
    <row r="149" spans="1:36" ht="15">
      <c r="A149" s="61">
        <f t="shared" si="14"/>
        <v>39999</v>
      </c>
      <c r="B149" s="61">
        <v>40</v>
      </c>
      <c r="C149" s="61">
        <v>-1</v>
      </c>
      <c r="D149" s="62">
        <v>0.0001865206</v>
      </c>
      <c r="E149" s="63" t="s">
        <v>41</v>
      </c>
      <c r="F149" s="63" t="s">
        <v>45</v>
      </c>
      <c r="G149" s="25">
        <f>VLOOKUP(A149,GPW!A:E,5,0)</f>
        <v>18.430208354238744</v>
      </c>
      <c r="H149" s="25">
        <f>VLOOKUP(A149,Grid!A:E,5,0)</f>
        <v>4773.679536679537</v>
      </c>
      <c r="I149" s="25">
        <f t="shared" si="15"/>
        <v>12363.83</v>
      </c>
      <c r="J149" s="25">
        <f>VLOOKUP(F149,'Pop cal'!B:O,14,0)</f>
        <v>104.59246188646533</v>
      </c>
      <c r="K149" s="25">
        <f>VLOOKUP(F149,'Pop cal'!B:G,6,0)</f>
        <v>5.777129329411658</v>
      </c>
      <c r="L149" s="25">
        <v>39999</v>
      </c>
      <c r="M149" s="26">
        <v>5</v>
      </c>
      <c r="N149" s="26">
        <f t="shared" si="18"/>
        <v>13.32268988235963</v>
      </c>
      <c r="O149" s="26">
        <f>N149*G149/SUM(N149:N153)</f>
        <v>11.156426616186756</v>
      </c>
      <c r="P149" s="60">
        <f>SUM(O149:O153)</f>
        <v>18.43020835423874</v>
      </c>
      <c r="Q149" s="26">
        <f t="shared" si="16"/>
        <v>1166.8781256426607</v>
      </c>
      <c r="R149" s="26"/>
      <c r="S149" s="59">
        <f t="shared" si="17"/>
        <v>1413.5145365720232</v>
      </c>
      <c r="T149" s="26">
        <f>SUM(S149:S153)</f>
        <v>2335.099608235662</v>
      </c>
      <c r="U149" s="26">
        <f>SUM(D149:D153)</f>
        <v>0.00031671110000000004</v>
      </c>
      <c r="V149" s="26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</row>
    <row r="150" spans="1:36" ht="15">
      <c r="A150" s="61">
        <f t="shared" si="14"/>
        <v>39999</v>
      </c>
      <c r="B150" s="61">
        <v>40</v>
      </c>
      <c r="C150" s="61">
        <v>-1</v>
      </c>
      <c r="D150" s="62">
        <v>8.24873E-05</v>
      </c>
      <c r="E150" s="63" t="s">
        <v>41</v>
      </c>
      <c r="F150" s="63" t="s">
        <v>45</v>
      </c>
      <c r="G150" s="25">
        <f>VLOOKUP(A150,GPW!A:E,5,0)</f>
        <v>18.430208354238744</v>
      </c>
      <c r="H150" s="25">
        <f>VLOOKUP(A150,Grid!A:E,5,0)</f>
        <v>4773.679536679537</v>
      </c>
      <c r="I150" s="25">
        <f t="shared" si="15"/>
        <v>12363.83</v>
      </c>
      <c r="J150" s="25">
        <f>VLOOKUP(F150,'Pop cal'!B:O,14,0)</f>
        <v>104.59246188646533</v>
      </c>
      <c r="K150" s="25">
        <f>VLOOKUP(F150,'Pop cal'!B:G,6,0)</f>
        <v>5.777129329411658</v>
      </c>
      <c r="L150" s="25">
        <v>39999</v>
      </c>
      <c r="M150" s="26">
        <v>5</v>
      </c>
      <c r="N150" s="26">
        <f t="shared" si="18"/>
        <v>5.891857077090485</v>
      </c>
      <c r="O150" s="26">
        <f>N150*G150/SUM(N149:N153)</f>
        <v>4.933843817880609</v>
      </c>
      <c r="P150" s="26"/>
      <c r="Q150" s="26">
        <f t="shared" si="16"/>
        <v>516.0428714754502</v>
      </c>
      <c r="R150" s="26"/>
      <c r="S150" s="59">
        <f t="shared" si="17"/>
        <v>625.1159262439508</v>
      </c>
      <c r="T150" s="26"/>
      <c r="U150" s="26"/>
      <c r="V150" s="26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</row>
    <row r="151" spans="1:36" ht="15">
      <c r="A151" s="61">
        <f t="shared" si="14"/>
        <v>39999</v>
      </c>
      <c r="B151" s="61">
        <v>40</v>
      </c>
      <c r="C151" s="61">
        <v>-1</v>
      </c>
      <c r="D151" s="62">
        <v>2.55297E-05</v>
      </c>
      <c r="E151" s="63" t="s">
        <v>41</v>
      </c>
      <c r="F151" s="63" t="s">
        <v>45</v>
      </c>
      <c r="G151" s="25">
        <f>VLOOKUP(A151,GPW!A:E,5,0)</f>
        <v>18.430208354238744</v>
      </c>
      <c r="H151" s="25">
        <f>VLOOKUP(A151,Grid!A:E,5,0)</f>
        <v>4773.679536679537</v>
      </c>
      <c r="I151" s="25">
        <f t="shared" si="15"/>
        <v>12363.83</v>
      </c>
      <c r="J151" s="25">
        <f>VLOOKUP(F151,'Pop cal'!B:O,14,0)</f>
        <v>104.59246188646533</v>
      </c>
      <c r="K151" s="25">
        <f>VLOOKUP(F151,'Pop cal'!B:G,6,0)</f>
        <v>5.777129329411658</v>
      </c>
      <c r="L151" s="25">
        <v>39999</v>
      </c>
      <c r="M151" s="26">
        <v>5</v>
      </c>
      <c r="N151" s="26">
        <f t="shared" si="18"/>
        <v>1.8235212404939543</v>
      </c>
      <c r="O151" s="26">
        <f>N151*G151/SUM(N149:N153)</f>
        <v>1.5270175229077274</v>
      </c>
      <c r="P151" s="26"/>
      <c r="Q151" s="26">
        <f t="shared" si="16"/>
        <v>159.71452206469118</v>
      </c>
      <c r="R151" s="26"/>
      <c r="S151" s="59">
        <f t="shared" si="17"/>
        <v>193.47247469889535</v>
      </c>
      <c r="T151" s="26"/>
      <c r="U151" s="26"/>
      <c r="V151" s="26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</row>
    <row r="152" spans="1:36" ht="15">
      <c r="A152" s="61">
        <f t="shared" si="14"/>
        <v>39999</v>
      </c>
      <c r="B152" s="61">
        <v>40</v>
      </c>
      <c r="C152" s="61">
        <v>-1</v>
      </c>
      <c r="D152" s="62">
        <v>8.966E-06</v>
      </c>
      <c r="E152" s="63" t="s">
        <v>41</v>
      </c>
      <c r="F152" s="63" t="s">
        <v>42</v>
      </c>
      <c r="G152" s="25">
        <f>VLOOKUP(A152,GPW!A:E,5,0)</f>
        <v>18.430208354238744</v>
      </c>
      <c r="H152" s="25">
        <f>VLOOKUP(A152,Grid!A:E,5,0)</f>
        <v>4773.679536679537</v>
      </c>
      <c r="I152" s="25">
        <f t="shared" si="15"/>
        <v>12363.83</v>
      </c>
      <c r="J152" s="25">
        <f>VLOOKUP(F152,'Pop cal'!B:O,14,0)</f>
        <v>104.59246188646534</v>
      </c>
      <c r="K152" s="25">
        <f>VLOOKUP(F152,'Pop cal'!B:G,6,0)</f>
        <v>3.541013244718033</v>
      </c>
      <c r="L152" s="25">
        <v>39999</v>
      </c>
      <c r="M152" s="26">
        <v>5</v>
      </c>
      <c r="N152" s="26">
        <f t="shared" si="18"/>
        <v>0.3925358355522744</v>
      </c>
      <c r="O152" s="26">
        <f>N152*G152/SUM(N149:N153)</f>
        <v>0.32870968867638833</v>
      </c>
      <c r="P152" s="26"/>
      <c r="Q152" s="26">
        <f t="shared" si="16"/>
        <v>34.38055558459703</v>
      </c>
      <c r="R152" s="26"/>
      <c r="S152" s="59">
        <f t="shared" si="17"/>
        <v>41.64737861332795</v>
      </c>
      <c r="T152" s="26"/>
      <c r="U152" s="26"/>
      <c r="V152" s="26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ht="15">
      <c r="A153" s="61">
        <f t="shared" si="14"/>
        <v>39999</v>
      </c>
      <c r="B153" s="61">
        <v>40</v>
      </c>
      <c r="C153" s="61">
        <v>-1</v>
      </c>
      <c r="D153" s="62">
        <v>1.32075E-05</v>
      </c>
      <c r="E153" s="63" t="s">
        <v>41</v>
      </c>
      <c r="F153" s="63" t="s">
        <v>42</v>
      </c>
      <c r="G153" s="25">
        <f>VLOOKUP(A153,GPW!A:E,5,0)</f>
        <v>18.430208354238744</v>
      </c>
      <c r="H153" s="25">
        <f>VLOOKUP(A153,Grid!A:E,5,0)</f>
        <v>4773.679536679537</v>
      </c>
      <c r="I153" s="25">
        <f t="shared" si="15"/>
        <v>12363.83</v>
      </c>
      <c r="J153" s="25">
        <f>VLOOKUP(F153,'Pop cal'!B:O,14,0)</f>
        <v>104.59246188646534</v>
      </c>
      <c r="K153" s="25">
        <f>VLOOKUP(F153,'Pop cal'!B:G,6,0)</f>
        <v>3.541013244718033</v>
      </c>
      <c r="L153" s="25">
        <v>39999</v>
      </c>
      <c r="M153" s="26">
        <v>5</v>
      </c>
      <c r="N153" s="26">
        <f t="shared" si="18"/>
        <v>0.5782307660112272</v>
      </c>
      <c r="O153" s="26">
        <f>N153*G153/SUM(N149:N153)</f>
        <v>0.4842107085872628</v>
      </c>
      <c r="P153" s="26"/>
      <c r="Q153" s="26">
        <f t="shared" si="16"/>
        <v>50.64479008293166</v>
      </c>
      <c r="R153" s="26"/>
      <c r="S153" s="59">
        <f t="shared" si="17"/>
        <v>61.349292107464734</v>
      </c>
      <c r="T153" s="26"/>
      <c r="U153" s="26"/>
      <c r="V153" s="26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</row>
    <row r="154" spans="1:36" ht="15">
      <c r="A154" s="61">
        <f t="shared" si="14"/>
        <v>42003</v>
      </c>
      <c r="B154" s="61">
        <v>42</v>
      </c>
      <c r="C154" s="61">
        <v>3</v>
      </c>
      <c r="D154" s="62">
        <v>0.02168378</v>
      </c>
      <c r="E154" s="63" t="s">
        <v>15</v>
      </c>
      <c r="F154" s="63" t="s">
        <v>18</v>
      </c>
      <c r="G154" s="25">
        <f>VLOOKUP(A154,GPW!A:E,5,0)</f>
        <v>108839.59543595689</v>
      </c>
      <c r="H154" s="25">
        <f>VLOOKUP(A154,Grid!A:E,5,0)</f>
        <v>4764.95752895753</v>
      </c>
      <c r="I154" s="25">
        <f t="shared" si="15"/>
        <v>12341.240000000002</v>
      </c>
      <c r="J154" s="25">
        <f>VLOOKUP(F154,'Pop cal'!B:O,14,0)</f>
        <v>105.82714686380518</v>
      </c>
      <c r="K154" s="25">
        <f>VLOOKUP(F154,'Pop cal'!B:G,6,0)</f>
        <v>28.936101393393088</v>
      </c>
      <c r="L154" s="25">
        <v>42003</v>
      </c>
      <c r="M154" s="26">
        <v>5</v>
      </c>
      <c r="N154" s="26">
        <f t="shared" si="18"/>
        <v>7743.437689963114</v>
      </c>
      <c r="O154" s="26">
        <f>N154*G154/SUM(N154:N158)</f>
        <v>6394.033532293879</v>
      </c>
      <c r="P154" s="26">
        <f>SUM(O154:O158)</f>
        <v>108839.59543595687</v>
      </c>
      <c r="Q154" s="26">
        <f t="shared" si="16"/>
        <v>676662.3256741593</v>
      </c>
      <c r="R154" s="26"/>
      <c r="S154" s="59">
        <f t="shared" si="17"/>
        <v>819684.6034492913</v>
      </c>
      <c r="T154" s="26">
        <f>SUM(S154:S158)</f>
        <v>15223411.616891183</v>
      </c>
      <c r="U154" s="26">
        <f>SUM(D154:D158)</f>
        <v>1.0000000018</v>
      </c>
      <c r="V154" s="26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</row>
    <row r="155" spans="1:36" ht="15">
      <c r="A155" s="61">
        <f t="shared" si="14"/>
        <v>42003</v>
      </c>
      <c r="B155" s="61">
        <v>42</v>
      </c>
      <c r="C155" s="61">
        <v>3</v>
      </c>
      <c r="D155" s="62">
        <v>0.4518796924</v>
      </c>
      <c r="E155" s="63" t="s">
        <v>20</v>
      </c>
      <c r="F155" s="63" t="s">
        <v>24</v>
      </c>
      <c r="G155" s="25">
        <f>VLOOKUP(A155,GPW!A:E,5,0)</f>
        <v>108839.59543595689</v>
      </c>
      <c r="H155" s="25">
        <f>VLOOKUP(A155,Grid!A:E,5,0)</f>
        <v>4764.95752895753</v>
      </c>
      <c r="I155" s="25">
        <f t="shared" si="15"/>
        <v>12341.240000000002</v>
      </c>
      <c r="J155" s="25">
        <f>VLOOKUP(F155,'Pop cal'!B:O,14,0)</f>
        <v>116.06651710691678</v>
      </c>
      <c r="K155" s="25">
        <f>VLOOKUP(F155,'Pop cal'!B:G,6,0)</f>
        <v>11.641009836913028</v>
      </c>
      <c r="L155" s="25">
        <v>42003</v>
      </c>
      <c r="M155" s="26">
        <v>5</v>
      </c>
      <c r="N155" s="26">
        <f t="shared" si="18"/>
        <v>64919.068369598644</v>
      </c>
      <c r="O155" s="26">
        <f>N155*G155/SUM(N154:N158)</f>
        <v>53605.99731802969</v>
      </c>
      <c r="P155" s="26"/>
      <c r="Q155" s="26">
        <f t="shared" si="16"/>
        <v>6221861.404746427</v>
      </c>
      <c r="R155" s="26"/>
      <c r="S155" s="59">
        <f t="shared" si="17"/>
        <v>7536940.959709744</v>
      </c>
      <c r="T155" s="26"/>
      <c r="U155" s="26"/>
      <c r="V155" s="26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</row>
    <row r="156" spans="1:36" ht="15">
      <c r="A156" s="61">
        <f t="shared" si="14"/>
        <v>42003</v>
      </c>
      <c r="B156" s="61">
        <v>42</v>
      </c>
      <c r="C156" s="61">
        <v>3</v>
      </c>
      <c r="D156" s="62">
        <v>0.0180608512</v>
      </c>
      <c r="E156" s="63" t="s">
        <v>20</v>
      </c>
      <c r="F156" s="63" t="s">
        <v>23</v>
      </c>
      <c r="G156" s="25">
        <f>VLOOKUP(A156,GPW!A:E,5,0)</f>
        <v>108839.59543595689</v>
      </c>
      <c r="H156" s="25">
        <f>VLOOKUP(A156,Grid!A:E,5,0)</f>
        <v>4764.95752895753</v>
      </c>
      <c r="I156" s="25">
        <f t="shared" si="15"/>
        <v>12341.240000000002</v>
      </c>
      <c r="J156" s="25">
        <f>VLOOKUP(F156,'Pop cal'!B:O,14,0)</f>
        <v>116.06651710691678</v>
      </c>
      <c r="K156" s="25">
        <f>VLOOKUP(F156,'Pop cal'!B:G,6,0)</f>
        <v>11.86546164315224</v>
      </c>
      <c r="L156" s="25">
        <v>42003</v>
      </c>
      <c r="M156" s="26">
        <v>5</v>
      </c>
      <c r="N156" s="26">
        <f t="shared" si="18"/>
        <v>2644.7318929265707</v>
      </c>
      <c r="O156" s="26">
        <f>N156*G156/SUM(N154:N158)</f>
        <v>2183.8497427594216</v>
      </c>
      <c r="P156" s="26"/>
      <c r="Q156" s="26">
        <f t="shared" si="16"/>
        <v>253471.83352692222</v>
      </c>
      <c r="R156" s="26"/>
      <c r="S156" s="59">
        <f t="shared" si="17"/>
        <v>307046.7372970434</v>
      </c>
      <c r="T156" s="26"/>
      <c r="U156" s="26"/>
      <c r="V156" s="26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</row>
    <row r="157" spans="1:36" ht="15">
      <c r="A157" s="61">
        <f t="shared" si="14"/>
        <v>42003</v>
      </c>
      <c r="B157" s="61">
        <v>42</v>
      </c>
      <c r="C157" s="61">
        <v>3</v>
      </c>
      <c r="D157" s="62">
        <v>0.0605797417</v>
      </c>
      <c r="E157" s="63" t="s">
        <v>20</v>
      </c>
      <c r="F157" s="63" t="s">
        <v>22</v>
      </c>
      <c r="G157" s="25">
        <f>VLOOKUP(A157,GPW!A:E,5,0)</f>
        <v>108839.59543595689</v>
      </c>
      <c r="H157" s="25">
        <f>VLOOKUP(A157,Grid!A:E,5,0)</f>
        <v>4764.95752895753</v>
      </c>
      <c r="I157" s="25">
        <f t="shared" si="15"/>
        <v>12341.240000000002</v>
      </c>
      <c r="J157" s="25">
        <f>VLOOKUP(F157,'Pop cal'!B:O,14,0)</f>
        <v>116.06651710691676</v>
      </c>
      <c r="K157" s="25">
        <f>VLOOKUP(F157,'Pop cal'!B:G,6,0)</f>
        <v>25.18906373196815</v>
      </c>
      <c r="L157" s="25">
        <v>42003</v>
      </c>
      <c r="M157" s="26">
        <v>5</v>
      </c>
      <c r="N157" s="26">
        <f t="shared" si="18"/>
        <v>18832.077840164206</v>
      </c>
      <c r="O157" s="26">
        <f>N157*G157/SUM(N154:N158)</f>
        <v>15550.320415034166</v>
      </c>
      <c r="P157" s="26"/>
      <c r="Q157" s="26">
        <f t="shared" si="16"/>
        <v>1804871.5304696</v>
      </c>
      <c r="R157" s="26"/>
      <c r="S157" s="59">
        <f t="shared" si="17"/>
        <v>2186356.9887032453</v>
      </c>
      <c r="T157" s="26"/>
      <c r="U157" s="26"/>
      <c r="V157" s="26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ht="15">
      <c r="A158" s="61">
        <f t="shared" si="14"/>
        <v>42003</v>
      </c>
      <c r="B158" s="61">
        <v>42</v>
      </c>
      <c r="C158" s="61">
        <v>3</v>
      </c>
      <c r="D158" s="62">
        <v>0.4477959365</v>
      </c>
      <c r="E158" s="63" t="s">
        <v>20</v>
      </c>
      <c r="F158" s="63" t="s">
        <v>21</v>
      </c>
      <c r="G158" s="25">
        <f>VLOOKUP(A158,GPW!A:E,5,0)</f>
        <v>108839.59543595689</v>
      </c>
      <c r="H158" s="25">
        <f>VLOOKUP(A158,Grid!A:E,5,0)</f>
        <v>4764.95752895753</v>
      </c>
      <c r="I158" s="25">
        <f t="shared" si="15"/>
        <v>12341.240000000002</v>
      </c>
      <c r="J158" s="25">
        <f>VLOOKUP(F158,'Pop cal'!B:O,14,0)</f>
        <v>116.06651710691675</v>
      </c>
      <c r="K158" s="25">
        <f>VLOOKUP(F158,'Pop cal'!B:G,6,0)</f>
        <v>6.816409370923235</v>
      </c>
      <c r="L158" s="25">
        <v>42003</v>
      </c>
      <c r="M158" s="26">
        <v>5</v>
      </c>
      <c r="N158" s="26">
        <f t="shared" si="18"/>
        <v>37669.91248281624</v>
      </c>
      <c r="O158" s="26">
        <f>N158*G158/SUM(N154:N158)</f>
        <v>31105.394427839732</v>
      </c>
      <c r="P158" s="26"/>
      <c r="Q158" s="26">
        <f t="shared" si="16"/>
        <v>3610294.794476253</v>
      </c>
      <c r="R158" s="26"/>
      <c r="S158" s="59">
        <f t="shared" si="17"/>
        <v>4373382.327731859</v>
      </c>
      <c r="T158" s="26"/>
      <c r="U158" s="26"/>
      <c r="V158" s="26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</row>
    <row r="159" spans="1:36" ht="15">
      <c r="A159" s="61">
        <f t="shared" si="14"/>
        <v>43000</v>
      </c>
      <c r="B159" s="61">
        <v>43</v>
      </c>
      <c r="C159" s="61">
        <v>0</v>
      </c>
      <c r="D159" s="62">
        <v>0.0181492934</v>
      </c>
      <c r="E159" s="63" t="s">
        <v>41</v>
      </c>
      <c r="F159" s="63" t="s">
        <v>43</v>
      </c>
      <c r="G159" s="25">
        <f>VLOOKUP(A159,GPW!A:E,5,0)</f>
        <v>98399.80391369836</v>
      </c>
      <c r="H159" s="25">
        <f>VLOOKUP(A159,Grid!A:E,5,0)</f>
        <v>4773.679536679537</v>
      </c>
      <c r="I159" s="25">
        <f t="shared" si="15"/>
        <v>12363.83</v>
      </c>
      <c r="J159" s="25">
        <f>VLOOKUP(F159,'Pop cal'!B:O,14,0)</f>
        <v>104.59246188646534</v>
      </c>
      <c r="K159" s="25">
        <f>VLOOKUP(F159,'Pop cal'!B:G,6,0)</f>
        <v>79.12619495527315</v>
      </c>
      <c r="L159" s="25">
        <v>43000</v>
      </c>
      <c r="M159" s="26">
        <v>5</v>
      </c>
      <c r="N159" s="26">
        <f t="shared" si="18"/>
        <v>17755.50496820075</v>
      </c>
      <c r="O159" s="26">
        <f>N159*G159/SUM(N159:N163)</f>
        <v>14649.974168781213</v>
      </c>
      <c r="P159" s="26">
        <f>SUM(O159:O163)</f>
        <v>98399.80391369836</v>
      </c>
      <c r="Q159" s="26">
        <f t="shared" si="16"/>
        <v>1532276.864885951</v>
      </c>
      <c r="R159" s="26"/>
      <c r="S159" s="59">
        <f t="shared" si="17"/>
        <v>1856145.5348016105</v>
      </c>
      <c r="T159" s="26">
        <f>SUM(S159:S163)</f>
        <v>14478237.012137849</v>
      </c>
      <c r="U159" s="26">
        <f>SUM(D159:D163)</f>
        <v>0.3724085112</v>
      </c>
      <c r="V159" s="26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</row>
    <row r="160" spans="1:36" ht="15">
      <c r="A160" s="61">
        <f t="shared" si="14"/>
        <v>43000</v>
      </c>
      <c r="B160" s="61">
        <v>43</v>
      </c>
      <c r="C160" s="61">
        <v>0</v>
      </c>
      <c r="D160" s="62">
        <v>0.010484449</v>
      </c>
      <c r="E160" s="63" t="s">
        <v>37</v>
      </c>
      <c r="F160" s="63" t="s">
        <v>39</v>
      </c>
      <c r="G160" s="25">
        <f>VLOOKUP(A160,GPW!A:E,5,0)</f>
        <v>98399.80391369836</v>
      </c>
      <c r="H160" s="25">
        <f>VLOOKUP(A160,Grid!A:E,5,0)</f>
        <v>4773.679536679537</v>
      </c>
      <c r="I160" s="25">
        <f t="shared" si="15"/>
        <v>12363.83</v>
      </c>
      <c r="J160" s="25">
        <f>VLOOKUP(F160,'Pop cal'!B:O,14,0)</f>
        <v>133.11368486301606</v>
      </c>
      <c r="K160" s="25">
        <f>VLOOKUP(F160,'Pop cal'!B:G,6,0)</f>
        <v>9.936340392408416</v>
      </c>
      <c r="L160" s="25">
        <v>43000</v>
      </c>
      <c r="M160" s="26">
        <v>5</v>
      </c>
      <c r="N160" s="26">
        <f t="shared" si="18"/>
        <v>1288.0273866800246</v>
      </c>
      <c r="O160" s="26">
        <f>N160*G160/SUM(N159:N163)</f>
        <v>1062.744651720107</v>
      </c>
      <c r="P160" s="26"/>
      <c r="Q160" s="26">
        <f t="shared" si="16"/>
        <v>141465.8566589261</v>
      </c>
      <c r="R160" s="26"/>
      <c r="S160" s="59">
        <f t="shared" si="17"/>
        <v>171366.6923920401</v>
      </c>
      <c r="T160" s="26"/>
      <c r="U160" s="26"/>
      <c r="V160" s="26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</row>
    <row r="161" spans="1:36" ht="15">
      <c r="A161" s="73">
        <f t="shared" si="14"/>
        <v>43000</v>
      </c>
      <c r="B161" s="73">
        <v>43</v>
      </c>
      <c r="C161" s="73">
        <v>0</v>
      </c>
      <c r="D161" s="74">
        <v>0.2462616282</v>
      </c>
      <c r="E161" s="75" t="s">
        <v>37</v>
      </c>
      <c r="F161" s="75" t="s">
        <v>40</v>
      </c>
      <c r="G161" s="76">
        <f>VLOOKUP(A161,GPW!A:E,5,0)</f>
        <v>98399.80391369836</v>
      </c>
      <c r="H161" s="76">
        <f>VLOOKUP(A161,Grid!A:E,5,0)</f>
        <v>4773.679536679537</v>
      </c>
      <c r="I161" s="76">
        <f t="shared" si="15"/>
        <v>12363.83</v>
      </c>
      <c r="J161" s="76">
        <f>VLOOKUP(F161,'Pop cal'!B:O,14,0)</f>
        <v>133.11368486301606</v>
      </c>
      <c r="K161" s="76">
        <f>VLOOKUP(F161,'Pop cal'!B:G,6,0)</f>
        <v>22.746676471918374</v>
      </c>
      <c r="L161" s="76">
        <v>43000</v>
      </c>
      <c r="M161" s="77">
        <v>5</v>
      </c>
      <c r="N161" s="77">
        <f t="shared" si="18"/>
        <v>69257.64535626693</v>
      </c>
      <c r="O161" s="77">
        <f>N161*G161/SUM(N159:N163)</f>
        <v>57144.12050105367</v>
      </c>
      <c r="P161" s="77"/>
      <c r="Q161" s="77">
        <f t="shared" si="16"/>
        <v>7606664.448151474</v>
      </c>
      <c r="R161" s="77"/>
      <c r="S161" s="78">
        <f t="shared" si="17"/>
        <v>9214441.96784986</v>
      </c>
      <c r="T161" s="77"/>
      <c r="U161" s="77"/>
      <c r="V161" s="77"/>
      <c r="W161" s="76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</row>
    <row r="162" spans="1:36" ht="15">
      <c r="A162" s="73">
        <f t="shared" si="14"/>
        <v>43000</v>
      </c>
      <c r="B162" s="73">
        <v>43</v>
      </c>
      <c r="C162" s="73">
        <v>0</v>
      </c>
      <c r="D162" s="74">
        <v>0.0076392</v>
      </c>
      <c r="E162" s="75" t="s">
        <v>68</v>
      </c>
      <c r="F162" s="75" t="s">
        <v>74</v>
      </c>
      <c r="G162" s="76">
        <f>VLOOKUP(A162,GPW!A:E,5,0)</f>
        <v>98399.80391369836</v>
      </c>
      <c r="H162" s="76">
        <f>VLOOKUP(A162,Grid!A:E,5,0)</f>
        <v>4773.679536679537</v>
      </c>
      <c r="I162" s="76">
        <f t="shared" si="15"/>
        <v>12363.83</v>
      </c>
      <c r="J162" s="76">
        <f>VLOOKUP(F162,'Pop cal'!B:O,14,0)</f>
        <v>104.59246188646533</v>
      </c>
      <c r="K162" s="76">
        <f>VLOOKUP(F162,'Pop cal'!B:G,6,0)</f>
        <v>9.50611132094036</v>
      </c>
      <c r="L162" s="76">
        <v>43000</v>
      </c>
      <c r="M162" s="77">
        <v>5</v>
      </c>
      <c r="N162" s="77">
        <f t="shared" si="18"/>
        <v>897.8500291500443</v>
      </c>
      <c r="O162" s="77">
        <f>N162*G162/SUM(N159:N163)</f>
        <v>740.8113572689064</v>
      </c>
      <c r="P162" s="77"/>
      <c r="Q162" s="77">
        <f t="shared" si="16"/>
        <v>77483.28365020874</v>
      </c>
      <c r="R162" s="77"/>
      <c r="S162" s="78">
        <f t="shared" si="17"/>
        <v>93860.48583315672</v>
      </c>
      <c r="T162" s="77"/>
      <c r="U162" s="77"/>
      <c r="V162" s="77"/>
      <c r="W162" s="76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ht="15">
      <c r="A163" s="73">
        <f t="shared" si="14"/>
        <v>43000</v>
      </c>
      <c r="B163" s="73">
        <v>43</v>
      </c>
      <c r="C163" s="73">
        <v>0</v>
      </c>
      <c r="D163" s="74">
        <v>0.0898739406</v>
      </c>
      <c r="E163" s="75" t="s">
        <v>68</v>
      </c>
      <c r="F163" s="75" t="s">
        <v>75</v>
      </c>
      <c r="G163" s="76">
        <f>VLOOKUP(A163,GPW!A:E,5,0)</f>
        <v>98399.80391369836</v>
      </c>
      <c r="H163" s="76">
        <f>VLOOKUP(A163,Grid!A:E,5,0)</f>
        <v>4773.679536679537</v>
      </c>
      <c r="I163" s="76">
        <f t="shared" si="15"/>
        <v>12363.83</v>
      </c>
      <c r="J163" s="76">
        <f>VLOOKUP(F163,'Pop cal'!B:O,14,0)</f>
        <v>104.59246188646533</v>
      </c>
      <c r="K163" s="76">
        <f>VLOOKUP(F163,'Pop cal'!B:G,6,0)</f>
        <v>27.051960618885442</v>
      </c>
      <c r="L163" s="76">
        <v>43000</v>
      </c>
      <c r="M163" s="77">
        <v>5</v>
      </c>
      <c r="N163" s="77">
        <f t="shared" si="18"/>
        <v>30059.763239877877</v>
      </c>
      <c r="O163" s="77">
        <f>N163*G163/SUM(N159:N163)</f>
        <v>24802.15323487447</v>
      </c>
      <c r="P163" s="77"/>
      <c r="Q163" s="77">
        <f t="shared" si="16"/>
        <v>2594118.266920881</v>
      </c>
      <c r="R163" s="77"/>
      <c r="S163" s="78">
        <f t="shared" si="17"/>
        <v>3142422.331261182</v>
      </c>
      <c r="T163" s="77"/>
      <c r="U163" s="77"/>
      <c r="V163" s="77"/>
      <c r="W163" s="76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</row>
    <row r="164" spans="1:36" ht="15">
      <c r="A164" s="73">
        <f t="shared" si="14"/>
        <v>43004</v>
      </c>
      <c r="B164" s="73">
        <v>43</v>
      </c>
      <c r="C164" s="73">
        <v>4</v>
      </c>
      <c r="D164" s="74">
        <v>0.00672795</v>
      </c>
      <c r="E164" s="75" t="s">
        <v>0</v>
      </c>
      <c r="F164" s="75" t="s">
        <v>5</v>
      </c>
      <c r="G164" s="76">
        <f>VLOOKUP(A164,GPW!A:E,5,0)</f>
        <v>61471.19543431019</v>
      </c>
      <c r="H164" s="76">
        <f>VLOOKUP(A164,Grid!A:E,5,0)</f>
        <v>4759.142857142858</v>
      </c>
      <c r="I164" s="76">
        <f t="shared" si="15"/>
        <v>12326.18</v>
      </c>
      <c r="J164" s="76">
        <f>VLOOKUP(F164,'Pop cal'!B:O,14,0)</f>
        <v>115.36014275238226</v>
      </c>
      <c r="K164" s="76">
        <f>VLOOKUP(F164,'Pop cal'!B:G,6,0)</f>
        <v>27.108549891039004</v>
      </c>
      <c r="L164" s="76">
        <v>43004</v>
      </c>
      <c r="M164" s="77">
        <v>5</v>
      </c>
      <c r="N164" s="77">
        <f t="shared" si="18"/>
        <v>2248.1099478133233</v>
      </c>
      <c r="O164" s="77">
        <f>N164*G164/SUM(N164:N168)</f>
        <v>1858.4683970767658</v>
      </c>
      <c r="P164" s="77">
        <f>SUM(O164:O168)</f>
        <v>61471.1954343102</v>
      </c>
      <c r="Q164" s="77">
        <f t="shared" si="16"/>
        <v>214393.17958756673</v>
      </c>
      <c r="R164" s="77"/>
      <c r="S164" s="78">
        <f t="shared" si="17"/>
        <v>259708.24992714438</v>
      </c>
      <c r="T164" s="77">
        <f>SUM(S164:S168)</f>
        <v>8590357.53650614</v>
      </c>
      <c r="U164" s="77">
        <f>SUM(D164:D168)</f>
        <v>0.7919750387</v>
      </c>
      <c r="V164" s="77"/>
      <c r="W164" s="76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</row>
    <row r="165" spans="1:36" ht="15">
      <c r="A165" s="73">
        <f t="shared" si="14"/>
        <v>43004</v>
      </c>
      <c r="B165" s="73">
        <v>43</v>
      </c>
      <c r="C165" s="73">
        <v>4</v>
      </c>
      <c r="D165" s="74">
        <v>0.0030004347</v>
      </c>
      <c r="E165" s="75" t="s">
        <v>20</v>
      </c>
      <c r="F165" s="75" t="s">
        <v>21</v>
      </c>
      <c r="G165" s="76">
        <f>VLOOKUP(A165,GPW!A:E,5,0)</f>
        <v>61471.19543431019</v>
      </c>
      <c r="H165" s="76">
        <f>VLOOKUP(A165,Grid!A:E,5,0)</f>
        <v>4759.142857142858</v>
      </c>
      <c r="I165" s="76">
        <f t="shared" si="15"/>
        <v>12326.18</v>
      </c>
      <c r="J165" s="76">
        <f>VLOOKUP(F165,'Pop cal'!B:O,14,0)</f>
        <v>116.06651710691675</v>
      </c>
      <c r="K165" s="76">
        <f>VLOOKUP(F165,'Pop cal'!B:G,6,0)</f>
        <v>6.816409370923235</v>
      </c>
      <c r="L165" s="76">
        <v>43004</v>
      </c>
      <c r="M165" s="77">
        <v>5</v>
      </c>
      <c r="N165" s="77">
        <f t="shared" si="18"/>
        <v>252.09739019862698</v>
      </c>
      <c r="O165" s="77">
        <f>N165*G165/SUM(N164:N168)</f>
        <v>208.40396757524707</v>
      </c>
      <c r="P165" s="77"/>
      <c r="Q165" s="77">
        <f t="shared" si="16"/>
        <v>24188.722667721737</v>
      </c>
      <c r="R165" s="77"/>
      <c r="S165" s="78">
        <f t="shared" si="17"/>
        <v>29301.35578049597</v>
      </c>
      <c r="T165" s="77"/>
      <c r="U165" s="77"/>
      <c r="V165" s="77"/>
      <c r="W165" s="76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</row>
    <row r="166" spans="1:36" ht="15">
      <c r="A166" s="73">
        <f t="shared" si="14"/>
        <v>43004</v>
      </c>
      <c r="B166" s="73">
        <v>43</v>
      </c>
      <c r="C166" s="73">
        <v>4</v>
      </c>
      <c r="D166" s="74">
        <v>0.2351393104</v>
      </c>
      <c r="E166" s="75" t="s">
        <v>0</v>
      </c>
      <c r="F166" s="75" t="s">
        <v>3</v>
      </c>
      <c r="G166" s="76">
        <f>VLOOKUP(A166,GPW!A:E,5,0)</f>
        <v>61471.19543431019</v>
      </c>
      <c r="H166" s="76">
        <f>VLOOKUP(A166,Grid!A:E,5,0)</f>
        <v>4759.142857142858</v>
      </c>
      <c r="I166" s="76">
        <f t="shared" si="15"/>
        <v>12326.18</v>
      </c>
      <c r="J166" s="76">
        <f>VLOOKUP(F166,'Pop cal'!B:O,14,0)</f>
        <v>115.36014275238226</v>
      </c>
      <c r="K166" s="76">
        <f>VLOOKUP(F166,'Pop cal'!B:G,6,0)</f>
        <v>16.454161938405047</v>
      </c>
      <c r="L166" s="76">
        <v>43004</v>
      </c>
      <c r="M166" s="77">
        <v>5</v>
      </c>
      <c r="N166" s="77">
        <f t="shared" si="18"/>
        <v>47690.24053552885</v>
      </c>
      <c r="O166" s="77">
        <f>N166*G166/SUM(N164:N168)</f>
        <v>39424.58640444989</v>
      </c>
      <c r="P166" s="77"/>
      <c r="Q166" s="77">
        <f t="shared" si="16"/>
        <v>4548025.915570968</v>
      </c>
      <c r="R166" s="77"/>
      <c r="S166" s="78">
        <f t="shared" si="17"/>
        <v>5509316.357117609</v>
      </c>
      <c r="T166" s="77"/>
      <c r="U166" s="77"/>
      <c r="V166" s="77"/>
      <c r="W166" s="76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</row>
    <row r="167" spans="1:36" ht="15">
      <c r="A167" s="73">
        <f t="shared" si="14"/>
        <v>43004</v>
      </c>
      <c r="B167" s="73">
        <v>43</v>
      </c>
      <c r="C167" s="73">
        <v>4</v>
      </c>
      <c r="D167" s="74">
        <v>0.2379140458</v>
      </c>
      <c r="E167" s="75" t="s">
        <v>0</v>
      </c>
      <c r="F167" s="75" t="s">
        <v>2</v>
      </c>
      <c r="G167" s="76">
        <f>VLOOKUP(A167,GPW!A:E,5,0)</f>
        <v>61471.19543431019</v>
      </c>
      <c r="H167" s="76">
        <f>VLOOKUP(A167,Grid!A:E,5,0)</f>
        <v>4759.142857142858</v>
      </c>
      <c r="I167" s="76">
        <f t="shared" si="15"/>
        <v>12326.18</v>
      </c>
      <c r="J167" s="76">
        <f>VLOOKUP(F167,'Pop cal'!B:O,14,0)</f>
        <v>115.36014275238225</v>
      </c>
      <c r="K167" s="76">
        <f>VLOOKUP(F167,'Pop cal'!B:G,6,0)</f>
        <v>5.873118311846193</v>
      </c>
      <c r="L167" s="76">
        <v>43004</v>
      </c>
      <c r="M167" s="77">
        <v>5</v>
      </c>
      <c r="N167" s="77">
        <f t="shared" si="18"/>
        <v>17223.33851444664</v>
      </c>
      <c r="O167" s="77">
        <f>N167*G167/SUM(N164:N168)</f>
        <v>14238.19611331221</v>
      </c>
      <c r="P167" s="77"/>
      <c r="Q167" s="77">
        <f t="shared" si="16"/>
        <v>1642520.3361681106</v>
      </c>
      <c r="R167" s="77"/>
      <c r="S167" s="78">
        <f t="shared" si="17"/>
        <v>1989690.5433119629</v>
      </c>
      <c r="T167" s="77"/>
      <c r="U167" s="77"/>
      <c r="V167" s="77"/>
      <c r="W167" s="76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</row>
    <row r="168" spans="1:36" ht="15">
      <c r="A168" s="73">
        <f t="shared" si="14"/>
        <v>43004</v>
      </c>
      <c r="B168" s="73">
        <v>43</v>
      </c>
      <c r="C168" s="73">
        <v>4</v>
      </c>
      <c r="D168" s="74">
        <v>0.3091932978</v>
      </c>
      <c r="E168" s="75" t="s">
        <v>0</v>
      </c>
      <c r="F168" s="75" t="s">
        <v>1</v>
      </c>
      <c r="G168" s="76">
        <f>VLOOKUP(A168,GPW!A:E,5,0)</f>
        <v>61471.19543431019</v>
      </c>
      <c r="H168" s="76">
        <f>VLOOKUP(A168,Grid!A:E,5,0)</f>
        <v>4759.142857142858</v>
      </c>
      <c r="I168" s="76">
        <f t="shared" si="15"/>
        <v>12326.18</v>
      </c>
      <c r="J168" s="76">
        <f>VLOOKUP(F168,'Pop cal'!B:O,14,0)</f>
        <v>115.36014275238227</v>
      </c>
      <c r="K168" s="76">
        <f>VLOOKUP(F168,'Pop cal'!B:G,6,0)</f>
        <v>1.8223518274979194</v>
      </c>
      <c r="L168" s="76">
        <v>43004</v>
      </c>
      <c r="M168" s="77">
        <v>5</v>
      </c>
      <c r="N168" s="77">
        <f t="shared" si="18"/>
        <v>6945.2967028085695</v>
      </c>
      <c r="O168" s="77">
        <f>N168*G168/SUM(N164:N168)</f>
        <v>5741.540551896086</v>
      </c>
      <c r="P168" s="77"/>
      <c r="Q168" s="77">
        <f t="shared" si="16"/>
        <v>662344.9376853242</v>
      </c>
      <c r="R168" s="77"/>
      <c r="S168" s="78">
        <f t="shared" si="17"/>
        <v>802341.0303689287</v>
      </c>
      <c r="T168" s="77"/>
      <c r="U168" s="77"/>
      <c r="V168" s="77"/>
      <c r="W168" s="76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</row>
    <row r="169" spans="1:36" ht="15">
      <c r="A169" s="73">
        <f t="shared" si="14"/>
        <v>43010</v>
      </c>
      <c r="B169" s="73">
        <v>43</v>
      </c>
      <c r="C169" s="73">
        <v>10</v>
      </c>
      <c r="D169" s="74">
        <v>0.0828369487</v>
      </c>
      <c r="E169" s="75" t="s">
        <v>82</v>
      </c>
      <c r="F169" s="75" t="s">
        <v>89</v>
      </c>
      <c r="G169" s="76">
        <f>VLOOKUP(A169,GPW!A:E,5,0)</f>
        <v>254147.9656528637</v>
      </c>
      <c r="H169" s="76">
        <f>VLOOKUP(A169,Grid!A:E,5,0)</f>
        <v>4693.92277992278</v>
      </c>
      <c r="I169" s="76">
        <f t="shared" si="15"/>
        <v>12157.26</v>
      </c>
      <c r="J169" s="76">
        <f>VLOOKUP(F169,'Pop cal'!B:O,14,0)</f>
        <v>147.78802977055628</v>
      </c>
      <c r="K169" s="76">
        <f>VLOOKUP(F169,'Pop cal'!B:G,6,0)</f>
        <v>38.12231194324294</v>
      </c>
      <c r="L169" s="76">
        <v>43010</v>
      </c>
      <c r="M169" s="77">
        <v>5</v>
      </c>
      <c r="N169" s="77">
        <f t="shared" si="18"/>
        <v>38391.849000379974</v>
      </c>
      <c r="O169" s="77">
        <f>N169*G169/SUM(N169:N173)</f>
        <v>31709.313290881015</v>
      </c>
      <c r="P169" s="77">
        <f>SUM(O169:O173)</f>
        <v>254147.96565286367</v>
      </c>
      <c r="Q169" s="77">
        <f t="shared" si="16"/>
        <v>4686256.936636619</v>
      </c>
      <c r="R169" s="77"/>
      <c r="S169" s="78">
        <f t="shared" si="17"/>
        <v>5676764.4850648865</v>
      </c>
      <c r="T169" s="77">
        <f>SUM(S169:S173)</f>
        <v>45498877.00609937</v>
      </c>
      <c r="U169" s="77">
        <f>SUM(D169:D173)</f>
        <v>0.9300453201000001</v>
      </c>
      <c r="V169" s="77"/>
      <c r="W169" s="76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</row>
    <row r="170" spans="1:36" ht="15">
      <c r="A170" s="73">
        <f t="shared" si="14"/>
        <v>43010</v>
      </c>
      <c r="B170" s="73">
        <v>43</v>
      </c>
      <c r="C170" s="73">
        <v>10</v>
      </c>
      <c r="D170" s="74">
        <v>0.1606908057</v>
      </c>
      <c r="E170" s="75" t="s">
        <v>82</v>
      </c>
      <c r="F170" s="75" t="s">
        <v>87</v>
      </c>
      <c r="G170" s="76">
        <f>VLOOKUP(A170,GPW!A:E,5,0)</f>
        <v>254147.9656528637</v>
      </c>
      <c r="H170" s="76">
        <f>VLOOKUP(A170,Grid!A:E,5,0)</f>
        <v>4693.92277992278</v>
      </c>
      <c r="I170" s="76">
        <f t="shared" si="15"/>
        <v>12157.26</v>
      </c>
      <c r="J170" s="76">
        <f>VLOOKUP(F170,'Pop cal'!B:O,14,0)</f>
        <v>147.78802977055628</v>
      </c>
      <c r="K170" s="76">
        <f>VLOOKUP(F170,'Pop cal'!B:G,6,0)</f>
        <v>64.29806811501074</v>
      </c>
      <c r="L170" s="76">
        <v>43010</v>
      </c>
      <c r="M170" s="77">
        <v>5</v>
      </c>
      <c r="N170" s="77">
        <f t="shared" si="18"/>
        <v>125610.12780657662</v>
      </c>
      <c r="O170" s="77">
        <f>N170*G170/SUM(N169:N173)</f>
        <v>103746.26382508752</v>
      </c>
      <c r="P170" s="77"/>
      <c r="Q170" s="77">
        <f t="shared" si="16"/>
        <v>15332455.92676602</v>
      </c>
      <c r="R170" s="77"/>
      <c r="S170" s="78">
        <f t="shared" si="17"/>
        <v>18573190.170907848</v>
      </c>
      <c r="T170" s="77"/>
      <c r="U170" s="77"/>
      <c r="V170" s="77"/>
      <c r="W170" s="76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</row>
    <row r="171" spans="1:36" ht="15">
      <c r="A171" s="73">
        <f t="shared" si="14"/>
        <v>43010</v>
      </c>
      <c r="B171" s="73">
        <v>43</v>
      </c>
      <c r="C171" s="73">
        <v>10</v>
      </c>
      <c r="D171" s="74">
        <v>0.2029058163</v>
      </c>
      <c r="E171" s="75" t="s">
        <v>82</v>
      </c>
      <c r="F171" s="75" t="s">
        <v>86</v>
      </c>
      <c r="G171" s="76">
        <f>VLOOKUP(A171,GPW!A:E,5,0)</f>
        <v>254147.9656528637</v>
      </c>
      <c r="H171" s="76">
        <f>VLOOKUP(A171,Grid!A:E,5,0)</f>
        <v>4693.92277992278</v>
      </c>
      <c r="I171" s="76">
        <f t="shared" si="15"/>
        <v>12157.26</v>
      </c>
      <c r="J171" s="76">
        <f>VLOOKUP(F171,'Pop cal'!B:O,14,0)</f>
        <v>147.7880297705563</v>
      </c>
      <c r="K171" s="76">
        <f>VLOOKUP(F171,'Pop cal'!B:G,6,0)</f>
        <v>26.944689275118932</v>
      </c>
      <c r="L171" s="76">
        <v>43010</v>
      </c>
      <c r="M171" s="77">
        <v>5</v>
      </c>
      <c r="N171" s="77">
        <f t="shared" si="18"/>
        <v>66466.58731375306</v>
      </c>
      <c r="O171" s="77">
        <f>N171*G171/SUM(N169:N173)</f>
        <v>54897.3257444994</v>
      </c>
      <c r="P171" s="77"/>
      <c r="Q171" s="77">
        <f t="shared" si="16"/>
        <v>8113167.611452005</v>
      </c>
      <c r="R171" s="77"/>
      <c r="S171" s="78">
        <f t="shared" si="17"/>
        <v>9828001.831910815</v>
      </c>
      <c r="T171" s="77"/>
      <c r="U171" s="77"/>
      <c r="V171" s="77"/>
      <c r="W171" s="76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</row>
    <row r="172" spans="1:36" ht="15">
      <c r="A172" s="73">
        <f t="shared" si="14"/>
        <v>43010</v>
      </c>
      <c r="B172" s="73">
        <v>43</v>
      </c>
      <c r="C172" s="73">
        <v>10</v>
      </c>
      <c r="D172" s="74">
        <v>0.2779161371</v>
      </c>
      <c r="E172" s="75" t="s">
        <v>82</v>
      </c>
      <c r="F172" s="75" t="s">
        <v>84</v>
      </c>
      <c r="G172" s="76">
        <f>VLOOKUP(A172,GPW!A:E,5,0)</f>
        <v>254147.9656528637</v>
      </c>
      <c r="H172" s="76">
        <f>VLOOKUP(A172,Grid!A:E,5,0)</f>
        <v>4693.92277992278</v>
      </c>
      <c r="I172" s="76">
        <f t="shared" si="15"/>
        <v>12157.26</v>
      </c>
      <c r="J172" s="76">
        <f>VLOOKUP(F172,'Pop cal'!B:O,14,0)</f>
        <v>147.78802977055625</v>
      </c>
      <c r="K172" s="76">
        <f>VLOOKUP(F172,'Pop cal'!B:G,6,0)</f>
        <v>15.304686907131641</v>
      </c>
      <c r="L172" s="76">
        <v>43010</v>
      </c>
      <c r="M172" s="77">
        <v>5</v>
      </c>
      <c r="N172" s="77">
        <f t="shared" si="18"/>
        <v>51709.926322087034</v>
      </c>
      <c r="O172" s="77">
        <f>N172*G172/SUM(N169:N173)</f>
        <v>42709.22856513642</v>
      </c>
      <c r="P172" s="77"/>
      <c r="Q172" s="77">
        <f t="shared" si="16"/>
        <v>6311912.742661873</v>
      </c>
      <c r="R172" s="77"/>
      <c r="S172" s="78">
        <f t="shared" si="17"/>
        <v>7646025.938152662</v>
      </c>
      <c r="T172" s="77"/>
      <c r="U172" s="77"/>
      <c r="V172" s="77"/>
      <c r="W172" s="76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</row>
    <row r="173" spans="1:36" ht="15">
      <c r="A173" s="73">
        <f t="shared" si="14"/>
        <v>43010</v>
      </c>
      <c r="B173" s="73">
        <v>43</v>
      </c>
      <c r="C173" s="73">
        <v>10</v>
      </c>
      <c r="D173" s="74">
        <v>0.2056956123</v>
      </c>
      <c r="E173" s="75" t="s">
        <v>82</v>
      </c>
      <c r="F173" s="75" t="s">
        <v>83</v>
      </c>
      <c r="G173" s="76">
        <f>VLOOKUP(A173,GPW!A:E,5,0)</f>
        <v>254147.9656528637</v>
      </c>
      <c r="H173" s="76">
        <f>VLOOKUP(A173,Grid!A:E,5,0)</f>
        <v>4693.92277992278</v>
      </c>
      <c r="I173" s="76">
        <f t="shared" si="15"/>
        <v>12157.26</v>
      </c>
      <c r="J173" s="76">
        <f>VLOOKUP(F173,'Pop cal'!B:O,14,0)</f>
        <v>147.7880297705563</v>
      </c>
      <c r="K173" s="76">
        <f>VLOOKUP(F173,'Pop cal'!B:G,6,0)</f>
        <v>10.208977511329394</v>
      </c>
      <c r="L173" s="76">
        <v>43010</v>
      </c>
      <c r="M173" s="77">
        <v>5</v>
      </c>
      <c r="N173" s="77">
        <f t="shared" si="18"/>
        <v>25529.539421870322</v>
      </c>
      <c r="O173" s="77">
        <f>N173*G173/SUM(N169:N173)</f>
        <v>21085.834227259318</v>
      </c>
      <c r="P173" s="77"/>
      <c r="Q173" s="77">
        <f t="shared" si="16"/>
        <v>3116233.8965152153</v>
      </c>
      <c r="R173" s="77"/>
      <c r="S173" s="78">
        <f t="shared" si="17"/>
        <v>3774894.580063156</v>
      </c>
      <c r="T173" s="77"/>
      <c r="U173" s="77"/>
      <c r="V173" s="77"/>
      <c r="W173" s="76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</row>
    <row r="174" spans="1:36" ht="15">
      <c r="A174" s="73">
        <f t="shared" si="14"/>
        <v>44004</v>
      </c>
      <c r="B174" s="73">
        <v>44</v>
      </c>
      <c r="C174" s="73">
        <v>4</v>
      </c>
      <c r="D174" s="74">
        <v>0.0259916375</v>
      </c>
      <c r="E174" s="75" t="s">
        <v>33</v>
      </c>
      <c r="F174" s="75" t="s">
        <v>35</v>
      </c>
      <c r="G174" s="76">
        <f>VLOOKUP(A174,GPW!A:E,5,0)</f>
        <v>77134.10800415998</v>
      </c>
      <c r="H174" s="76">
        <f>VLOOKUP(A174,Grid!A:E,5,0)</f>
        <v>4759.142857142858</v>
      </c>
      <c r="I174" s="76">
        <f t="shared" si="15"/>
        <v>12326.18</v>
      </c>
      <c r="J174" s="76">
        <f>VLOOKUP(F174,'Pop cal'!B:O,14,0)</f>
        <v>125.38918697353357</v>
      </c>
      <c r="K174" s="76">
        <f>VLOOKUP(F174,'Pop cal'!B:G,6,0)</f>
        <v>9.187967590724242</v>
      </c>
      <c r="L174" s="76">
        <v>44004</v>
      </c>
      <c r="M174" s="77">
        <v>5</v>
      </c>
      <c r="N174" s="77">
        <f t="shared" si="18"/>
        <v>2943.6190269078024</v>
      </c>
      <c r="O174" s="77">
        <f>N174*G174/SUM(N174:N178)</f>
        <v>2432.5055888399615</v>
      </c>
      <c r="P174" s="77">
        <f>SUM(O174:O178)</f>
        <v>77134.10800415998</v>
      </c>
      <c r="Q174" s="77">
        <f t="shared" si="16"/>
        <v>305009.8980932193</v>
      </c>
      <c r="R174" s="77"/>
      <c r="S174" s="78">
        <f t="shared" si="17"/>
        <v>369478.1102488041</v>
      </c>
      <c r="T174" s="77">
        <f>SUM(S174:S178)</f>
        <v>11175420.747160686</v>
      </c>
      <c r="U174" s="77">
        <f>SUM(D174:D178)</f>
        <v>0.9390147047</v>
      </c>
      <c r="V174" s="77"/>
      <c r="W174" s="76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ht="15">
      <c r="A175" s="73">
        <f t="shared" si="14"/>
        <v>44004</v>
      </c>
      <c r="B175" s="73">
        <v>44</v>
      </c>
      <c r="C175" s="73">
        <v>4</v>
      </c>
      <c r="D175" s="74">
        <v>0.1873283903</v>
      </c>
      <c r="E175" s="75" t="s">
        <v>0</v>
      </c>
      <c r="F175" s="75" t="s">
        <v>4</v>
      </c>
      <c r="G175" s="76">
        <f>VLOOKUP(A175,GPW!A:E,5,0)</f>
        <v>77134.10800415998</v>
      </c>
      <c r="H175" s="76">
        <f>VLOOKUP(A175,Grid!A:E,5,0)</f>
        <v>4759.142857142858</v>
      </c>
      <c r="I175" s="76">
        <f t="shared" si="15"/>
        <v>12326.18</v>
      </c>
      <c r="J175" s="76">
        <f>VLOOKUP(F175,'Pop cal'!B:O,14,0)</f>
        <v>115.36014275238226</v>
      </c>
      <c r="K175" s="76">
        <f>VLOOKUP(F175,'Pop cal'!B:G,6,0)</f>
        <v>9.593195665067126</v>
      </c>
      <c r="L175" s="76">
        <v>44004</v>
      </c>
      <c r="M175" s="77">
        <v>5</v>
      </c>
      <c r="N175" s="77">
        <f t="shared" si="18"/>
        <v>22151.10569123888</v>
      </c>
      <c r="O175" s="77">
        <f>N175*G175/SUM(N174:N178)</f>
        <v>18304.912388586396</v>
      </c>
      <c r="P175" s="77"/>
      <c r="Q175" s="77">
        <f t="shared" si="16"/>
        <v>2111657.3062171773</v>
      </c>
      <c r="R175" s="77"/>
      <c r="S175" s="78">
        <f t="shared" si="17"/>
        <v>2557986.3337934995</v>
      </c>
      <c r="T175" s="77"/>
      <c r="U175" s="77"/>
      <c r="V175" s="77"/>
      <c r="W175" s="76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15">
      <c r="A176" s="73">
        <f t="shared" si="14"/>
        <v>44004</v>
      </c>
      <c r="B176" s="73">
        <v>44</v>
      </c>
      <c r="C176" s="73">
        <v>4</v>
      </c>
      <c r="D176" s="74">
        <v>0.1198129202</v>
      </c>
      <c r="E176" s="75" t="s">
        <v>0</v>
      </c>
      <c r="F176" s="75" t="s">
        <v>3</v>
      </c>
      <c r="G176" s="76">
        <f>VLOOKUP(A176,GPW!A:E,5,0)</f>
        <v>77134.10800415998</v>
      </c>
      <c r="H176" s="76">
        <f>VLOOKUP(A176,Grid!A:E,5,0)</f>
        <v>4759.142857142858</v>
      </c>
      <c r="I176" s="76">
        <f t="shared" si="15"/>
        <v>12326.18</v>
      </c>
      <c r="J176" s="76">
        <f>VLOOKUP(F176,'Pop cal'!B:O,14,0)</f>
        <v>115.36014275238226</v>
      </c>
      <c r="K176" s="76">
        <f>VLOOKUP(F176,'Pop cal'!B:G,6,0)</f>
        <v>16.454161938405047</v>
      </c>
      <c r="L176" s="76">
        <v>44004</v>
      </c>
      <c r="M176" s="77">
        <v>5</v>
      </c>
      <c r="N176" s="77">
        <f t="shared" si="18"/>
        <v>24300.092459581032</v>
      </c>
      <c r="O176" s="77">
        <f>N176*G176/SUM(N174:N178)</f>
        <v>20080.761191217178</v>
      </c>
      <c r="P176" s="77"/>
      <c r="Q176" s="77">
        <f t="shared" si="16"/>
        <v>2316519.477595311</v>
      </c>
      <c r="R176" s="77"/>
      <c r="S176" s="78">
        <f t="shared" si="17"/>
        <v>2806149.060365494</v>
      </c>
      <c r="T176" s="77"/>
      <c r="U176" s="77"/>
      <c r="V176" s="77"/>
      <c r="W176" s="76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</row>
    <row r="177" spans="1:36" ht="15">
      <c r="A177" s="73">
        <f t="shared" si="14"/>
        <v>44004</v>
      </c>
      <c r="B177" s="73">
        <v>44</v>
      </c>
      <c r="C177" s="73">
        <v>4</v>
      </c>
      <c r="D177" s="74">
        <v>0.2764456531</v>
      </c>
      <c r="E177" s="75" t="s">
        <v>33</v>
      </c>
      <c r="F177" s="75" t="s">
        <v>34</v>
      </c>
      <c r="G177" s="76">
        <f>VLOOKUP(A177,GPW!A:E,5,0)</f>
        <v>77134.10800415998</v>
      </c>
      <c r="H177" s="76">
        <f>VLOOKUP(A177,Grid!A:E,5,0)</f>
        <v>4759.142857142858</v>
      </c>
      <c r="I177" s="76">
        <f t="shared" si="15"/>
        <v>12326.18</v>
      </c>
      <c r="J177" s="76">
        <f>VLOOKUP(F177,'Pop cal'!B:O,14,0)</f>
        <v>125.38918697353355</v>
      </c>
      <c r="K177" s="76">
        <f>VLOOKUP(F177,'Pop cal'!B:G,6,0)</f>
        <v>10.72526972702889</v>
      </c>
      <c r="L177" s="76">
        <v>44004</v>
      </c>
      <c r="M177" s="77">
        <v>5</v>
      </c>
      <c r="N177" s="77">
        <f t="shared" si="18"/>
        <v>36546.55909146298</v>
      </c>
      <c r="O177" s="77">
        <f>N177*G177/SUM(N174:N178)</f>
        <v>30200.82029305284</v>
      </c>
      <c r="P177" s="77"/>
      <c r="Q177" s="77">
        <f t="shared" si="16"/>
        <v>3786856.302479689</v>
      </c>
      <c r="R177" s="77"/>
      <c r="S177" s="78">
        <f t="shared" si="17"/>
        <v>4587262.640231917</v>
      </c>
      <c r="T177" s="77"/>
      <c r="U177" s="77"/>
      <c r="V177" s="77"/>
      <c r="W177" s="76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ht="15">
      <c r="A178" s="73">
        <f t="shared" si="14"/>
        <v>44004</v>
      </c>
      <c r="B178" s="73">
        <v>44</v>
      </c>
      <c r="C178" s="73">
        <v>4</v>
      </c>
      <c r="D178" s="74">
        <v>0.3294361036</v>
      </c>
      <c r="E178" s="75" t="s">
        <v>0</v>
      </c>
      <c r="F178" s="75" t="s">
        <v>1</v>
      </c>
      <c r="G178" s="76">
        <f>VLOOKUP(A178,GPW!A:E,5,0)</f>
        <v>77134.10800415998</v>
      </c>
      <c r="H178" s="76">
        <f>VLOOKUP(A178,Grid!A:E,5,0)</f>
        <v>4759.142857142858</v>
      </c>
      <c r="I178" s="76">
        <f t="shared" si="15"/>
        <v>12326.18</v>
      </c>
      <c r="J178" s="76">
        <f>VLOOKUP(F178,'Pop cal'!B:O,14,0)</f>
        <v>115.36014275238227</v>
      </c>
      <c r="K178" s="76">
        <f>VLOOKUP(F178,'Pop cal'!B:G,6,0)</f>
        <v>1.8223518274979194</v>
      </c>
      <c r="L178" s="76">
        <v>44004</v>
      </c>
      <c r="M178" s="77">
        <v>5</v>
      </c>
      <c r="N178" s="77">
        <f t="shared" si="18"/>
        <v>7400.003494251622</v>
      </c>
      <c r="O178" s="77">
        <f>N178*G178/SUM(N174:N178)</f>
        <v>6115.1085424636085</v>
      </c>
      <c r="P178" s="77"/>
      <c r="Q178" s="77">
        <f t="shared" si="16"/>
        <v>705439.7944049141</v>
      </c>
      <c r="R178" s="77"/>
      <c r="S178" s="78">
        <f t="shared" si="17"/>
        <v>854544.602520973</v>
      </c>
      <c r="T178" s="77"/>
      <c r="U178" s="77"/>
      <c r="V178" s="77"/>
      <c r="W178" s="76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</row>
    <row r="179" spans="1:36" ht="15">
      <c r="A179" s="73">
        <f t="shared" si="14"/>
        <v>44009</v>
      </c>
      <c r="B179" s="73">
        <v>44</v>
      </c>
      <c r="C179" s="73">
        <v>9</v>
      </c>
      <c r="D179" s="74">
        <v>0.2341057141</v>
      </c>
      <c r="E179" s="75" t="s">
        <v>76</v>
      </c>
      <c r="F179" s="75" t="s">
        <v>80</v>
      </c>
      <c r="G179" s="76">
        <f>VLOOKUP(A179,GPW!A:E,5,0)</f>
        <v>276849.37479319726</v>
      </c>
      <c r="H179" s="76">
        <f>VLOOKUP(A179,Grid!A:E,5,0)</f>
        <v>4708.389961389961</v>
      </c>
      <c r="I179" s="76">
        <f t="shared" si="15"/>
        <v>12194.73</v>
      </c>
      <c r="J179" s="76">
        <f>VLOOKUP(F179,'Pop cal'!B:O,14,0)</f>
        <v>118.17399663720377</v>
      </c>
      <c r="K179" s="76">
        <f>VLOOKUP(F179,'Pop cal'!B:G,6,0)</f>
        <v>14.65424243483646</v>
      </c>
      <c r="L179" s="76">
        <v>44009</v>
      </c>
      <c r="M179" s="77">
        <v>5</v>
      </c>
      <c r="N179" s="77">
        <f t="shared" si="18"/>
        <v>41835.751572824076</v>
      </c>
      <c r="O179" s="77">
        <f>N179*G179/SUM(N179:N183)</f>
        <v>34530.72874064832</v>
      </c>
      <c r="P179" s="77">
        <f>SUM(O179:O183)</f>
        <v>276849.3747931973</v>
      </c>
      <c r="Q179" s="77">
        <f t="shared" si="16"/>
        <v>4080634.2220775704</v>
      </c>
      <c r="R179" s="77"/>
      <c r="S179" s="78">
        <f t="shared" si="17"/>
        <v>4943134.732398173</v>
      </c>
      <c r="T179" s="77">
        <f>SUM(S179:S183)</f>
        <v>48266297.41663635</v>
      </c>
      <c r="U179" s="77">
        <f>SUM(D179:D183)</f>
        <v>0.9999987649000001</v>
      </c>
      <c r="V179" s="77"/>
      <c r="W179" s="76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:36" ht="15">
      <c r="A180" s="73">
        <f t="shared" si="14"/>
        <v>44009</v>
      </c>
      <c r="B180" s="73">
        <v>44</v>
      </c>
      <c r="C180" s="73">
        <v>9</v>
      </c>
      <c r="D180" s="74">
        <v>0.0005573765</v>
      </c>
      <c r="E180" s="75" t="s">
        <v>82</v>
      </c>
      <c r="F180" s="75" t="s">
        <v>89</v>
      </c>
      <c r="G180" s="76">
        <f>VLOOKUP(A180,GPW!A:E,5,0)</f>
        <v>276849.37479319726</v>
      </c>
      <c r="H180" s="76">
        <f>VLOOKUP(A180,Grid!A:E,5,0)</f>
        <v>4708.389961389961</v>
      </c>
      <c r="I180" s="76">
        <f t="shared" si="15"/>
        <v>12194.73</v>
      </c>
      <c r="J180" s="76">
        <f>VLOOKUP(F180,'Pop cal'!B:O,14,0)</f>
        <v>147.78802977055628</v>
      </c>
      <c r="K180" s="76">
        <f>VLOOKUP(F180,'Pop cal'!B:G,6,0)</f>
        <v>38.12231194324294</v>
      </c>
      <c r="L180" s="76">
        <v>44009</v>
      </c>
      <c r="M180" s="77">
        <v>5</v>
      </c>
      <c r="N180" s="77">
        <f t="shared" si="18"/>
        <v>259.11948630073107</v>
      </c>
      <c r="O180" s="77">
        <f>N180*G180/SUM(N179:N183)</f>
        <v>213.87412336292076</v>
      </c>
      <c r="P180" s="77"/>
      <c r="Q180" s="77">
        <f t="shared" si="16"/>
        <v>31608.03531071096</v>
      </c>
      <c r="R180" s="77"/>
      <c r="S180" s="78">
        <f t="shared" si="17"/>
        <v>38288.84645477865</v>
      </c>
      <c r="T180" s="77"/>
      <c r="U180" s="77"/>
      <c r="V180" s="77"/>
      <c r="W180" s="76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:36" ht="15">
      <c r="A181" s="73">
        <f t="shared" si="14"/>
        <v>44009</v>
      </c>
      <c r="B181" s="73">
        <v>44</v>
      </c>
      <c r="C181" s="73">
        <v>9</v>
      </c>
      <c r="D181" s="74">
        <v>0.7351541029</v>
      </c>
      <c r="E181" s="75" t="s">
        <v>82</v>
      </c>
      <c r="F181" s="75" t="s">
        <v>88</v>
      </c>
      <c r="G181" s="76">
        <f>VLOOKUP(A181,GPW!A:E,5,0)</f>
        <v>276849.37479319726</v>
      </c>
      <c r="H181" s="76">
        <f>VLOOKUP(A181,Grid!A:E,5,0)</f>
        <v>4708.389961389961</v>
      </c>
      <c r="I181" s="76">
        <f t="shared" si="15"/>
        <v>12194.73</v>
      </c>
      <c r="J181" s="76">
        <f>VLOOKUP(F181,'Pop cal'!B:O,14,0)</f>
        <v>147.78802977055628</v>
      </c>
      <c r="K181" s="76">
        <f>VLOOKUP(F181,'Pop cal'!B:G,6,0)</f>
        <v>32.14526950961408</v>
      </c>
      <c r="L181" s="76">
        <v>44009</v>
      </c>
      <c r="M181" s="77">
        <v>5</v>
      </c>
      <c r="N181" s="77">
        <f t="shared" si="18"/>
        <v>288182.5273795209</v>
      </c>
      <c r="O181" s="77">
        <f>N181*G181/SUM(N179:N183)</f>
        <v>237862.40970033925</v>
      </c>
      <c r="P181" s="77"/>
      <c r="Q181" s="77">
        <f t="shared" si="16"/>
        <v>35153216.886089996</v>
      </c>
      <c r="R181" s="77"/>
      <c r="S181" s="78">
        <f t="shared" si="17"/>
        <v>42583352.951612376</v>
      </c>
      <c r="T181" s="77"/>
      <c r="U181" s="77"/>
      <c r="V181" s="77"/>
      <c r="W181" s="76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:36" ht="15">
      <c r="A182" s="73">
        <f t="shared" si="14"/>
        <v>44009</v>
      </c>
      <c r="B182" s="73">
        <v>44</v>
      </c>
      <c r="C182" s="73">
        <v>9</v>
      </c>
      <c r="D182" s="74">
        <v>0.020585395</v>
      </c>
      <c r="E182" s="75" t="s">
        <v>82</v>
      </c>
      <c r="F182" s="75" t="s">
        <v>85</v>
      </c>
      <c r="G182" s="76">
        <f>VLOOKUP(A182,GPW!A:E,5,0)</f>
        <v>276849.37479319726</v>
      </c>
      <c r="H182" s="76">
        <f>VLOOKUP(A182,Grid!A:E,5,0)</f>
        <v>4708.389961389961</v>
      </c>
      <c r="I182" s="76">
        <f t="shared" si="15"/>
        <v>12194.73</v>
      </c>
      <c r="J182" s="76">
        <f>VLOOKUP(F182,'Pop cal'!B:O,14,0)</f>
        <v>147.78802977055628</v>
      </c>
      <c r="K182" s="76">
        <f>VLOOKUP(F182,'Pop cal'!B:G,6,0)</f>
        <v>12.67586891943812</v>
      </c>
      <c r="L182" s="76">
        <v>44009</v>
      </c>
      <c r="M182" s="77">
        <v>5</v>
      </c>
      <c r="N182" s="77">
        <f t="shared" si="18"/>
        <v>3182.065635792337</v>
      </c>
      <c r="O182" s="77">
        <f>N182*G182/SUM(N179:N183)</f>
        <v>2626.43889911278</v>
      </c>
      <c r="P182" s="77"/>
      <c r="Q182" s="77">
        <f t="shared" si="16"/>
        <v>388156.2302126266</v>
      </c>
      <c r="R182" s="77"/>
      <c r="S182" s="78">
        <f t="shared" si="17"/>
        <v>470198.6109855013</v>
      </c>
      <c r="T182" s="77"/>
      <c r="U182" s="77"/>
      <c r="V182" s="77"/>
      <c r="W182" s="76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:36" ht="15">
      <c r="A183" s="73">
        <f t="shared" si="14"/>
        <v>44009</v>
      </c>
      <c r="B183" s="73">
        <v>44</v>
      </c>
      <c r="C183" s="73">
        <v>9</v>
      </c>
      <c r="D183" s="74">
        <v>0.0095961764</v>
      </c>
      <c r="E183" s="75" t="s">
        <v>76</v>
      </c>
      <c r="F183" s="75" t="s">
        <v>77</v>
      </c>
      <c r="G183" s="76">
        <f>VLOOKUP(A183,GPW!A:E,5,0)</f>
        <v>276849.37479319726</v>
      </c>
      <c r="H183" s="76">
        <f>VLOOKUP(A183,Grid!A:E,5,0)</f>
        <v>4708.389961389961</v>
      </c>
      <c r="I183" s="76">
        <f t="shared" si="15"/>
        <v>12194.73</v>
      </c>
      <c r="J183" s="76">
        <f>VLOOKUP(F183,'Pop cal'!B:O,14,0)</f>
        <v>118.17399663720379</v>
      </c>
      <c r="K183" s="76">
        <f>VLOOKUP(F183,'Pop cal'!B:G,6,0)</f>
        <v>16.72985476458724</v>
      </c>
      <c r="L183" s="76">
        <v>44009</v>
      </c>
      <c r="M183" s="77">
        <v>5</v>
      </c>
      <c r="N183" s="77">
        <f t="shared" si="18"/>
        <v>1957.7741174023345</v>
      </c>
      <c r="O183" s="77">
        <f>N183*G183/SUM(N179:N183)</f>
        <v>1615.9233297339972</v>
      </c>
      <c r="P183" s="77"/>
      <c r="Q183" s="77">
        <f t="shared" si="16"/>
        <v>190960.11813396454</v>
      </c>
      <c r="R183" s="77"/>
      <c r="S183" s="78">
        <f t="shared" si="17"/>
        <v>231322.27518551514</v>
      </c>
      <c r="T183" s="77"/>
      <c r="U183" s="77"/>
      <c r="V183" s="77"/>
      <c r="W183" s="76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:36" ht="15">
      <c r="A184" s="73">
        <f t="shared" si="14"/>
        <v>45003</v>
      </c>
      <c r="B184" s="73">
        <v>45</v>
      </c>
      <c r="C184" s="73">
        <v>3</v>
      </c>
      <c r="D184" s="74">
        <v>0.1859498053</v>
      </c>
      <c r="E184" s="75" t="s">
        <v>63</v>
      </c>
      <c r="F184" s="75" t="s">
        <v>66</v>
      </c>
      <c r="G184" s="76">
        <f>VLOOKUP(A184,GPW!A:E,5,0)</f>
        <v>243861.14485994534</v>
      </c>
      <c r="H184" s="76">
        <f>VLOOKUP(A184,Grid!A:E,5,0)</f>
        <v>4764.95752895753</v>
      </c>
      <c r="I184" s="76">
        <f t="shared" si="15"/>
        <v>12341.240000000002</v>
      </c>
      <c r="J184" s="76">
        <f>VLOOKUP(F184,'Pop cal'!B:O,14,0)</f>
        <v>103.3191930035836</v>
      </c>
      <c r="K184" s="76">
        <f>VLOOKUP(F184,'Pop cal'!B:G,6,0)</f>
        <v>61.4192049691532</v>
      </c>
      <c r="L184" s="76">
        <v>45003</v>
      </c>
      <c r="M184" s="77">
        <v>5</v>
      </c>
      <c r="N184" s="77">
        <f t="shared" si="18"/>
        <v>140947.93470088925</v>
      </c>
      <c r="O184" s="77">
        <f>N184*G184/SUM(N184:N188)</f>
        <v>116340.10060134475</v>
      </c>
      <c r="P184" s="77">
        <f>SUM(O184:O188)</f>
        <v>243861.14485994534</v>
      </c>
      <c r="Q184" s="77">
        <f t="shared" si="16"/>
        <v>12020165.308086671</v>
      </c>
      <c r="R184" s="77"/>
      <c r="S184" s="78">
        <f t="shared" si="17"/>
        <v>14560799.471342893</v>
      </c>
      <c r="T184" s="77">
        <f>SUM(S184:S188)</f>
        <v>33728448.94765246</v>
      </c>
      <c r="U184" s="77">
        <f>SUM(D184:D188)</f>
        <v>1.0000000018</v>
      </c>
      <c r="V184" s="77"/>
      <c r="W184" s="76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:36" ht="15">
      <c r="A185" s="73">
        <f t="shared" si="14"/>
        <v>45003</v>
      </c>
      <c r="B185" s="73">
        <v>45</v>
      </c>
      <c r="C185" s="73">
        <v>3</v>
      </c>
      <c r="D185" s="74">
        <v>0.0254687276</v>
      </c>
      <c r="E185" s="75" t="s">
        <v>68</v>
      </c>
      <c r="F185" s="75" t="s">
        <v>69</v>
      </c>
      <c r="G185" s="76">
        <f>VLOOKUP(A185,GPW!A:E,5,0)</f>
        <v>243861.14485994534</v>
      </c>
      <c r="H185" s="76">
        <f>VLOOKUP(A185,Grid!A:E,5,0)</f>
        <v>4764.95752895753</v>
      </c>
      <c r="I185" s="76">
        <f t="shared" si="15"/>
        <v>12341.240000000002</v>
      </c>
      <c r="J185" s="76">
        <f>VLOOKUP(F185,'Pop cal'!B:O,14,0)</f>
        <v>104.59246188646534</v>
      </c>
      <c r="K185" s="76">
        <f>VLOOKUP(F185,'Pop cal'!B:G,6,0)</f>
        <v>22.019532858942565</v>
      </c>
      <c r="L185" s="76">
        <v>45003</v>
      </c>
      <c r="M185" s="77">
        <v>5</v>
      </c>
      <c r="N185" s="77">
        <f t="shared" si="18"/>
        <v>6921.0844395740205</v>
      </c>
      <c r="O185" s="77">
        <f>N185*G185/SUM(N184:N188)</f>
        <v>5712.745360045088</v>
      </c>
      <c r="P185" s="77"/>
      <c r="Q185" s="77">
        <f t="shared" si="16"/>
        <v>597510.1013375976</v>
      </c>
      <c r="R185" s="77"/>
      <c r="S185" s="78">
        <f t="shared" si="17"/>
        <v>723802.4224030743</v>
      </c>
      <c r="T185" s="77"/>
      <c r="U185" s="77"/>
      <c r="V185" s="77"/>
      <c r="W185" s="76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:36" ht="15">
      <c r="A186" s="73">
        <f t="shared" si="14"/>
        <v>45003</v>
      </c>
      <c r="B186" s="73">
        <v>45</v>
      </c>
      <c r="C186" s="73">
        <v>3</v>
      </c>
      <c r="D186" s="74">
        <v>0.0204008</v>
      </c>
      <c r="E186" s="75" t="s">
        <v>63</v>
      </c>
      <c r="F186" s="75" t="s">
        <v>65</v>
      </c>
      <c r="G186" s="76">
        <f>VLOOKUP(A186,GPW!A:E,5,0)</f>
        <v>243861.14485994534</v>
      </c>
      <c r="H186" s="76">
        <f>VLOOKUP(A186,Grid!A:E,5,0)</f>
        <v>4764.95752895753</v>
      </c>
      <c r="I186" s="76">
        <f t="shared" si="15"/>
        <v>12341.240000000002</v>
      </c>
      <c r="J186" s="76">
        <f>VLOOKUP(F186,'Pop cal'!B:O,14,0)</f>
        <v>103.3191930035836</v>
      </c>
      <c r="K186" s="76">
        <f>VLOOKUP(F186,'Pop cal'!B:G,6,0)</f>
        <v>10.413747966675173</v>
      </c>
      <c r="L186" s="76">
        <v>45003</v>
      </c>
      <c r="M186" s="77">
        <v>5</v>
      </c>
      <c r="N186" s="77">
        <f t="shared" si="18"/>
        <v>2621.8814991578715</v>
      </c>
      <c r="O186" s="77">
        <f>N186*G186/SUM(N184:N188)</f>
        <v>2164.1321529410593</v>
      </c>
      <c r="P186" s="77"/>
      <c r="Q186" s="77">
        <f t="shared" si="16"/>
        <v>223596.3875949782</v>
      </c>
      <c r="R186" s="77"/>
      <c r="S186" s="78">
        <f t="shared" si="17"/>
        <v>270856.68781084154</v>
      </c>
      <c r="T186" s="77"/>
      <c r="U186" s="77"/>
      <c r="V186" s="77"/>
      <c r="W186" s="76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:36" ht="15">
      <c r="A187" s="73">
        <f t="shared" si="14"/>
        <v>45003</v>
      </c>
      <c r="B187" s="73">
        <v>45</v>
      </c>
      <c r="C187" s="73">
        <v>3</v>
      </c>
      <c r="D187" s="74">
        <v>0.2612842505</v>
      </c>
      <c r="E187" s="75" t="s">
        <v>33</v>
      </c>
      <c r="F187" s="75" t="s">
        <v>36</v>
      </c>
      <c r="G187" s="76">
        <f>VLOOKUP(A187,GPW!A:E,5,0)</f>
        <v>243861.14485994534</v>
      </c>
      <c r="H187" s="76">
        <f>VLOOKUP(A187,Grid!A:E,5,0)</f>
        <v>4764.95752895753</v>
      </c>
      <c r="I187" s="76">
        <f t="shared" si="15"/>
        <v>12341.240000000002</v>
      </c>
      <c r="J187" s="76">
        <f>VLOOKUP(F187,'Pop cal'!B:O,14,0)</f>
        <v>125.38918697353355</v>
      </c>
      <c r="K187" s="76">
        <f>VLOOKUP(F187,'Pop cal'!B:G,6,0)</f>
        <v>27.127143319314136</v>
      </c>
      <c r="L187" s="76">
        <v>45003</v>
      </c>
      <c r="M187" s="77">
        <v>5</v>
      </c>
      <c r="N187" s="77">
        <f t="shared" si="18"/>
        <v>87473.41712043545</v>
      </c>
      <c r="O187" s="77">
        <f>N187*G187/SUM(N184:N188)</f>
        <v>72201.59819532742</v>
      </c>
      <c r="P187" s="77"/>
      <c r="Q187" s="77">
        <f t="shared" si="16"/>
        <v>9053299.695901852</v>
      </c>
      <c r="R187" s="77"/>
      <c r="S187" s="78">
        <f t="shared" si="17"/>
        <v>10966844.3026579</v>
      </c>
      <c r="T187" s="77"/>
      <c r="U187" s="77"/>
      <c r="V187" s="77"/>
      <c r="W187" s="76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36" ht="15">
      <c r="A188" s="73">
        <f t="shared" si="14"/>
        <v>45003</v>
      </c>
      <c r="B188" s="73">
        <v>45</v>
      </c>
      <c r="C188" s="73">
        <v>3</v>
      </c>
      <c r="D188" s="74">
        <v>0.5068964184</v>
      </c>
      <c r="E188" s="75" t="s">
        <v>33</v>
      </c>
      <c r="F188" s="75" t="s">
        <v>35</v>
      </c>
      <c r="G188" s="76">
        <f>VLOOKUP(A188,GPW!A:E,5,0)</f>
        <v>243861.14485994534</v>
      </c>
      <c r="H188" s="76">
        <f>VLOOKUP(A188,Grid!A:E,5,0)</f>
        <v>4764.95752895753</v>
      </c>
      <c r="I188" s="76">
        <f t="shared" si="15"/>
        <v>12341.240000000002</v>
      </c>
      <c r="J188" s="76">
        <f>VLOOKUP(F188,'Pop cal'!B:O,14,0)</f>
        <v>125.38918697353357</v>
      </c>
      <c r="K188" s="76">
        <f>VLOOKUP(F188,'Pop cal'!B:G,6,0)</f>
        <v>9.187967590724242</v>
      </c>
      <c r="L188" s="76">
        <v>45003</v>
      </c>
      <c r="M188" s="77">
        <v>5</v>
      </c>
      <c r="N188" s="77">
        <f t="shared" si="18"/>
        <v>57477.4477545108</v>
      </c>
      <c r="O188" s="77">
        <f>N188*G188/SUM(N184:N188)</f>
        <v>47442.56855028706</v>
      </c>
      <c r="P188" s="77"/>
      <c r="Q188" s="77">
        <f t="shared" si="16"/>
        <v>5948785.098456628</v>
      </c>
      <c r="R188" s="77"/>
      <c r="S188" s="78">
        <f t="shared" si="17"/>
        <v>7206146.063437748</v>
      </c>
      <c r="T188" s="77"/>
      <c r="U188" s="77"/>
      <c r="V188" s="77"/>
      <c r="W188" s="76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36" ht="15">
      <c r="A189" s="73">
        <f t="shared" si="14"/>
        <v>46003</v>
      </c>
      <c r="B189" s="73">
        <v>46</v>
      </c>
      <c r="C189" s="73">
        <v>3</v>
      </c>
      <c r="D189" s="74">
        <v>0.2765298233</v>
      </c>
      <c r="E189" s="75" t="s">
        <v>63</v>
      </c>
      <c r="F189" s="75" t="s">
        <v>65</v>
      </c>
      <c r="G189" s="76">
        <f>VLOOKUP(A189,GPW!A:E,5,0)</f>
        <v>113836.94643120872</v>
      </c>
      <c r="H189" s="76">
        <f>VLOOKUP(A189,Grid!A:E,5,0)</f>
        <v>4764.95752895753</v>
      </c>
      <c r="I189" s="76">
        <f t="shared" si="15"/>
        <v>12341.240000000002</v>
      </c>
      <c r="J189" s="76">
        <f>VLOOKUP(F189,'Pop cal'!B:O,14,0)</f>
        <v>103.3191930035836</v>
      </c>
      <c r="K189" s="76">
        <f>VLOOKUP(F189,'Pop cal'!B:G,6,0)</f>
        <v>10.413747966675173</v>
      </c>
      <c r="L189" s="76">
        <v>46003</v>
      </c>
      <c r="M189" s="77">
        <v>5</v>
      </c>
      <c r="N189" s="77">
        <f t="shared" si="18"/>
        <v>35539.215505061824</v>
      </c>
      <c r="O189" s="77">
        <f>N189*G189/SUM(N189:N193)</f>
        <v>29345.965255845527</v>
      </c>
      <c r="P189" s="77">
        <f>SUM(O189:O193)</f>
        <v>113836.94643120872</v>
      </c>
      <c r="Q189" s="77">
        <f t="shared" si="16"/>
        <v>3032001.448145163</v>
      </c>
      <c r="R189" s="77"/>
      <c r="S189" s="78">
        <f t="shared" si="17"/>
        <v>3672858.396844324</v>
      </c>
      <c r="T189" s="77">
        <f>SUM(S189:S193)</f>
        <v>14541689.90000756</v>
      </c>
      <c r="U189" s="77">
        <f>SUM(D189:D193)</f>
        <v>0.9168512544999999</v>
      </c>
      <c r="V189" s="77"/>
      <c r="W189" s="76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36" ht="15">
      <c r="A190" s="73">
        <f t="shared" si="14"/>
        <v>46003</v>
      </c>
      <c r="B190" s="73">
        <v>46</v>
      </c>
      <c r="C190" s="73">
        <v>3</v>
      </c>
      <c r="D190" s="74">
        <v>0.0041797491</v>
      </c>
      <c r="E190" s="75" t="s">
        <v>33</v>
      </c>
      <c r="F190" s="75" t="s">
        <v>36</v>
      </c>
      <c r="G190" s="76">
        <f>VLOOKUP(A190,GPW!A:E,5,0)</f>
        <v>113836.94643120872</v>
      </c>
      <c r="H190" s="76">
        <f>VLOOKUP(A190,Grid!A:E,5,0)</f>
        <v>4764.95752895753</v>
      </c>
      <c r="I190" s="76">
        <f t="shared" si="15"/>
        <v>12341.240000000002</v>
      </c>
      <c r="J190" s="76">
        <f>VLOOKUP(F190,'Pop cal'!B:O,14,0)</f>
        <v>125.38918697353355</v>
      </c>
      <c r="K190" s="76">
        <f>VLOOKUP(F190,'Pop cal'!B:G,6,0)</f>
        <v>27.127143319314136</v>
      </c>
      <c r="L190" s="76">
        <v>46003</v>
      </c>
      <c r="M190" s="77">
        <v>5</v>
      </c>
      <c r="N190" s="77">
        <f t="shared" si="18"/>
        <v>1399.3072134405772</v>
      </c>
      <c r="O190" s="77">
        <f>N190*G190/SUM(N189:N193)</f>
        <v>1155.4565930706176</v>
      </c>
      <c r="P190" s="77"/>
      <c r="Q190" s="77">
        <f t="shared" si="16"/>
        <v>144881.76278833376</v>
      </c>
      <c r="R190" s="77"/>
      <c r="S190" s="78">
        <f t="shared" si="17"/>
        <v>175504.59922513284</v>
      </c>
      <c r="T190" s="77"/>
      <c r="U190" s="77"/>
      <c r="V190" s="77"/>
      <c r="W190" s="76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36" ht="15">
      <c r="A191" s="73">
        <f t="shared" si="14"/>
        <v>46003</v>
      </c>
      <c r="B191" s="73">
        <v>46</v>
      </c>
      <c r="C191" s="73">
        <v>3</v>
      </c>
      <c r="D191" s="74">
        <v>0.3304074281</v>
      </c>
      <c r="E191" s="75" t="s">
        <v>63</v>
      </c>
      <c r="F191" s="75" t="s">
        <v>64</v>
      </c>
      <c r="G191" s="76">
        <f>VLOOKUP(A191,GPW!A:E,5,0)</f>
        <v>113836.94643120872</v>
      </c>
      <c r="H191" s="76">
        <f>VLOOKUP(A191,Grid!A:E,5,0)</f>
        <v>4764.95752895753</v>
      </c>
      <c r="I191" s="76">
        <f t="shared" si="15"/>
        <v>12341.240000000002</v>
      </c>
      <c r="J191" s="76">
        <f>VLOOKUP(F191,'Pop cal'!B:O,14,0)</f>
        <v>103.31919300358359</v>
      </c>
      <c r="K191" s="76">
        <f>VLOOKUP(F191,'Pop cal'!B:G,6,0)</f>
        <v>16.493678559904566</v>
      </c>
      <c r="L191" s="76">
        <v>46003</v>
      </c>
      <c r="M191" s="77">
        <v>5</v>
      </c>
      <c r="N191" s="77">
        <f t="shared" si="18"/>
        <v>67255.24003106744</v>
      </c>
      <c r="O191" s="77">
        <f>N191*G191/SUM(N189:N193)</f>
        <v>55534.988861646314</v>
      </c>
      <c r="P191" s="77"/>
      <c r="Q191" s="77">
        <f t="shared" si="16"/>
        <v>5737830.232648301</v>
      </c>
      <c r="R191" s="77"/>
      <c r="S191" s="78">
        <f t="shared" si="17"/>
        <v>6950602.864171377</v>
      </c>
      <c r="T191" s="77"/>
      <c r="U191" s="77"/>
      <c r="V191" s="77"/>
      <c r="W191" s="76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36" ht="15">
      <c r="A192" s="73">
        <f t="shared" si="14"/>
        <v>46003</v>
      </c>
      <c r="B192" s="73">
        <v>46</v>
      </c>
      <c r="C192" s="73">
        <v>3</v>
      </c>
      <c r="D192" s="74">
        <v>0.1183128311</v>
      </c>
      <c r="E192" s="75" t="s">
        <v>33</v>
      </c>
      <c r="F192" s="75" t="s">
        <v>35</v>
      </c>
      <c r="G192" s="76">
        <f>VLOOKUP(A192,GPW!A:E,5,0)</f>
        <v>113836.94643120872</v>
      </c>
      <c r="H192" s="76">
        <f>VLOOKUP(A192,Grid!A:E,5,0)</f>
        <v>4764.95752895753</v>
      </c>
      <c r="I192" s="76">
        <f t="shared" si="15"/>
        <v>12341.240000000002</v>
      </c>
      <c r="J192" s="76">
        <f>VLOOKUP(F192,'Pop cal'!B:O,14,0)</f>
        <v>125.38918697353357</v>
      </c>
      <c r="K192" s="76">
        <f>VLOOKUP(F192,'Pop cal'!B:G,6,0)</f>
        <v>9.187967590724242</v>
      </c>
      <c r="L192" s="76">
        <v>46003</v>
      </c>
      <c r="M192" s="77">
        <v>5</v>
      </c>
      <c r="N192" s="77">
        <f t="shared" si="18"/>
        <v>13415.599955713775</v>
      </c>
      <c r="O192" s="77">
        <f>N192*G192/SUM(N189:N193)</f>
        <v>11077.727085186383</v>
      </c>
      <c r="P192" s="77"/>
      <c r="Q192" s="77">
        <f t="shared" si="16"/>
        <v>1389027.1927262123</v>
      </c>
      <c r="R192" s="77"/>
      <c r="S192" s="78">
        <f t="shared" si="17"/>
        <v>1682617.991944084</v>
      </c>
      <c r="T192" s="77"/>
      <c r="U192" s="77"/>
      <c r="V192" s="77"/>
      <c r="W192" s="76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:36" ht="15">
      <c r="A193" s="73">
        <f t="shared" si="14"/>
        <v>46003</v>
      </c>
      <c r="B193" s="73">
        <v>46</v>
      </c>
      <c r="C193" s="73">
        <v>3</v>
      </c>
      <c r="D193" s="74">
        <v>0.1874214229</v>
      </c>
      <c r="E193" s="75" t="s">
        <v>27</v>
      </c>
      <c r="F193" s="75" t="s">
        <v>32</v>
      </c>
      <c r="G193" s="76">
        <f>VLOOKUP(A193,GPW!A:E,5,0)</f>
        <v>113836.94643120872</v>
      </c>
      <c r="H193" s="76">
        <f>VLOOKUP(A193,Grid!A:E,5,0)</f>
        <v>4764.95752895753</v>
      </c>
      <c r="I193" s="76">
        <f t="shared" si="15"/>
        <v>12341.240000000002</v>
      </c>
      <c r="J193" s="76">
        <f>VLOOKUP(F193,'Pop cal'!B:O,14,0)</f>
        <v>101.69639932932257</v>
      </c>
      <c r="K193" s="76">
        <f>VLOOKUP(F193,'Pop cal'!B:G,6,0)</f>
        <v>8.75569508786707</v>
      </c>
      <c r="L193" s="76">
        <v>46003</v>
      </c>
      <c r="M193" s="77">
        <v>5</v>
      </c>
      <c r="N193" s="77">
        <f t="shared" si="18"/>
        <v>20252.03447097837</v>
      </c>
      <c r="O193" s="77">
        <f>N193*G193/SUM(N189:N193)</f>
        <v>16722.808635459874</v>
      </c>
      <c r="P193" s="77"/>
      <c r="Q193" s="77">
        <f t="shared" si="16"/>
        <v>1700649.4248995713</v>
      </c>
      <c r="R193" s="77"/>
      <c r="S193" s="78">
        <f t="shared" si="17"/>
        <v>2060106.0478226428</v>
      </c>
      <c r="T193" s="77"/>
      <c r="U193" s="77"/>
      <c r="V193" s="77"/>
      <c r="W193" s="76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ht="15">
      <c r="A194" s="73">
        <f aca="true" t="shared" si="19" ref="A194:A257">1000*B194+C194</f>
        <v>46005</v>
      </c>
      <c r="B194" s="73">
        <v>46</v>
      </c>
      <c r="C194" s="73">
        <v>5</v>
      </c>
      <c r="D194" s="74">
        <v>0.0113867049</v>
      </c>
      <c r="E194" s="75" t="s">
        <v>33</v>
      </c>
      <c r="F194" s="75" t="s">
        <v>34</v>
      </c>
      <c r="G194" s="76">
        <f>VLOOKUP(A194,GPW!A:E,5,0)</f>
        <v>85283.02462798664</v>
      </c>
      <c r="H194" s="76">
        <f>VLOOKUP(A194,Grid!A:E,5,0)</f>
        <v>4751.88416988417</v>
      </c>
      <c r="I194" s="76">
        <f aca="true" t="shared" si="20" ref="I194:I257">H194*2.59</f>
        <v>12307.38</v>
      </c>
      <c r="J194" s="76">
        <f>VLOOKUP(F194,'Pop cal'!B:O,14,0)</f>
        <v>125.38918697353355</v>
      </c>
      <c r="K194" s="76">
        <f>VLOOKUP(F194,'Pop cal'!B:G,6,0)</f>
        <v>10.72526972702889</v>
      </c>
      <c r="L194" s="76">
        <v>46005</v>
      </c>
      <c r="M194" s="77">
        <v>5</v>
      </c>
      <c r="N194" s="77">
        <f t="shared" si="18"/>
        <v>1503.0447067137495</v>
      </c>
      <c r="O194" s="77">
        <f>N194*G194/SUM(N194:N198)</f>
        <v>1231.8738217897633</v>
      </c>
      <c r="P194" s="77">
        <f>SUM(O194:O198)</f>
        <v>85283.02462798664</v>
      </c>
      <c r="Q194" s="77">
        <f t="shared" si="16"/>
        <v>154463.656968198</v>
      </c>
      <c r="R194" s="77"/>
      <c r="S194" s="78">
        <f t="shared" si="17"/>
        <v>187111.76402966073</v>
      </c>
      <c r="T194" s="77">
        <f>SUM(S194:S198)</f>
        <v>10541489.8997176</v>
      </c>
      <c r="U194" s="77">
        <f>SUM(D194:D198)</f>
        <v>0.9992992223</v>
      </c>
      <c r="V194" s="77"/>
      <c r="W194" s="76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:36" ht="15">
      <c r="A195" s="73">
        <f t="shared" si="19"/>
        <v>46005</v>
      </c>
      <c r="B195" s="73">
        <v>46</v>
      </c>
      <c r="C195" s="73">
        <v>5</v>
      </c>
      <c r="D195" s="74">
        <v>0.1048415902</v>
      </c>
      <c r="E195" s="75" t="s">
        <v>27</v>
      </c>
      <c r="F195" s="75" t="s">
        <v>31</v>
      </c>
      <c r="G195" s="76">
        <f>VLOOKUP(A195,GPW!A:E,5,0)</f>
        <v>85283.02462798664</v>
      </c>
      <c r="H195" s="76">
        <f>VLOOKUP(A195,Grid!A:E,5,0)</f>
        <v>4751.88416988417</v>
      </c>
      <c r="I195" s="76">
        <f t="shared" si="20"/>
        <v>12307.38</v>
      </c>
      <c r="J195" s="76">
        <f>VLOOKUP(F195,'Pop cal'!B:O,14,0)</f>
        <v>101.69639932932257</v>
      </c>
      <c r="K195" s="76">
        <f>VLOOKUP(F195,'Pop cal'!B:G,6,0)</f>
        <v>9.773992671247761</v>
      </c>
      <c r="L195" s="76">
        <v>46005</v>
      </c>
      <c r="M195" s="77">
        <v>5</v>
      </c>
      <c r="N195" s="77">
        <f t="shared" si="18"/>
        <v>12611.629931852975</v>
      </c>
      <c r="O195" s="77">
        <f>N195*G195/SUM(N194:N198)</f>
        <v>10336.310486144886</v>
      </c>
      <c r="P195" s="77"/>
      <c r="Q195" s="77">
        <f aca="true" t="shared" si="21" ref="Q195:Q258">O195*J195</f>
        <v>1051165.5587908546</v>
      </c>
      <c r="R195" s="77"/>
      <c r="S195" s="78">
        <f aca="true" t="shared" si="22" ref="S195:S258">Q195*$Q$305</f>
        <v>1273344.4607819673</v>
      </c>
      <c r="T195" s="77"/>
      <c r="U195" s="77"/>
      <c r="V195" s="77"/>
      <c r="W195" s="76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:36" ht="15">
      <c r="A196" s="73">
        <f t="shared" si="19"/>
        <v>46005</v>
      </c>
      <c r="B196" s="73">
        <v>46</v>
      </c>
      <c r="C196" s="73">
        <v>5</v>
      </c>
      <c r="D196" s="74">
        <v>0.6580187841</v>
      </c>
      <c r="E196" s="75" t="s">
        <v>27</v>
      </c>
      <c r="F196" s="75" t="s">
        <v>30</v>
      </c>
      <c r="G196" s="76">
        <f>VLOOKUP(A196,GPW!A:E,5,0)</f>
        <v>85283.02462798664</v>
      </c>
      <c r="H196" s="76">
        <f>VLOOKUP(A196,Grid!A:E,5,0)</f>
        <v>4751.88416988417</v>
      </c>
      <c r="I196" s="76">
        <f t="shared" si="20"/>
        <v>12307.38</v>
      </c>
      <c r="J196" s="76">
        <f>VLOOKUP(F196,'Pop cal'!B:O,14,0)</f>
        <v>101.69639932932259</v>
      </c>
      <c r="K196" s="76">
        <f>VLOOKUP(F196,'Pop cal'!B:G,6,0)</f>
        <v>7.2672392137160085</v>
      </c>
      <c r="L196" s="76">
        <v>46005</v>
      </c>
      <c r="M196" s="77">
        <v>5</v>
      </c>
      <c r="N196" s="77">
        <f t="shared" si="18"/>
        <v>58853.64391917541</v>
      </c>
      <c r="O196" s="77">
        <f>N196*G196/SUM(N194:N198)</f>
        <v>48235.600003863314</v>
      </c>
      <c r="P196" s="77"/>
      <c r="Q196" s="77">
        <f t="shared" si="21"/>
        <v>4905386.839882358</v>
      </c>
      <c r="R196" s="77"/>
      <c r="S196" s="78">
        <f t="shared" si="22"/>
        <v>5942210.633063317</v>
      </c>
      <c r="T196" s="77"/>
      <c r="U196" s="77"/>
      <c r="V196" s="77"/>
      <c r="W196" s="76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:36" ht="15">
      <c r="A197" s="73">
        <f t="shared" si="19"/>
        <v>46005</v>
      </c>
      <c r="B197" s="73">
        <v>46</v>
      </c>
      <c r="C197" s="73">
        <v>5</v>
      </c>
      <c r="D197" s="74">
        <v>0.1631713457</v>
      </c>
      <c r="E197" s="75" t="s">
        <v>27</v>
      </c>
      <c r="F197" s="75" t="s">
        <v>29</v>
      </c>
      <c r="G197" s="76">
        <f>VLOOKUP(A197,GPW!A:E,5,0)</f>
        <v>85283.02462798664</v>
      </c>
      <c r="H197" s="76">
        <f>VLOOKUP(A197,Grid!A:E,5,0)</f>
        <v>4751.88416988417</v>
      </c>
      <c r="I197" s="76">
        <f t="shared" si="20"/>
        <v>12307.38</v>
      </c>
      <c r="J197" s="76">
        <f>VLOOKUP(F197,'Pop cal'!B:O,14,0)</f>
        <v>101.69639932932256</v>
      </c>
      <c r="K197" s="76">
        <f>VLOOKUP(F197,'Pop cal'!B:G,6,0)</f>
        <v>12.265670718172585</v>
      </c>
      <c r="L197" s="76">
        <v>46005</v>
      </c>
      <c r="M197" s="77">
        <v>5</v>
      </c>
      <c r="N197" s="77">
        <f t="shared" si="18"/>
        <v>24632.064139324702</v>
      </c>
      <c r="O197" s="77">
        <f>N197*G197/SUM(N194:N198)</f>
        <v>20188.085460361057</v>
      </c>
      <c r="P197" s="77"/>
      <c r="Q197" s="77">
        <f t="shared" si="21"/>
        <v>2053055.6006713687</v>
      </c>
      <c r="R197" s="77"/>
      <c r="S197" s="78">
        <f t="shared" si="22"/>
        <v>2486998.318133087</v>
      </c>
      <c r="T197" s="77"/>
      <c r="U197" s="77"/>
      <c r="V197" s="77"/>
      <c r="W197" s="76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:36" ht="15">
      <c r="A198" s="73">
        <f t="shared" si="19"/>
        <v>46005</v>
      </c>
      <c r="B198" s="73">
        <v>46</v>
      </c>
      <c r="C198" s="73">
        <v>5</v>
      </c>
      <c r="D198" s="74">
        <v>0.0618807974</v>
      </c>
      <c r="E198" s="75" t="s">
        <v>27</v>
      </c>
      <c r="F198" s="75" t="s">
        <v>28</v>
      </c>
      <c r="G198" s="76">
        <f>VLOOKUP(A198,GPW!A:E,5,0)</f>
        <v>85283.02462798664</v>
      </c>
      <c r="H198" s="76">
        <f>VLOOKUP(A198,Grid!A:E,5,0)</f>
        <v>4751.88416988417</v>
      </c>
      <c r="I198" s="76">
        <f t="shared" si="20"/>
        <v>12307.38</v>
      </c>
      <c r="J198" s="76">
        <f>VLOOKUP(F198,'Pop cal'!B:O,14,0)</f>
        <v>101.69639932932256</v>
      </c>
      <c r="K198" s="76">
        <f>VLOOKUP(F198,'Pop cal'!B:G,6,0)</f>
        <v>8.476852629933981</v>
      </c>
      <c r="L198" s="76">
        <v>46005</v>
      </c>
      <c r="M198" s="77">
        <v>5</v>
      </c>
      <c r="N198" s="77">
        <f t="shared" si="18"/>
        <v>6455.890333719351</v>
      </c>
      <c r="O198" s="77">
        <f>N198*G198/SUM(N194:N198)</f>
        <v>5291.154855827614</v>
      </c>
      <c r="P198" s="77"/>
      <c r="Q198" s="77">
        <f t="shared" si="21"/>
        <v>538091.3971315292</v>
      </c>
      <c r="R198" s="77"/>
      <c r="S198" s="78">
        <f t="shared" si="22"/>
        <v>651824.723709568</v>
      </c>
      <c r="T198" s="77"/>
      <c r="U198" s="77"/>
      <c r="V198" s="77"/>
      <c r="W198" s="76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:36" ht="15">
      <c r="A199" s="73">
        <f t="shared" si="19"/>
        <v>46008</v>
      </c>
      <c r="B199" s="73">
        <v>46</v>
      </c>
      <c r="C199" s="73">
        <v>8</v>
      </c>
      <c r="D199" s="74">
        <v>0.517807789</v>
      </c>
      <c r="E199" s="75" t="s">
        <v>76</v>
      </c>
      <c r="F199" s="75" t="s">
        <v>81</v>
      </c>
      <c r="G199" s="76">
        <f>VLOOKUP(A199,GPW!A:E,5,0)</f>
        <v>82743.34191677254</v>
      </c>
      <c r="H199" s="76">
        <f>VLOOKUP(A199,Grid!A:E,5,0)</f>
        <v>4721.424710424711</v>
      </c>
      <c r="I199" s="76">
        <f t="shared" si="20"/>
        <v>12228.49</v>
      </c>
      <c r="J199" s="76">
        <f>VLOOKUP(F199,'Pop cal'!B:O,14,0)</f>
        <v>118.17399663720379</v>
      </c>
      <c r="K199" s="76">
        <f>VLOOKUP(F199,'Pop cal'!B:G,6,0)</f>
        <v>6.408142061709336</v>
      </c>
      <c r="L199" s="76">
        <v>46008</v>
      </c>
      <c r="M199" s="77">
        <v>5</v>
      </c>
      <c r="N199" s="77">
        <f t="shared" si="18"/>
        <v>40576.40276088324</v>
      </c>
      <c r="O199" s="77">
        <f>N199*G199/SUM(N199:N203)</f>
        <v>33487.39066688137</v>
      </c>
      <c r="P199" s="77">
        <f>SUM(O199:O203)</f>
        <v>82743.34191677254</v>
      </c>
      <c r="Q199" s="77">
        <f t="shared" si="21"/>
        <v>3957338.7920567687</v>
      </c>
      <c r="R199" s="77"/>
      <c r="S199" s="78">
        <f t="shared" si="22"/>
        <v>4793779.046660798</v>
      </c>
      <c r="T199" s="77">
        <f>SUM(S199:S203)</f>
        <v>11845789.865642114</v>
      </c>
      <c r="U199" s="77">
        <f>SUM(D199:D203)</f>
        <v>0.8296859561000001</v>
      </c>
      <c r="V199" s="77"/>
      <c r="W199" s="76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</row>
    <row r="200" spans="1:36" ht="15">
      <c r="A200" s="73">
        <f t="shared" si="19"/>
        <v>46008</v>
      </c>
      <c r="B200" s="73">
        <v>46</v>
      </c>
      <c r="C200" s="73">
        <v>8</v>
      </c>
      <c r="D200" s="74">
        <v>0.0050546864</v>
      </c>
      <c r="E200" s="75" t="s">
        <v>52</v>
      </c>
      <c r="F200" s="75" t="s">
        <v>56</v>
      </c>
      <c r="G200" s="76">
        <f>VLOOKUP(A200,GPW!A:E,5,0)</f>
        <v>82743.34191677254</v>
      </c>
      <c r="H200" s="76">
        <f>VLOOKUP(A200,Grid!A:E,5,0)</f>
        <v>4721.424710424711</v>
      </c>
      <c r="I200" s="76">
        <f t="shared" si="20"/>
        <v>12228.49</v>
      </c>
      <c r="J200" s="76">
        <f>VLOOKUP(F200,'Pop cal'!B:O,14,0)</f>
        <v>120.07795010693343</v>
      </c>
      <c r="K200" s="76">
        <f>VLOOKUP(F200,'Pop cal'!B:G,6,0)</f>
        <v>4.744591505873599</v>
      </c>
      <c r="L200" s="76">
        <v>46008</v>
      </c>
      <c r="M200" s="77">
        <v>5</v>
      </c>
      <c r="N200" s="77">
        <f t="shared" si="18"/>
        <v>293.2688095384864</v>
      </c>
      <c r="O200" s="77">
        <f>N200*G200/SUM(N199:N203)</f>
        <v>242.03247521226905</v>
      </c>
      <c r="P200" s="77"/>
      <c r="Q200" s="77">
        <f t="shared" si="21"/>
        <v>29062.763482796443</v>
      </c>
      <c r="R200" s="77"/>
      <c r="S200" s="78">
        <f t="shared" si="22"/>
        <v>35205.594957281486</v>
      </c>
      <c r="T200" s="77"/>
      <c r="U200" s="77"/>
      <c r="V200" s="77"/>
      <c r="W200" s="76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</row>
    <row r="201" spans="1:36" ht="15">
      <c r="A201" s="73">
        <f t="shared" si="19"/>
        <v>46008</v>
      </c>
      <c r="B201" s="73">
        <v>46</v>
      </c>
      <c r="C201" s="73">
        <v>8</v>
      </c>
      <c r="D201" s="74">
        <v>0.1270697667</v>
      </c>
      <c r="E201" s="75" t="s">
        <v>76</v>
      </c>
      <c r="F201" s="75" t="s">
        <v>78</v>
      </c>
      <c r="G201" s="76">
        <f>VLOOKUP(A201,GPW!A:E,5,0)</f>
        <v>82743.34191677254</v>
      </c>
      <c r="H201" s="76">
        <f>VLOOKUP(A201,Grid!A:E,5,0)</f>
        <v>4721.424710424711</v>
      </c>
      <c r="I201" s="76">
        <f t="shared" si="20"/>
        <v>12228.49</v>
      </c>
      <c r="J201" s="76">
        <f>VLOOKUP(F201,'Pop cal'!B:O,14,0)</f>
        <v>118.17399663720376</v>
      </c>
      <c r="K201" s="76">
        <f>VLOOKUP(F201,'Pop cal'!B:G,6,0)</f>
        <v>20.23701302893741</v>
      </c>
      <c r="L201" s="76">
        <v>46008</v>
      </c>
      <c r="M201" s="77">
        <v>5</v>
      </c>
      <c r="N201" s="77">
        <f t="shared" si="18"/>
        <v>31445.71518817871</v>
      </c>
      <c r="O201" s="77">
        <f>N201*G201/SUM(N199:N203)</f>
        <v>25951.904990483283</v>
      </c>
      <c r="P201" s="77"/>
      <c r="Q201" s="77">
        <f t="shared" si="21"/>
        <v>3066840.333074403</v>
      </c>
      <c r="R201" s="77"/>
      <c r="S201" s="78">
        <f t="shared" si="22"/>
        <v>3715060.979276246</v>
      </c>
      <c r="T201" s="77"/>
      <c r="U201" s="77"/>
      <c r="V201" s="77"/>
      <c r="W201" s="76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</row>
    <row r="202" spans="1:36" ht="15">
      <c r="A202" s="73">
        <f t="shared" si="19"/>
        <v>46008</v>
      </c>
      <c r="B202" s="73">
        <v>46</v>
      </c>
      <c r="C202" s="73">
        <v>8</v>
      </c>
      <c r="D202" s="74">
        <v>0.1649424103</v>
      </c>
      <c r="E202" s="75" t="s">
        <v>76</v>
      </c>
      <c r="F202" s="75" t="s">
        <v>79</v>
      </c>
      <c r="G202" s="76">
        <f>VLOOKUP(A202,GPW!A:E,5,0)</f>
        <v>82743.34191677254</v>
      </c>
      <c r="H202" s="76">
        <f>VLOOKUP(A202,Grid!A:E,5,0)</f>
        <v>4721.424710424711</v>
      </c>
      <c r="I202" s="76">
        <f t="shared" si="20"/>
        <v>12228.49</v>
      </c>
      <c r="J202" s="76">
        <f>VLOOKUP(F202,'Pop cal'!B:O,14,0)</f>
        <v>118.17399663720376</v>
      </c>
      <c r="K202" s="76">
        <f>VLOOKUP(F202,'Pop cal'!B:G,6,0)</f>
        <v>13.756278841834444</v>
      </c>
      <c r="L202" s="76">
        <v>46008</v>
      </c>
      <c r="M202" s="77">
        <v>5</v>
      </c>
      <c r="N202" s="77">
        <f aca="true" t="shared" si="23" ref="N202:N265">D202*I202*K202</f>
        <v>27746.367858005648</v>
      </c>
      <c r="O202" s="77">
        <f>N202*G202/SUM(N199:N203)</f>
        <v>22898.862314718663</v>
      </c>
      <c r="P202" s="77"/>
      <c r="Q202" s="77">
        <f t="shared" si="21"/>
        <v>2706050.078175355</v>
      </c>
      <c r="R202" s="77"/>
      <c r="S202" s="78">
        <f t="shared" si="22"/>
        <v>3278012.534587598</v>
      </c>
      <c r="T202" s="77"/>
      <c r="U202" s="77"/>
      <c r="V202" s="77"/>
      <c r="W202" s="76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</row>
    <row r="203" spans="1:36" ht="15">
      <c r="A203" s="73">
        <f t="shared" si="19"/>
        <v>46008</v>
      </c>
      <c r="B203" s="73">
        <v>46</v>
      </c>
      <c r="C203" s="73">
        <v>8</v>
      </c>
      <c r="D203" s="74">
        <v>0.0148113037</v>
      </c>
      <c r="E203" s="75" t="s">
        <v>52</v>
      </c>
      <c r="F203" s="75" t="s">
        <v>54</v>
      </c>
      <c r="G203" s="76">
        <f>VLOOKUP(A203,GPW!A:E,5,0)</f>
        <v>82743.34191677254</v>
      </c>
      <c r="H203" s="76">
        <f>VLOOKUP(A203,Grid!A:E,5,0)</f>
        <v>4721.424710424711</v>
      </c>
      <c r="I203" s="76">
        <f t="shared" si="20"/>
        <v>12228.49</v>
      </c>
      <c r="J203" s="76">
        <f>VLOOKUP(F203,'Pop cal'!B:O,14,0)</f>
        <v>120.07795010693343</v>
      </c>
      <c r="K203" s="76">
        <f>VLOOKUP(F203,'Pop cal'!B:G,6,0)</f>
        <v>1.091483321813147</v>
      </c>
      <c r="L203" s="76">
        <v>46008</v>
      </c>
      <c r="M203" s="77">
        <v>5</v>
      </c>
      <c r="N203" s="77">
        <f t="shared" si="23"/>
        <v>197.689327376416</v>
      </c>
      <c r="O203" s="77">
        <f>N203*G203/SUM(N199:N203)</f>
        <v>163.1514694769593</v>
      </c>
      <c r="P203" s="77"/>
      <c r="Q203" s="77">
        <f t="shared" si="21"/>
        <v>19590.894011727192</v>
      </c>
      <c r="R203" s="77"/>
      <c r="S203" s="78">
        <f t="shared" si="22"/>
        <v>23731.710160190676</v>
      </c>
      <c r="T203" s="77"/>
      <c r="U203" s="77"/>
      <c r="V203" s="77"/>
      <c r="W203" s="76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</row>
    <row r="204" spans="1:36" ht="15">
      <c r="A204" s="73">
        <f t="shared" si="19"/>
        <v>46010</v>
      </c>
      <c r="B204" s="73">
        <v>46</v>
      </c>
      <c r="C204" s="73">
        <v>10</v>
      </c>
      <c r="D204" s="74">
        <v>0.0034958</v>
      </c>
      <c r="E204" s="75" t="s">
        <v>76</v>
      </c>
      <c r="F204" s="75" t="s">
        <v>79</v>
      </c>
      <c r="G204" s="76">
        <f>VLOOKUP(A204,GPW!A:E,5,0)</f>
        <v>61039.928558821004</v>
      </c>
      <c r="H204" s="76">
        <f>VLOOKUP(A204,Grid!A:E,5,0)</f>
        <v>4693.92277992278</v>
      </c>
      <c r="I204" s="76">
        <f t="shared" si="20"/>
        <v>12157.26</v>
      </c>
      <c r="J204" s="76">
        <f>VLOOKUP(F204,'Pop cal'!B:O,14,0)</f>
        <v>118.17399663720376</v>
      </c>
      <c r="K204" s="76">
        <f>VLOOKUP(F204,'Pop cal'!B:G,6,0)</f>
        <v>13.756278841834444</v>
      </c>
      <c r="L204" s="76">
        <v>46010</v>
      </c>
      <c r="M204" s="77">
        <v>5</v>
      </c>
      <c r="N204" s="77">
        <f t="shared" si="23"/>
        <v>584.6329024286275</v>
      </c>
      <c r="O204" s="77">
        <f>N204*G204/SUM(N204:N208)</f>
        <v>483.5260286849193</v>
      </c>
      <c r="P204" s="77">
        <f>SUM(O204:O208)</f>
        <v>61039.928558821004</v>
      </c>
      <c r="Q204" s="77">
        <f t="shared" si="21"/>
        <v>57140.20328781214</v>
      </c>
      <c r="R204" s="77"/>
      <c r="S204" s="78">
        <f t="shared" si="22"/>
        <v>69217.60395972761</v>
      </c>
      <c r="T204" s="77">
        <f>SUM(S204:S208)</f>
        <v>8656585.134516861</v>
      </c>
      <c r="U204" s="77">
        <f>SUM(D204:D208)</f>
        <v>0.7703351986999999</v>
      </c>
      <c r="V204" s="77"/>
      <c r="W204" s="76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</row>
    <row r="205" spans="1:36" ht="15">
      <c r="A205" s="73">
        <f t="shared" si="19"/>
        <v>46010</v>
      </c>
      <c r="B205" s="73">
        <v>46</v>
      </c>
      <c r="C205" s="73">
        <v>10</v>
      </c>
      <c r="D205" s="74">
        <v>0.0013373682</v>
      </c>
      <c r="E205" s="75" t="s">
        <v>76</v>
      </c>
      <c r="F205" s="75" t="s">
        <v>78</v>
      </c>
      <c r="G205" s="76">
        <f>VLOOKUP(A205,GPW!A:E,5,0)</f>
        <v>61039.928558821004</v>
      </c>
      <c r="H205" s="76">
        <f>VLOOKUP(A205,Grid!A:E,5,0)</f>
        <v>4693.92277992278</v>
      </c>
      <c r="I205" s="76">
        <f t="shared" si="20"/>
        <v>12157.26</v>
      </c>
      <c r="J205" s="76">
        <f>VLOOKUP(F205,'Pop cal'!B:O,14,0)</f>
        <v>118.17399663720376</v>
      </c>
      <c r="K205" s="76">
        <f>VLOOKUP(F205,'Pop cal'!B:G,6,0)</f>
        <v>20.23701302893741</v>
      </c>
      <c r="L205" s="76">
        <v>46010</v>
      </c>
      <c r="M205" s="77">
        <v>5</v>
      </c>
      <c r="N205" s="77">
        <f t="shared" si="23"/>
        <v>329.02818999943594</v>
      </c>
      <c r="O205" s="77">
        <f>N205*G205/SUM(N204:N208)</f>
        <v>272.12579616186866</v>
      </c>
      <c r="P205" s="77"/>
      <c r="Q205" s="77">
        <f t="shared" si="21"/>
        <v>32158.19292052906</v>
      </c>
      <c r="R205" s="77"/>
      <c r="S205" s="78">
        <f t="shared" si="22"/>
        <v>38955.287758111255</v>
      </c>
      <c r="T205" s="77"/>
      <c r="U205" s="77"/>
      <c r="V205" s="77"/>
      <c r="W205" s="76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</row>
    <row r="206" spans="1:36" ht="15">
      <c r="A206" s="73">
        <f t="shared" si="19"/>
        <v>46010</v>
      </c>
      <c r="B206" s="73">
        <v>46</v>
      </c>
      <c r="C206" s="73">
        <v>10</v>
      </c>
      <c r="D206" s="74">
        <v>0.0160955538</v>
      </c>
      <c r="E206" s="75" t="s">
        <v>82</v>
      </c>
      <c r="F206" s="75" t="s">
        <v>85</v>
      </c>
      <c r="G206" s="76">
        <f>VLOOKUP(A206,GPW!A:E,5,0)</f>
        <v>61039.928558821004</v>
      </c>
      <c r="H206" s="76">
        <f>VLOOKUP(A206,Grid!A:E,5,0)</f>
        <v>4693.92277992278</v>
      </c>
      <c r="I206" s="76">
        <f t="shared" si="20"/>
        <v>12157.26</v>
      </c>
      <c r="J206" s="76">
        <f>VLOOKUP(F206,'Pop cal'!B:O,14,0)</f>
        <v>147.78802977055628</v>
      </c>
      <c r="K206" s="76">
        <f>VLOOKUP(F206,'Pop cal'!B:G,6,0)</f>
        <v>12.67586891943812</v>
      </c>
      <c r="L206" s="76">
        <v>46010</v>
      </c>
      <c r="M206" s="77">
        <v>5</v>
      </c>
      <c r="N206" s="77">
        <f t="shared" si="23"/>
        <v>2480.386553822876</v>
      </c>
      <c r="O206" s="77">
        <f>N206*G206/SUM(N204:N208)</f>
        <v>2051.4265532974573</v>
      </c>
      <c r="P206" s="77"/>
      <c r="Q206" s="77">
        <f t="shared" si="21"/>
        <v>303176.28853083425</v>
      </c>
      <c r="R206" s="77"/>
      <c r="S206" s="78">
        <f t="shared" si="22"/>
        <v>367256.94103338046</v>
      </c>
      <c r="T206" s="77"/>
      <c r="U206" s="77"/>
      <c r="V206" s="77"/>
      <c r="W206" s="76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</row>
    <row r="207" spans="1:36" ht="15">
      <c r="A207" s="73">
        <f t="shared" si="19"/>
        <v>46010</v>
      </c>
      <c r="B207" s="73">
        <v>46</v>
      </c>
      <c r="C207" s="73">
        <v>10</v>
      </c>
      <c r="D207" s="74">
        <v>0.6959398008</v>
      </c>
      <c r="E207" s="75" t="s">
        <v>59</v>
      </c>
      <c r="F207" s="75" t="s">
        <v>62</v>
      </c>
      <c r="G207" s="76">
        <f>VLOOKUP(A207,GPW!A:E,5,0)</f>
        <v>61039.928558821004</v>
      </c>
      <c r="H207" s="76">
        <f>VLOOKUP(A207,Grid!A:E,5,0)</f>
        <v>4693.92277992278</v>
      </c>
      <c r="I207" s="76">
        <f t="shared" si="20"/>
        <v>12157.26</v>
      </c>
      <c r="J207" s="76">
        <f>VLOOKUP(F207,'Pop cal'!B:O,14,0)</f>
        <v>115.97698366281959</v>
      </c>
      <c r="K207" s="76">
        <f>VLOOKUP(F207,'Pop cal'!B:G,6,0)</f>
        <v>7.915197812906728</v>
      </c>
      <c r="L207" s="76">
        <v>46010</v>
      </c>
      <c r="M207" s="77">
        <v>5</v>
      </c>
      <c r="N207" s="77">
        <f t="shared" si="23"/>
        <v>66968.28116749752</v>
      </c>
      <c r="O207" s="77">
        <f>N207*G207/SUM(N204:N208)</f>
        <v>55386.73397658839</v>
      </c>
      <c r="P207" s="77"/>
      <c r="Q207" s="77">
        <f t="shared" si="21"/>
        <v>6423586.341539727</v>
      </c>
      <c r="R207" s="77"/>
      <c r="S207" s="78">
        <f t="shared" si="22"/>
        <v>7781303.352216981</v>
      </c>
      <c r="T207" s="77"/>
      <c r="U207" s="77"/>
      <c r="V207" s="77"/>
      <c r="W207" s="76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</row>
    <row r="208" spans="1:36" ht="15">
      <c r="A208" s="73">
        <f t="shared" si="19"/>
        <v>46010</v>
      </c>
      <c r="B208" s="73">
        <v>46</v>
      </c>
      <c r="C208" s="73">
        <v>10</v>
      </c>
      <c r="D208" s="74">
        <v>0.0534666759</v>
      </c>
      <c r="E208" s="75" t="s">
        <v>59</v>
      </c>
      <c r="F208" s="75" t="s">
        <v>61</v>
      </c>
      <c r="G208" s="76">
        <f>VLOOKUP(A208,GPW!A:E,5,0)</f>
        <v>61039.928558821004</v>
      </c>
      <c r="H208" s="76">
        <f>VLOOKUP(A208,Grid!A:E,5,0)</f>
        <v>4693.92277992278</v>
      </c>
      <c r="I208" s="76">
        <f t="shared" si="20"/>
        <v>12157.26</v>
      </c>
      <c r="J208" s="76">
        <f>VLOOKUP(F208,'Pop cal'!B:O,14,0)</f>
        <v>115.9769836628196</v>
      </c>
      <c r="K208" s="76">
        <f>VLOOKUP(F208,'Pop cal'!B:G,6,0)</f>
        <v>5.294160880413129</v>
      </c>
      <c r="L208" s="76">
        <v>46010</v>
      </c>
      <c r="M208" s="77">
        <v>5</v>
      </c>
      <c r="N208" s="77">
        <f t="shared" si="23"/>
        <v>3441.2484092549325</v>
      </c>
      <c r="O208" s="77">
        <f>N208*G208/SUM(N204:N208)</f>
        <v>2846.116204088373</v>
      </c>
      <c r="P208" s="77"/>
      <c r="Q208" s="77">
        <f t="shared" si="21"/>
        <v>330083.97250404337</v>
      </c>
      <c r="R208" s="77"/>
      <c r="S208" s="78">
        <f t="shared" si="22"/>
        <v>399851.949548661</v>
      </c>
      <c r="T208" s="77"/>
      <c r="U208" s="77"/>
      <c r="V208" s="77"/>
      <c r="W208" s="76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</row>
    <row r="209" spans="1:36" ht="15">
      <c r="A209" s="73">
        <f t="shared" si="19"/>
        <v>47005</v>
      </c>
      <c r="B209" s="73">
        <v>47</v>
      </c>
      <c r="C209" s="73">
        <v>5</v>
      </c>
      <c r="D209" s="74">
        <v>0.1045290752</v>
      </c>
      <c r="E209" s="75" t="s">
        <v>27</v>
      </c>
      <c r="F209" s="75" t="s">
        <v>31</v>
      </c>
      <c r="G209" s="76">
        <f>VLOOKUP(A209,GPW!A:E,5,0)</f>
        <v>73345.77867694621</v>
      </c>
      <c r="H209" s="76">
        <f>VLOOKUP(A209,Grid!A:E,5,0)</f>
        <v>4751.88416988417</v>
      </c>
      <c r="I209" s="76">
        <f t="shared" si="20"/>
        <v>12307.38</v>
      </c>
      <c r="J209" s="76">
        <f>VLOOKUP(F209,'Pop cal'!B:O,14,0)</f>
        <v>101.69639932932257</v>
      </c>
      <c r="K209" s="76">
        <f>VLOOKUP(F209,'Pop cal'!B:G,6,0)</f>
        <v>9.773992671247761</v>
      </c>
      <c r="L209" s="76">
        <v>47005</v>
      </c>
      <c r="M209" s="77">
        <v>5</v>
      </c>
      <c r="N209" s="77">
        <f t="shared" si="23"/>
        <v>12574.03680186864</v>
      </c>
      <c r="O209" s="77">
        <f>N209*G209/SUM(N209:N213)</f>
        <v>10569.3602461503</v>
      </c>
      <c r="P209" s="77">
        <f>SUM(O209:O213)</f>
        <v>73345.77867694621</v>
      </c>
      <c r="Q209" s="77">
        <f t="shared" si="21"/>
        <v>1074865.880247968</v>
      </c>
      <c r="R209" s="77"/>
      <c r="S209" s="78">
        <f t="shared" si="22"/>
        <v>1302054.1847581614</v>
      </c>
      <c r="T209" s="77">
        <f>SUM(S209:S213)</f>
        <v>9075073.882119417</v>
      </c>
      <c r="U209" s="77">
        <f>SUM(D209:D213)</f>
        <v>1.0000000018</v>
      </c>
      <c r="V209" s="77"/>
      <c r="W209" s="76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</row>
    <row r="210" spans="1:36" ht="15">
      <c r="A210" s="73">
        <f t="shared" si="19"/>
        <v>47005</v>
      </c>
      <c r="B210" s="73">
        <v>47</v>
      </c>
      <c r="C210" s="73">
        <v>5</v>
      </c>
      <c r="D210" s="74">
        <v>0.0574229601</v>
      </c>
      <c r="E210" s="75" t="s">
        <v>46</v>
      </c>
      <c r="F210" s="75" t="s">
        <v>51</v>
      </c>
      <c r="G210" s="76">
        <f>VLOOKUP(A210,GPW!A:E,5,0)</f>
        <v>73345.77867694621</v>
      </c>
      <c r="H210" s="76">
        <f>VLOOKUP(A210,Grid!A:E,5,0)</f>
        <v>4751.88416988417</v>
      </c>
      <c r="I210" s="76">
        <f t="shared" si="20"/>
        <v>12307.38</v>
      </c>
      <c r="J210" s="76">
        <f>VLOOKUP(F210,'Pop cal'!B:O,14,0)</f>
        <v>102.70613761552943</v>
      </c>
      <c r="K210" s="76">
        <f>VLOOKUP(F210,'Pop cal'!B:G,6,0)</f>
        <v>23.95692357981555</v>
      </c>
      <c r="L210" s="76">
        <v>47005</v>
      </c>
      <c r="M210" s="77">
        <v>5</v>
      </c>
      <c r="N210" s="77">
        <f t="shared" si="23"/>
        <v>16930.985341868018</v>
      </c>
      <c r="O210" s="77">
        <f>N210*G210/SUM(N209:N213)</f>
        <v>14231.681219025808</v>
      </c>
      <c r="P210" s="77"/>
      <c r="Q210" s="77">
        <f t="shared" si="21"/>
        <v>1461681.0097816102</v>
      </c>
      <c r="R210" s="77"/>
      <c r="S210" s="78">
        <f t="shared" si="22"/>
        <v>1770628.2342208328</v>
      </c>
      <c r="T210" s="77"/>
      <c r="U210" s="77"/>
      <c r="V210" s="77"/>
      <c r="W210" s="76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</row>
    <row r="211" spans="1:36" ht="15">
      <c r="A211" s="73">
        <f t="shared" si="19"/>
        <v>47005</v>
      </c>
      <c r="B211" s="73">
        <v>47</v>
      </c>
      <c r="C211" s="73">
        <v>5</v>
      </c>
      <c r="D211" s="74">
        <v>0.2958867878</v>
      </c>
      <c r="E211" s="75" t="s">
        <v>27</v>
      </c>
      <c r="F211" s="75" t="s">
        <v>30</v>
      </c>
      <c r="G211" s="76">
        <f>VLOOKUP(A211,GPW!A:E,5,0)</f>
        <v>73345.77867694621</v>
      </c>
      <c r="H211" s="76">
        <f>VLOOKUP(A211,Grid!A:E,5,0)</f>
        <v>4751.88416988417</v>
      </c>
      <c r="I211" s="76">
        <f t="shared" si="20"/>
        <v>12307.38</v>
      </c>
      <c r="J211" s="76">
        <f>VLOOKUP(F211,'Pop cal'!B:O,14,0)</f>
        <v>101.69639932932259</v>
      </c>
      <c r="K211" s="76">
        <f>VLOOKUP(F211,'Pop cal'!B:G,6,0)</f>
        <v>7.2672392137160085</v>
      </c>
      <c r="L211" s="76">
        <v>47005</v>
      </c>
      <c r="M211" s="77">
        <v>5</v>
      </c>
      <c r="N211" s="77">
        <f t="shared" si="23"/>
        <v>26464.313892479066</v>
      </c>
      <c r="O211" s="77">
        <f>N211*G211/SUM(N209:N213)</f>
        <v>22245.11281494287</v>
      </c>
      <c r="P211" s="77"/>
      <c r="Q211" s="77">
        <f t="shared" si="21"/>
        <v>2262247.8759542615</v>
      </c>
      <c r="R211" s="77"/>
      <c r="S211" s="78">
        <f t="shared" si="22"/>
        <v>2740406.378112007</v>
      </c>
      <c r="T211" s="77"/>
      <c r="U211" s="77"/>
      <c r="V211" s="77"/>
      <c r="W211" s="76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</row>
    <row r="212" spans="1:36" ht="15">
      <c r="A212" s="73">
        <f t="shared" si="19"/>
        <v>47005</v>
      </c>
      <c r="B212" s="73">
        <v>47</v>
      </c>
      <c r="C212" s="73">
        <v>5</v>
      </c>
      <c r="D212" s="74">
        <v>0.0938879479</v>
      </c>
      <c r="E212" s="75" t="s">
        <v>27</v>
      </c>
      <c r="F212" s="75" t="s">
        <v>28</v>
      </c>
      <c r="G212" s="76">
        <f>VLOOKUP(A212,GPW!A:E,5,0)</f>
        <v>73345.77867694621</v>
      </c>
      <c r="H212" s="76">
        <f>VLOOKUP(A212,Grid!A:E,5,0)</f>
        <v>4751.88416988417</v>
      </c>
      <c r="I212" s="76">
        <f t="shared" si="20"/>
        <v>12307.38</v>
      </c>
      <c r="J212" s="76">
        <f>VLOOKUP(F212,'Pop cal'!B:O,14,0)</f>
        <v>101.69639932932256</v>
      </c>
      <c r="K212" s="76">
        <f>VLOOKUP(F212,'Pop cal'!B:G,6,0)</f>
        <v>8.476852629933981</v>
      </c>
      <c r="L212" s="76">
        <v>47005</v>
      </c>
      <c r="M212" s="77">
        <v>5</v>
      </c>
      <c r="N212" s="77">
        <f t="shared" si="23"/>
        <v>9795.127418644997</v>
      </c>
      <c r="O212" s="77">
        <f>N212*G212/SUM(N209:N213)</f>
        <v>8233.491914801602</v>
      </c>
      <c r="P212" s="77"/>
      <c r="Q212" s="77">
        <f t="shared" si="21"/>
        <v>837316.4816424123</v>
      </c>
      <c r="R212" s="77"/>
      <c r="S212" s="78">
        <f t="shared" si="22"/>
        <v>1014295.317140377</v>
      </c>
      <c r="T212" s="77"/>
      <c r="U212" s="77"/>
      <c r="V212" s="77"/>
      <c r="W212" s="76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</row>
    <row r="213" spans="1:36" ht="15">
      <c r="A213" s="73">
        <f t="shared" si="19"/>
        <v>47005</v>
      </c>
      <c r="B213" s="73">
        <v>47</v>
      </c>
      <c r="C213" s="73">
        <v>5</v>
      </c>
      <c r="D213" s="74">
        <v>0.4482732308</v>
      </c>
      <c r="E213" s="75" t="s">
        <v>46</v>
      </c>
      <c r="F213" s="75" t="s">
        <v>50</v>
      </c>
      <c r="G213" s="76">
        <f>VLOOKUP(A213,GPW!A:E,5,0)</f>
        <v>73345.77867694621</v>
      </c>
      <c r="H213" s="76">
        <f>VLOOKUP(A213,Grid!A:E,5,0)</f>
        <v>4751.88416988417</v>
      </c>
      <c r="I213" s="76">
        <f t="shared" si="20"/>
        <v>12307.38</v>
      </c>
      <c r="J213" s="76">
        <f>VLOOKUP(F213,'Pop cal'!B:O,14,0)</f>
        <v>102.70613761552946</v>
      </c>
      <c r="K213" s="76">
        <f>VLOOKUP(F213,'Pop cal'!B:G,6,0)</f>
        <v>3.895675750014735</v>
      </c>
      <c r="L213" s="76">
        <v>47005</v>
      </c>
      <c r="M213" s="77">
        <v>5</v>
      </c>
      <c r="N213" s="77">
        <f t="shared" si="23"/>
        <v>21492.711896083325</v>
      </c>
      <c r="O213" s="77">
        <f>N213*G213/SUM(N209:N213)</f>
        <v>18066.13248202563</v>
      </c>
      <c r="P213" s="77"/>
      <c r="Q213" s="77">
        <f t="shared" si="21"/>
        <v>1855502.688879311</v>
      </c>
      <c r="R213" s="77"/>
      <c r="S213" s="78">
        <f t="shared" si="22"/>
        <v>2247689.767888039</v>
      </c>
      <c r="T213" s="77"/>
      <c r="U213" s="77"/>
      <c r="V213" s="77"/>
      <c r="W213" s="76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</row>
    <row r="214" spans="1:36" ht="15">
      <c r="A214" s="73">
        <f t="shared" si="19"/>
        <v>48008</v>
      </c>
      <c r="B214" s="73">
        <v>48</v>
      </c>
      <c r="C214" s="73">
        <v>8</v>
      </c>
      <c r="D214" s="74">
        <v>0.1142563603</v>
      </c>
      <c r="E214" s="75" t="s">
        <v>52</v>
      </c>
      <c r="F214" s="75" t="s">
        <v>58</v>
      </c>
      <c r="G214" s="76">
        <f>VLOOKUP(A214,GPW!A:E,5,0)</f>
        <v>39650.75025330923</v>
      </c>
      <c r="H214" s="76">
        <f>VLOOKUP(A214,Grid!A:E,5,0)</f>
        <v>4721.424710424711</v>
      </c>
      <c r="I214" s="76">
        <f t="shared" si="20"/>
        <v>12228.49</v>
      </c>
      <c r="J214" s="76">
        <f>VLOOKUP(F214,'Pop cal'!B:O,14,0)</f>
        <v>120.07795010693346</v>
      </c>
      <c r="K214" s="76">
        <f>VLOOKUP(F214,'Pop cal'!B:G,6,0)</f>
        <v>2.1615618560923173</v>
      </c>
      <c r="L214" s="76">
        <v>48008</v>
      </c>
      <c r="M214" s="77">
        <v>5</v>
      </c>
      <c r="N214" s="77">
        <f t="shared" si="23"/>
        <v>3020.0969586330807</v>
      </c>
      <c r="O214" s="77">
        <f>N214*G214/SUM(N214:N218)</f>
        <v>2490.906815734378</v>
      </c>
      <c r="P214" s="77">
        <f>SUM(O214:O218)</f>
        <v>39650.750253309234</v>
      </c>
      <c r="Q214" s="77">
        <f t="shared" si="21"/>
        <v>299102.98434077314</v>
      </c>
      <c r="R214" s="77"/>
      <c r="S214" s="78">
        <f t="shared" si="22"/>
        <v>362322.6856402904</v>
      </c>
      <c r="T214" s="77">
        <f>SUM(S214:S218)</f>
        <v>5767524.593326017</v>
      </c>
      <c r="U214" s="77">
        <f>SUM(D214:D218)</f>
        <v>1.0000000019</v>
      </c>
      <c r="V214" s="77"/>
      <c r="W214" s="76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</row>
    <row r="215" spans="1:36" ht="15">
      <c r="A215" s="73">
        <f t="shared" si="19"/>
        <v>48008</v>
      </c>
      <c r="B215" s="73">
        <v>48</v>
      </c>
      <c r="C215" s="73">
        <v>8</v>
      </c>
      <c r="D215" s="74">
        <v>0.1679965921</v>
      </c>
      <c r="E215" s="75" t="s">
        <v>52</v>
      </c>
      <c r="F215" s="75" t="s">
        <v>56</v>
      </c>
      <c r="G215" s="76">
        <f>VLOOKUP(A215,GPW!A:E,5,0)</f>
        <v>39650.75025330923</v>
      </c>
      <c r="H215" s="76">
        <f>VLOOKUP(A215,Grid!A:E,5,0)</f>
        <v>4721.424710424711</v>
      </c>
      <c r="I215" s="76">
        <f t="shared" si="20"/>
        <v>12228.49</v>
      </c>
      <c r="J215" s="76">
        <f>VLOOKUP(F215,'Pop cal'!B:O,14,0)</f>
        <v>120.07795010693343</v>
      </c>
      <c r="K215" s="76">
        <f>VLOOKUP(F215,'Pop cal'!B:G,6,0)</f>
        <v>4.744591505873599</v>
      </c>
      <c r="L215" s="76">
        <v>48008</v>
      </c>
      <c r="M215" s="77">
        <v>5</v>
      </c>
      <c r="N215" s="77">
        <f t="shared" si="23"/>
        <v>9747.026160058056</v>
      </c>
      <c r="O215" s="77">
        <f>N215*G215/SUM(N214:N218)</f>
        <v>8039.123984356691</v>
      </c>
      <c r="P215" s="77"/>
      <c r="Q215" s="77">
        <f t="shared" si="21"/>
        <v>965321.5286970346</v>
      </c>
      <c r="R215" s="77"/>
      <c r="S215" s="78">
        <f t="shared" si="22"/>
        <v>1169356.0649512445</v>
      </c>
      <c r="T215" s="77"/>
      <c r="U215" s="77"/>
      <c r="V215" s="77"/>
      <c r="W215" s="76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</row>
    <row r="216" spans="1:36" ht="15">
      <c r="A216" s="73">
        <f t="shared" si="19"/>
        <v>48008</v>
      </c>
      <c r="B216" s="73">
        <v>48</v>
      </c>
      <c r="C216" s="73">
        <v>8</v>
      </c>
      <c r="D216" s="74">
        <v>0.006040255</v>
      </c>
      <c r="E216" s="75" t="s">
        <v>52</v>
      </c>
      <c r="F216" s="75" t="s">
        <v>54</v>
      </c>
      <c r="G216" s="76">
        <f>VLOOKUP(A216,GPW!A:E,5,0)</f>
        <v>39650.75025330923</v>
      </c>
      <c r="H216" s="76">
        <f>VLOOKUP(A216,Grid!A:E,5,0)</f>
        <v>4721.424710424711</v>
      </c>
      <c r="I216" s="76">
        <f t="shared" si="20"/>
        <v>12228.49</v>
      </c>
      <c r="J216" s="76">
        <f>VLOOKUP(F216,'Pop cal'!B:O,14,0)</f>
        <v>120.07795010693343</v>
      </c>
      <c r="K216" s="76">
        <f>VLOOKUP(F216,'Pop cal'!B:G,6,0)</f>
        <v>1.091483321813147</v>
      </c>
      <c r="L216" s="76">
        <v>48008</v>
      </c>
      <c r="M216" s="77">
        <v>5</v>
      </c>
      <c r="N216" s="77">
        <f t="shared" si="23"/>
        <v>80.62044856537737</v>
      </c>
      <c r="O216" s="77">
        <f>N216*G216/SUM(N214:N218)</f>
        <v>66.49389988788742</v>
      </c>
      <c r="P216" s="77"/>
      <c r="Q216" s="77">
        <f t="shared" si="21"/>
        <v>7984.451193153172</v>
      </c>
      <c r="R216" s="77"/>
      <c r="S216" s="78">
        <f t="shared" si="22"/>
        <v>9672.079354350719</v>
      </c>
      <c r="T216" s="77"/>
      <c r="U216" s="77"/>
      <c r="V216" s="77"/>
      <c r="W216" s="76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</row>
    <row r="217" spans="1:36" ht="15">
      <c r="A217" s="73">
        <f t="shared" si="19"/>
        <v>48008</v>
      </c>
      <c r="B217" s="73">
        <v>48</v>
      </c>
      <c r="C217" s="73">
        <v>8</v>
      </c>
      <c r="D217" s="74">
        <v>0.1886505504</v>
      </c>
      <c r="E217" s="75" t="s">
        <v>52</v>
      </c>
      <c r="F217" s="75" t="s">
        <v>53</v>
      </c>
      <c r="G217" s="76">
        <f>VLOOKUP(A217,GPW!A:E,5,0)</f>
        <v>39650.75025330923</v>
      </c>
      <c r="H217" s="76">
        <f>VLOOKUP(A217,Grid!A:E,5,0)</f>
        <v>4721.424710424711</v>
      </c>
      <c r="I217" s="76">
        <f t="shared" si="20"/>
        <v>12228.49</v>
      </c>
      <c r="J217" s="76">
        <f>VLOOKUP(F217,'Pop cal'!B:O,14,0)</f>
        <v>120.07795010693346</v>
      </c>
      <c r="K217" s="76">
        <f>VLOOKUP(F217,'Pop cal'!B:G,6,0)</f>
        <v>2.0202756746872663</v>
      </c>
      <c r="L217" s="76">
        <v>48008</v>
      </c>
      <c r="M217" s="77">
        <v>5</v>
      </c>
      <c r="N217" s="77">
        <f t="shared" si="23"/>
        <v>4660.596922573227</v>
      </c>
      <c r="O217" s="77">
        <f>N217*G217/SUM(N214:N218)</f>
        <v>3843.9536209733787</v>
      </c>
      <c r="P217" s="77"/>
      <c r="Q217" s="77">
        <f t="shared" si="21"/>
        <v>461574.07111260755</v>
      </c>
      <c r="R217" s="77"/>
      <c r="S217" s="78">
        <f t="shared" si="22"/>
        <v>559134.3644933491</v>
      </c>
      <c r="T217" s="77"/>
      <c r="U217" s="77"/>
      <c r="V217" s="77"/>
      <c r="W217" s="76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</row>
    <row r="218" spans="1:36" ht="15">
      <c r="A218" s="73">
        <f t="shared" si="19"/>
        <v>48008</v>
      </c>
      <c r="B218" s="73">
        <v>48</v>
      </c>
      <c r="C218" s="73">
        <v>8</v>
      </c>
      <c r="D218" s="74">
        <v>0.5230562441</v>
      </c>
      <c r="E218" s="75" t="s">
        <v>52</v>
      </c>
      <c r="F218" s="75" t="s">
        <v>55</v>
      </c>
      <c r="G218" s="76">
        <f>VLOOKUP(A218,GPW!A:E,5,0)</f>
        <v>39650.75025330923</v>
      </c>
      <c r="H218" s="76">
        <f>VLOOKUP(A218,Grid!A:E,5,0)</f>
        <v>4721.424710424711</v>
      </c>
      <c r="I218" s="76">
        <f t="shared" si="20"/>
        <v>12228.49</v>
      </c>
      <c r="J218" s="76">
        <f>VLOOKUP(F218,'Pop cal'!B:O,14,0)</f>
        <v>120.07795010693344</v>
      </c>
      <c r="K218" s="76">
        <f>VLOOKUP(F218,'Pop cal'!B:G,6,0)</f>
        <v>4.778809424994826</v>
      </c>
      <c r="L218" s="76">
        <v>48008</v>
      </c>
      <c r="M218" s="77">
        <v>5</v>
      </c>
      <c r="N218" s="77">
        <f t="shared" si="23"/>
        <v>30566.163739359654</v>
      </c>
      <c r="O218" s="77">
        <f>N218*G218/SUM(N214:N218)</f>
        <v>25210.271932356896</v>
      </c>
      <c r="P218" s="77"/>
      <c r="Q218" s="77">
        <f t="shared" si="21"/>
        <v>3027197.775275776</v>
      </c>
      <c r="R218" s="77"/>
      <c r="S218" s="78">
        <f t="shared" si="22"/>
        <v>3667039.3988867826</v>
      </c>
      <c r="T218" s="77"/>
      <c r="U218" s="77"/>
      <c r="V218" s="77"/>
      <c r="W218" s="76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</row>
    <row r="219" spans="1:36" ht="15">
      <c r="A219" s="73">
        <f t="shared" si="19"/>
        <v>48009</v>
      </c>
      <c r="B219" s="73">
        <v>48</v>
      </c>
      <c r="C219" s="73">
        <v>9</v>
      </c>
      <c r="D219" s="74">
        <v>0.00179994</v>
      </c>
      <c r="E219" s="75" t="s">
        <v>52</v>
      </c>
      <c r="F219" s="75" t="s">
        <v>55</v>
      </c>
      <c r="G219" s="76">
        <f>VLOOKUP(A219,GPW!A:E,5,0)</f>
        <v>41256.942911381135</v>
      </c>
      <c r="H219" s="76">
        <f>VLOOKUP(A219,Grid!A:E,5,0)</f>
        <v>4708.389961389961</v>
      </c>
      <c r="I219" s="76">
        <f t="shared" si="20"/>
        <v>12194.73</v>
      </c>
      <c r="J219" s="76">
        <f>VLOOKUP(F219,'Pop cal'!B:O,14,0)</f>
        <v>120.07795010693344</v>
      </c>
      <c r="K219" s="76">
        <f>VLOOKUP(F219,'Pop cal'!B:G,6,0)</f>
        <v>4.778809424994826</v>
      </c>
      <c r="L219" s="76">
        <v>48009</v>
      </c>
      <c r="M219" s="77">
        <v>5</v>
      </c>
      <c r="N219" s="77">
        <f t="shared" si="23"/>
        <v>104.89382660924132</v>
      </c>
      <c r="O219" s="77">
        <f>N219*G219/SUM(N219:N223)</f>
        <v>86.2623496586661</v>
      </c>
      <c r="P219" s="77">
        <f>SUM(O219:O223)</f>
        <v>41256.942911381135</v>
      </c>
      <c r="Q219" s="77">
        <f t="shared" si="21"/>
        <v>10358.206118420154</v>
      </c>
      <c r="R219" s="77"/>
      <c r="S219" s="78">
        <f t="shared" si="22"/>
        <v>12547.561394324992</v>
      </c>
      <c r="T219" s="77">
        <f>SUM(S219:S223)</f>
        <v>5849061.485801725</v>
      </c>
      <c r="U219" s="77">
        <f>SUM(D219:D223)</f>
        <v>1.0000000018</v>
      </c>
      <c r="V219" s="77"/>
      <c r="W219" s="76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</row>
    <row r="220" spans="1:36" ht="15">
      <c r="A220" s="73">
        <f t="shared" si="19"/>
        <v>48009</v>
      </c>
      <c r="B220" s="73">
        <v>48</v>
      </c>
      <c r="C220" s="73">
        <v>9</v>
      </c>
      <c r="D220" s="74">
        <v>0.0230419182</v>
      </c>
      <c r="E220" s="75" t="s">
        <v>52</v>
      </c>
      <c r="F220" s="75" t="s">
        <v>54</v>
      </c>
      <c r="G220" s="76">
        <f>VLOOKUP(A220,GPW!A:E,5,0)</f>
        <v>41256.942911381135</v>
      </c>
      <c r="H220" s="76">
        <f>VLOOKUP(A220,Grid!A:E,5,0)</f>
        <v>4708.389961389961</v>
      </c>
      <c r="I220" s="76">
        <f t="shared" si="20"/>
        <v>12194.73</v>
      </c>
      <c r="J220" s="76">
        <f>VLOOKUP(F220,'Pop cal'!B:O,14,0)</f>
        <v>120.07795010693343</v>
      </c>
      <c r="K220" s="76">
        <f>VLOOKUP(F220,'Pop cal'!B:G,6,0)</f>
        <v>1.091483321813147</v>
      </c>
      <c r="L220" s="76">
        <v>48009</v>
      </c>
      <c r="M220" s="77">
        <v>5</v>
      </c>
      <c r="N220" s="77">
        <f t="shared" si="23"/>
        <v>306.695867086338</v>
      </c>
      <c r="O220" s="77">
        <f>N220*G220/SUM(N219:N223)</f>
        <v>252.21985869603722</v>
      </c>
      <c r="P220" s="77"/>
      <c r="Q220" s="77">
        <f t="shared" si="21"/>
        <v>30286.043608480555</v>
      </c>
      <c r="R220" s="77"/>
      <c r="S220" s="78">
        <f t="shared" si="22"/>
        <v>36687.43286473375</v>
      </c>
      <c r="T220" s="77"/>
      <c r="U220" s="77"/>
      <c r="V220" s="77"/>
      <c r="W220" s="76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</row>
    <row r="221" spans="1:36" ht="15">
      <c r="A221" s="73">
        <f t="shared" si="19"/>
        <v>48009</v>
      </c>
      <c r="B221" s="73">
        <v>48</v>
      </c>
      <c r="C221" s="73">
        <v>9</v>
      </c>
      <c r="D221" s="74">
        <v>0.5084570077</v>
      </c>
      <c r="E221" s="75" t="s">
        <v>52</v>
      </c>
      <c r="F221" s="75" t="s">
        <v>53</v>
      </c>
      <c r="G221" s="76">
        <f>VLOOKUP(A221,GPW!A:E,5,0)</f>
        <v>41256.942911381135</v>
      </c>
      <c r="H221" s="76">
        <f>VLOOKUP(A221,Grid!A:E,5,0)</f>
        <v>4708.389961389961</v>
      </c>
      <c r="I221" s="76">
        <f t="shared" si="20"/>
        <v>12194.73</v>
      </c>
      <c r="J221" s="76">
        <f>VLOOKUP(F221,'Pop cal'!B:O,14,0)</f>
        <v>120.07795010693346</v>
      </c>
      <c r="K221" s="76">
        <f>VLOOKUP(F221,'Pop cal'!B:G,6,0)</f>
        <v>2.0202756746872663</v>
      </c>
      <c r="L221" s="76">
        <v>48009</v>
      </c>
      <c r="M221" s="77">
        <v>5</v>
      </c>
      <c r="N221" s="77">
        <f t="shared" si="23"/>
        <v>12526.711089304192</v>
      </c>
      <c r="O221" s="77">
        <f>N221*G221/SUM(N219:N223)</f>
        <v>10301.688545352841</v>
      </c>
      <c r="P221" s="77"/>
      <c r="Q221" s="77">
        <f t="shared" si="21"/>
        <v>1237005.6431660464</v>
      </c>
      <c r="R221" s="77"/>
      <c r="S221" s="78">
        <f t="shared" si="22"/>
        <v>1498464.509713752</v>
      </c>
      <c r="T221" s="77"/>
      <c r="U221" s="77"/>
      <c r="V221" s="77"/>
      <c r="W221" s="76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</row>
    <row r="222" spans="1:36" ht="15">
      <c r="A222" s="73">
        <f t="shared" si="19"/>
        <v>48009</v>
      </c>
      <c r="B222" s="73">
        <v>48</v>
      </c>
      <c r="C222" s="73">
        <v>9</v>
      </c>
      <c r="D222" s="74">
        <v>0.2723371323</v>
      </c>
      <c r="E222" s="75" t="s">
        <v>59</v>
      </c>
      <c r="F222" s="75" t="s">
        <v>61</v>
      </c>
      <c r="G222" s="76">
        <f>VLOOKUP(A222,GPW!A:E,5,0)</f>
        <v>41256.942911381135</v>
      </c>
      <c r="H222" s="76">
        <f>VLOOKUP(A222,Grid!A:E,5,0)</f>
        <v>4708.389961389961</v>
      </c>
      <c r="I222" s="76">
        <f t="shared" si="20"/>
        <v>12194.73</v>
      </c>
      <c r="J222" s="76">
        <f>VLOOKUP(F222,'Pop cal'!B:O,14,0)</f>
        <v>115.9769836628196</v>
      </c>
      <c r="K222" s="76">
        <f>VLOOKUP(F222,'Pop cal'!B:G,6,0)</f>
        <v>5.294160880413129</v>
      </c>
      <c r="L222" s="76">
        <v>48009</v>
      </c>
      <c r="M222" s="77">
        <v>5</v>
      </c>
      <c r="N222" s="77">
        <f t="shared" si="23"/>
        <v>17582.320155659567</v>
      </c>
      <c r="O222" s="77">
        <f>N222*G222/SUM(N219:N223)</f>
        <v>14459.308980386602</v>
      </c>
      <c r="P222" s="77"/>
      <c r="Q222" s="77">
        <f t="shared" si="21"/>
        <v>1676947.0413939578</v>
      </c>
      <c r="R222" s="77"/>
      <c r="S222" s="78">
        <f t="shared" si="22"/>
        <v>2031393.8259544529</v>
      </c>
      <c r="T222" s="77"/>
      <c r="U222" s="77"/>
      <c r="V222" s="77"/>
      <c r="W222" s="76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</row>
    <row r="223" spans="1:36" ht="15">
      <c r="A223" s="73">
        <f t="shared" si="19"/>
        <v>48009</v>
      </c>
      <c r="B223" s="73">
        <v>48</v>
      </c>
      <c r="C223" s="73">
        <v>9</v>
      </c>
      <c r="D223" s="74">
        <v>0.1943640036</v>
      </c>
      <c r="E223" s="75" t="s">
        <v>59</v>
      </c>
      <c r="F223" s="75" t="s">
        <v>60</v>
      </c>
      <c r="G223" s="76">
        <f>VLOOKUP(A223,GPW!A:E,5,0)</f>
        <v>41256.942911381135</v>
      </c>
      <c r="H223" s="76">
        <f>VLOOKUP(A223,Grid!A:E,5,0)</f>
        <v>4708.389961389961</v>
      </c>
      <c r="I223" s="76">
        <f t="shared" si="20"/>
        <v>12194.73</v>
      </c>
      <c r="J223" s="76">
        <f>VLOOKUP(F223,'Pop cal'!B:O,14,0)</f>
        <v>115.9769836628196</v>
      </c>
      <c r="K223" s="76">
        <f>VLOOKUP(F223,'Pop cal'!B:G,6,0)</f>
        <v>8.28922245851508</v>
      </c>
      <c r="L223" s="76">
        <v>48009</v>
      </c>
      <c r="M223" s="77">
        <v>5</v>
      </c>
      <c r="N223" s="77">
        <f t="shared" si="23"/>
        <v>19647.252221505856</v>
      </c>
      <c r="O223" s="77">
        <f>N223*G223/SUM(N219:N223)</f>
        <v>16157.463177286987</v>
      </c>
      <c r="P223" s="77"/>
      <c r="Q223" s="77">
        <f t="shared" si="21"/>
        <v>1873893.8429448223</v>
      </c>
      <c r="R223" s="77"/>
      <c r="S223" s="78">
        <f t="shared" si="22"/>
        <v>2269968.155874461</v>
      </c>
      <c r="T223" s="77"/>
      <c r="U223" s="77"/>
      <c r="V223" s="77"/>
      <c r="W223" s="76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</row>
    <row r="224" spans="1:36" ht="15">
      <c r="A224" s="73">
        <f t="shared" si="19"/>
        <v>49008</v>
      </c>
      <c r="B224" s="73">
        <v>49</v>
      </c>
      <c r="C224" s="73">
        <v>8</v>
      </c>
      <c r="D224" s="74">
        <v>0.0032050763</v>
      </c>
      <c r="E224" s="75" t="s">
        <v>52</v>
      </c>
      <c r="F224" s="75" t="s">
        <v>58</v>
      </c>
      <c r="G224" s="76">
        <f>VLOOKUP(A224,GPW!A:E,5,0)</f>
        <v>48738.685992784354</v>
      </c>
      <c r="H224" s="76">
        <f>VLOOKUP(A224,Grid!A:E,5,0)</f>
        <v>4721.424710424711</v>
      </c>
      <c r="I224" s="76">
        <f t="shared" si="20"/>
        <v>12228.49</v>
      </c>
      <c r="J224" s="76">
        <f>VLOOKUP(F224,'Pop cal'!B:O,14,0)</f>
        <v>120.07795010693346</v>
      </c>
      <c r="K224" s="76">
        <f>VLOOKUP(F224,'Pop cal'!B:G,6,0)</f>
        <v>2.1615618560923173</v>
      </c>
      <c r="L224" s="76">
        <v>49008</v>
      </c>
      <c r="M224" s="77">
        <v>5</v>
      </c>
      <c r="N224" s="77">
        <f t="shared" si="23"/>
        <v>84.71862013109275</v>
      </c>
      <c r="O224" s="77">
        <f>N224*G224/SUM(N224:N228)</f>
        <v>70.04100006803462</v>
      </c>
      <c r="P224" s="77">
        <f>SUM(O224:O228)</f>
        <v>48738.68599278435</v>
      </c>
      <c r="Q224" s="77">
        <f t="shared" si="21"/>
        <v>8410.379711609185</v>
      </c>
      <c r="R224" s="77"/>
      <c r="S224" s="78">
        <f t="shared" si="22"/>
        <v>10188.033967902647</v>
      </c>
      <c r="T224" s="77">
        <f>SUM(S224:S228)</f>
        <v>6884924.416217864</v>
      </c>
      <c r="U224" s="77">
        <f>SUM(D224:D228)</f>
        <v>0.9939837609</v>
      </c>
      <c r="V224" s="77"/>
      <c r="W224" s="76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</row>
    <row r="225" spans="1:36" ht="15">
      <c r="A225" s="73">
        <f t="shared" si="19"/>
        <v>49008</v>
      </c>
      <c r="B225" s="73">
        <v>49</v>
      </c>
      <c r="C225" s="73">
        <v>8</v>
      </c>
      <c r="D225" s="74">
        <v>0.4433255398</v>
      </c>
      <c r="E225" s="75" t="s">
        <v>52</v>
      </c>
      <c r="F225" s="75" t="s">
        <v>57</v>
      </c>
      <c r="G225" s="76">
        <f>VLOOKUP(A225,GPW!A:E,5,0)</f>
        <v>48738.685992784354</v>
      </c>
      <c r="H225" s="76">
        <f>VLOOKUP(A225,Grid!A:E,5,0)</f>
        <v>4721.424710424711</v>
      </c>
      <c r="I225" s="76">
        <f t="shared" si="20"/>
        <v>12228.49</v>
      </c>
      <c r="J225" s="76">
        <f>VLOOKUP(F225,'Pop cal'!B:O,14,0)</f>
        <v>120.07795010693343</v>
      </c>
      <c r="K225" s="76">
        <f>VLOOKUP(F225,'Pop cal'!B:G,6,0)</f>
        <v>5.243261824592461</v>
      </c>
      <c r="L225" s="76">
        <v>49008</v>
      </c>
      <c r="M225" s="77">
        <v>5</v>
      </c>
      <c r="N225" s="77">
        <f t="shared" si="23"/>
        <v>28424.781123966437</v>
      </c>
      <c r="O225" s="77">
        <f>N225*G225/SUM(N224:N228)</f>
        <v>23500.14782531754</v>
      </c>
      <c r="P225" s="77"/>
      <c r="Q225" s="77">
        <f t="shared" si="21"/>
        <v>2821849.57807404</v>
      </c>
      <c r="R225" s="77"/>
      <c r="S225" s="78">
        <f t="shared" si="22"/>
        <v>3418287.91796957</v>
      </c>
      <c r="T225" s="77"/>
      <c r="U225" s="77"/>
      <c r="V225" s="77"/>
      <c r="W225" s="76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</row>
    <row r="226" spans="1:36" ht="15">
      <c r="A226" s="73">
        <f t="shared" si="19"/>
        <v>49008</v>
      </c>
      <c r="B226" s="73">
        <v>49</v>
      </c>
      <c r="C226" s="73">
        <v>8</v>
      </c>
      <c r="D226" s="74">
        <v>0.1810697991</v>
      </c>
      <c r="E226" s="75" t="s">
        <v>52</v>
      </c>
      <c r="F226" s="75" t="s">
        <v>55</v>
      </c>
      <c r="G226" s="76">
        <f>VLOOKUP(A226,GPW!A:E,5,0)</f>
        <v>48738.685992784354</v>
      </c>
      <c r="H226" s="76">
        <f>VLOOKUP(A226,Grid!A:E,5,0)</f>
        <v>4721.424710424711</v>
      </c>
      <c r="I226" s="76">
        <f t="shared" si="20"/>
        <v>12228.49</v>
      </c>
      <c r="J226" s="76">
        <f>VLOOKUP(F226,'Pop cal'!B:O,14,0)</f>
        <v>120.07795010693344</v>
      </c>
      <c r="K226" s="76">
        <f>VLOOKUP(F226,'Pop cal'!B:G,6,0)</f>
        <v>4.778809424994826</v>
      </c>
      <c r="L226" s="76">
        <v>49008</v>
      </c>
      <c r="M226" s="77">
        <v>5</v>
      </c>
      <c r="N226" s="77">
        <f t="shared" si="23"/>
        <v>10581.288704557419</v>
      </c>
      <c r="O226" s="77">
        <f>N226*G226/SUM(N224:N228)</f>
        <v>8748.06555783123</v>
      </c>
      <c r="P226" s="77"/>
      <c r="Q226" s="77">
        <f t="shared" si="21"/>
        <v>1050449.7795854413</v>
      </c>
      <c r="R226" s="77"/>
      <c r="S226" s="78">
        <f t="shared" si="22"/>
        <v>1272477.3913857779</v>
      </c>
      <c r="T226" s="77"/>
      <c r="U226" s="77"/>
      <c r="V226" s="77"/>
      <c r="W226" s="76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</row>
    <row r="227" spans="1:36" ht="15">
      <c r="A227" s="73">
        <f t="shared" si="19"/>
        <v>49008</v>
      </c>
      <c r="B227" s="73">
        <v>49</v>
      </c>
      <c r="C227" s="73">
        <v>8</v>
      </c>
      <c r="D227" s="74">
        <v>0.3053744306</v>
      </c>
      <c r="E227" s="75" t="s">
        <v>8</v>
      </c>
      <c r="F227" s="75" t="s">
        <v>13</v>
      </c>
      <c r="G227" s="76">
        <f>VLOOKUP(A227,GPW!A:E,5,0)</f>
        <v>48738.685992784354</v>
      </c>
      <c r="H227" s="76">
        <f>VLOOKUP(A227,Grid!A:E,5,0)</f>
        <v>4721.424710424711</v>
      </c>
      <c r="I227" s="76">
        <f t="shared" si="20"/>
        <v>12228.49</v>
      </c>
      <c r="J227" s="76">
        <f>VLOOKUP(F227,'Pop cal'!B:O,14,0)</f>
        <v>109.7962564512863</v>
      </c>
      <c r="K227" s="76">
        <f>VLOOKUP(F227,'Pop cal'!B:G,6,0)</f>
        <v>4.675766800877279</v>
      </c>
      <c r="L227" s="76">
        <v>49008</v>
      </c>
      <c r="M227" s="77">
        <v>5</v>
      </c>
      <c r="N227" s="77">
        <f t="shared" si="23"/>
        <v>17460.56713882284</v>
      </c>
      <c r="O227" s="77">
        <f>N227*G227/SUM(N224:N228)</f>
        <v>14435.4993302042</v>
      </c>
      <c r="P227" s="77"/>
      <c r="Q227" s="77">
        <f t="shared" si="21"/>
        <v>1584963.786461472</v>
      </c>
      <c r="R227" s="77"/>
      <c r="S227" s="78">
        <f t="shared" si="22"/>
        <v>1919968.5921523622</v>
      </c>
      <c r="T227" s="77"/>
      <c r="U227" s="77"/>
      <c r="V227" s="77"/>
      <c r="W227" s="76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</row>
    <row r="228" spans="1:36" ht="15">
      <c r="A228" s="73">
        <f t="shared" si="19"/>
        <v>49008</v>
      </c>
      <c r="B228" s="73">
        <v>49</v>
      </c>
      <c r="C228" s="73">
        <v>8</v>
      </c>
      <c r="D228" s="74">
        <v>0.0610089151</v>
      </c>
      <c r="E228" s="75" t="s">
        <v>8</v>
      </c>
      <c r="F228" s="75" t="s">
        <v>14</v>
      </c>
      <c r="G228" s="76">
        <f>VLOOKUP(A228,GPW!A:E,5,0)</f>
        <v>48738.685992784354</v>
      </c>
      <c r="H228" s="76">
        <f>VLOOKUP(A228,Grid!A:E,5,0)</f>
        <v>4721.424710424711</v>
      </c>
      <c r="I228" s="76">
        <f t="shared" si="20"/>
        <v>12228.49</v>
      </c>
      <c r="J228" s="76">
        <f>VLOOKUP(F228,'Pop cal'!B:O,14,0)</f>
        <v>109.7962564512863</v>
      </c>
      <c r="K228" s="76">
        <f>VLOOKUP(F228,'Pop cal'!B:G,6,0)</f>
        <v>3.2181486036753</v>
      </c>
      <c r="L228" s="76">
        <v>49008</v>
      </c>
      <c r="M228" s="77">
        <v>5</v>
      </c>
      <c r="N228" s="77">
        <f t="shared" si="23"/>
        <v>2400.8898159361447</v>
      </c>
      <c r="O228" s="77">
        <f>N228*G228/SUM(N224:N228)</f>
        <v>1984.932279363343</v>
      </c>
      <c r="P228" s="77"/>
      <c r="Q228" s="77">
        <f t="shared" si="21"/>
        <v>217938.13358341387</v>
      </c>
      <c r="R228" s="77"/>
      <c r="S228" s="78">
        <f t="shared" si="22"/>
        <v>264002.4807422514</v>
      </c>
      <c r="T228" s="77"/>
      <c r="U228" s="77"/>
      <c r="V228" s="77"/>
      <c r="W228" s="76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1:36" ht="15">
      <c r="A229" s="73">
        <f t="shared" si="19"/>
        <v>49010</v>
      </c>
      <c r="B229" s="73">
        <v>49</v>
      </c>
      <c r="C229" s="73">
        <v>10</v>
      </c>
      <c r="D229" s="74">
        <v>0.2687447121</v>
      </c>
      <c r="E229" s="75" t="s">
        <v>8</v>
      </c>
      <c r="F229" s="75" t="s">
        <v>13</v>
      </c>
      <c r="G229" s="76">
        <f>VLOOKUP(A229,GPW!A:E,5,0)</f>
        <v>64337.09283339431</v>
      </c>
      <c r="H229" s="76">
        <f>VLOOKUP(A229,Grid!A:E,5,0)</f>
        <v>4693.92277992278</v>
      </c>
      <c r="I229" s="76">
        <f t="shared" si="20"/>
        <v>12157.26</v>
      </c>
      <c r="J229" s="76">
        <f>VLOOKUP(F229,'Pop cal'!B:O,14,0)</f>
        <v>109.7962564512863</v>
      </c>
      <c r="K229" s="76">
        <f>VLOOKUP(F229,'Pop cal'!B:G,6,0)</f>
        <v>4.675766800877279</v>
      </c>
      <c r="L229" s="76">
        <v>49010</v>
      </c>
      <c r="M229" s="77">
        <v>5</v>
      </c>
      <c r="N229" s="77">
        <f t="shared" si="23"/>
        <v>15276.662199390257</v>
      </c>
      <c r="O229" s="77">
        <f>N229*G229/SUM(N229:N233)</f>
        <v>12592.080626457693</v>
      </c>
      <c r="P229" s="77">
        <f>SUM(O229:O233)</f>
        <v>64337.0928333943</v>
      </c>
      <c r="Q229" s="77">
        <f t="shared" si="21"/>
        <v>1382563.3137178228</v>
      </c>
      <c r="R229" s="77"/>
      <c r="S229" s="78">
        <f t="shared" si="22"/>
        <v>1674787.8794925634</v>
      </c>
      <c r="T229" s="77">
        <f>SUM(S229:S233)</f>
        <v>8577203.429859085</v>
      </c>
      <c r="U229" s="77">
        <f>SUM(D229:D233)</f>
        <v>1.0000000018000001</v>
      </c>
      <c r="V229" s="77"/>
      <c r="W229" s="76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</row>
    <row r="230" spans="1:36" ht="15">
      <c r="A230" s="73">
        <f t="shared" si="19"/>
        <v>49010</v>
      </c>
      <c r="B230" s="73">
        <v>49</v>
      </c>
      <c r="C230" s="73">
        <v>10</v>
      </c>
      <c r="D230" s="74">
        <v>0.1999381885</v>
      </c>
      <c r="E230" s="75" t="s">
        <v>8</v>
      </c>
      <c r="F230" s="75" t="s">
        <v>11</v>
      </c>
      <c r="G230" s="76">
        <f>VLOOKUP(A230,GPW!A:E,5,0)</f>
        <v>64337.09283339431</v>
      </c>
      <c r="H230" s="76">
        <f>VLOOKUP(A230,Grid!A:E,5,0)</f>
        <v>4693.92277992278</v>
      </c>
      <c r="I230" s="76">
        <f t="shared" si="20"/>
        <v>12157.26</v>
      </c>
      <c r="J230" s="76">
        <f>VLOOKUP(F230,'Pop cal'!B:O,14,0)</f>
        <v>109.7962564512863</v>
      </c>
      <c r="K230" s="76">
        <f>VLOOKUP(F230,'Pop cal'!B:G,6,0)</f>
        <v>6.577514360660092</v>
      </c>
      <c r="L230" s="76">
        <v>49010</v>
      </c>
      <c r="M230" s="77">
        <v>5</v>
      </c>
      <c r="N230" s="77">
        <f t="shared" si="23"/>
        <v>15987.967718335149</v>
      </c>
      <c r="O230" s="77">
        <f>N230*G230/SUM(N229:N233)</f>
        <v>13178.387787517777</v>
      </c>
      <c r="P230" s="77"/>
      <c r="Q230" s="77">
        <f t="shared" si="21"/>
        <v>1446937.6451328013</v>
      </c>
      <c r="R230" s="77"/>
      <c r="S230" s="78">
        <f t="shared" si="22"/>
        <v>1752768.648210001</v>
      </c>
      <c r="T230" s="77"/>
      <c r="U230" s="77"/>
      <c r="V230" s="77"/>
      <c r="W230" s="76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</row>
    <row r="231" spans="1:36" ht="15">
      <c r="A231" s="73">
        <f t="shared" si="19"/>
        <v>49010</v>
      </c>
      <c r="B231" s="73">
        <v>49</v>
      </c>
      <c r="C231" s="73">
        <v>10</v>
      </c>
      <c r="D231" s="74">
        <v>0.0324155502</v>
      </c>
      <c r="E231" s="75" t="s">
        <v>59</v>
      </c>
      <c r="F231" s="75" t="s">
        <v>60</v>
      </c>
      <c r="G231" s="76">
        <f>VLOOKUP(A231,GPW!A:E,5,0)</f>
        <v>64337.09283339431</v>
      </c>
      <c r="H231" s="76">
        <f>VLOOKUP(A231,Grid!A:E,5,0)</f>
        <v>4693.92277992278</v>
      </c>
      <c r="I231" s="76">
        <f t="shared" si="20"/>
        <v>12157.26</v>
      </c>
      <c r="J231" s="76">
        <f>VLOOKUP(F231,'Pop cal'!B:O,14,0)</f>
        <v>115.9769836628196</v>
      </c>
      <c r="K231" s="76">
        <f>VLOOKUP(F231,'Pop cal'!B:G,6,0)</f>
        <v>8.28922245851508</v>
      </c>
      <c r="L231" s="76">
        <v>49010</v>
      </c>
      <c r="M231" s="77">
        <v>5</v>
      </c>
      <c r="N231" s="77">
        <f t="shared" si="23"/>
        <v>3266.652196554809</v>
      </c>
      <c r="O231" s="77">
        <f>N231*G231/SUM(N229:N233)</f>
        <v>2692.600471276708</v>
      </c>
      <c r="P231" s="77"/>
      <c r="Q231" s="77">
        <f t="shared" si="21"/>
        <v>312279.68086775916</v>
      </c>
      <c r="R231" s="77"/>
      <c r="S231" s="78">
        <f t="shared" si="22"/>
        <v>378284.4657744709</v>
      </c>
      <c r="T231" s="77"/>
      <c r="U231" s="77"/>
      <c r="V231" s="77"/>
      <c r="W231" s="76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</row>
    <row r="232" spans="1:36" ht="15">
      <c r="A232" s="73">
        <f t="shared" si="19"/>
        <v>49010</v>
      </c>
      <c r="B232" s="73">
        <v>49</v>
      </c>
      <c r="C232" s="73">
        <v>10</v>
      </c>
      <c r="D232" s="74">
        <v>0.4109056606</v>
      </c>
      <c r="E232" s="75" t="s">
        <v>8</v>
      </c>
      <c r="F232" s="75" t="s">
        <v>12</v>
      </c>
      <c r="G232" s="76">
        <f>VLOOKUP(A232,GPW!A:E,5,0)</f>
        <v>64337.09283339431</v>
      </c>
      <c r="H232" s="76">
        <f>VLOOKUP(A232,Grid!A:E,5,0)</f>
        <v>4693.92277992278</v>
      </c>
      <c r="I232" s="76">
        <f t="shared" si="20"/>
        <v>12157.26</v>
      </c>
      <c r="J232" s="76">
        <f>VLOOKUP(F232,'Pop cal'!B:O,14,0)</f>
        <v>109.79625645128628</v>
      </c>
      <c r="K232" s="76">
        <f>VLOOKUP(F232,'Pop cal'!B:G,6,0)</f>
        <v>7.958604669830726</v>
      </c>
      <c r="L232" s="76">
        <v>49010</v>
      </c>
      <c r="M232" s="77">
        <v>5</v>
      </c>
      <c r="N232" s="77">
        <f t="shared" si="23"/>
        <v>39757.105779378726</v>
      </c>
      <c r="O232" s="77">
        <f>N232*G232/SUM(N229:N233)</f>
        <v>32770.55386277545</v>
      </c>
      <c r="P232" s="77"/>
      <c r="Q232" s="77">
        <f t="shared" si="21"/>
        <v>3598084.135967984</v>
      </c>
      <c r="R232" s="77"/>
      <c r="S232" s="78">
        <f t="shared" si="22"/>
        <v>4358590.771593081</v>
      </c>
      <c r="T232" s="77"/>
      <c r="U232" s="77"/>
      <c r="V232" s="77"/>
      <c r="W232" s="76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</row>
    <row r="233" spans="1:36" ht="15">
      <c r="A233" s="73">
        <f t="shared" si="19"/>
        <v>49010</v>
      </c>
      <c r="B233" s="73">
        <v>49</v>
      </c>
      <c r="C233" s="73">
        <v>10</v>
      </c>
      <c r="D233" s="74">
        <v>0.0879958904</v>
      </c>
      <c r="E233" s="75" t="s">
        <v>8</v>
      </c>
      <c r="F233" s="75" t="s">
        <v>10</v>
      </c>
      <c r="G233" s="76">
        <f>VLOOKUP(A233,GPW!A:E,5,0)</f>
        <v>64337.09283339431</v>
      </c>
      <c r="H233" s="76">
        <f>VLOOKUP(A233,Grid!A:E,5,0)</f>
        <v>4693.92277992278</v>
      </c>
      <c r="I233" s="76">
        <f t="shared" si="20"/>
        <v>12157.26</v>
      </c>
      <c r="J233" s="76">
        <f>VLOOKUP(F233,'Pop cal'!B:O,14,0)</f>
        <v>109.7962564512863</v>
      </c>
      <c r="K233" s="76">
        <f>VLOOKUP(F233,'Pop cal'!B:G,6,0)</f>
        <v>3.5194957763813</v>
      </c>
      <c r="L233" s="76">
        <v>49010</v>
      </c>
      <c r="M233" s="77">
        <v>5</v>
      </c>
      <c r="N233" s="77">
        <f t="shared" si="23"/>
        <v>3765.117580365807</v>
      </c>
      <c r="O233" s="77">
        <f>N233*G233/SUM(N229:N233)</f>
        <v>3103.4700853666754</v>
      </c>
      <c r="P233" s="77"/>
      <c r="Q233" s="77">
        <f t="shared" si="21"/>
        <v>340749.3973818149</v>
      </c>
      <c r="R233" s="77"/>
      <c r="S233" s="78">
        <f t="shared" si="22"/>
        <v>412771.6647889685</v>
      </c>
      <c r="T233" s="77"/>
      <c r="U233" s="77"/>
      <c r="V233" s="77"/>
      <c r="W233" s="76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</row>
    <row r="234" spans="1:36" ht="15">
      <c r="A234" s="73">
        <f t="shared" si="19"/>
        <v>42001</v>
      </c>
      <c r="B234" s="73">
        <v>42</v>
      </c>
      <c r="C234" s="73">
        <v>1</v>
      </c>
      <c r="D234" s="74">
        <v>0.1502346089</v>
      </c>
      <c r="E234" s="75" t="s">
        <v>41</v>
      </c>
      <c r="F234" s="75" t="s">
        <v>42</v>
      </c>
      <c r="G234" s="76">
        <f>VLOOKUP(A234,GPW!A:E,5,0)</f>
        <v>96918.01516201756</v>
      </c>
      <c r="H234" s="76">
        <f>VLOOKUP(A234,Grid!A:E,5,0)</f>
        <v>4772.223938223939</v>
      </c>
      <c r="I234" s="76">
        <f t="shared" si="20"/>
        <v>12360.06</v>
      </c>
      <c r="J234" s="76">
        <f>VLOOKUP(F234,'Pop cal'!B:O,14,0)</f>
        <v>104.59246188646534</v>
      </c>
      <c r="K234" s="76">
        <f>VLOOKUP(F234,'Pop cal'!B:G,6,0)</f>
        <v>3.541013244718033</v>
      </c>
      <c r="L234" s="76">
        <v>42001</v>
      </c>
      <c r="M234" s="77">
        <v>6</v>
      </c>
      <c r="N234" s="77">
        <f t="shared" si="23"/>
        <v>6575.338584498377</v>
      </c>
      <c r="O234" s="77">
        <f>N234*G234/SUM(N234:N239)</f>
        <v>5427.181063548118</v>
      </c>
      <c r="P234" s="79">
        <f>SUM(O234:O239)</f>
        <v>96918.01516201756</v>
      </c>
      <c r="Q234" s="77">
        <f t="shared" si="21"/>
        <v>567642.228540103</v>
      </c>
      <c r="R234" s="77"/>
      <c r="S234" s="78">
        <f t="shared" si="22"/>
        <v>687621.546741796</v>
      </c>
      <c r="T234" s="77">
        <f>SUM(S234:S239)</f>
        <v>14652687.232278468</v>
      </c>
      <c r="U234" s="77">
        <f>SUM(D234:D239)</f>
        <v>1.0000000018</v>
      </c>
      <c r="V234" s="77"/>
      <c r="W234" s="76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</row>
    <row r="235" spans="1:36" ht="15">
      <c r="A235" s="73">
        <f t="shared" si="19"/>
        <v>42001</v>
      </c>
      <c r="B235" s="73">
        <v>42</v>
      </c>
      <c r="C235" s="73">
        <v>1</v>
      </c>
      <c r="D235" s="74">
        <v>0.0003965998</v>
      </c>
      <c r="E235" s="75" t="s">
        <v>68</v>
      </c>
      <c r="F235" s="75" t="s">
        <v>74</v>
      </c>
      <c r="G235" s="76">
        <f>VLOOKUP(A235,GPW!A:E,5,0)</f>
        <v>96918.01516201756</v>
      </c>
      <c r="H235" s="76">
        <f>VLOOKUP(A235,Grid!A:E,5,0)</f>
        <v>4772.223938223939</v>
      </c>
      <c r="I235" s="76">
        <f t="shared" si="20"/>
        <v>12360.06</v>
      </c>
      <c r="J235" s="76">
        <f>VLOOKUP(F235,'Pop cal'!B:O,14,0)</f>
        <v>104.59246188646533</v>
      </c>
      <c r="K235" s="76">
        <f>VLOOKUP(F235,'Pop cal'!B:G,6,0)</f>
        <v>9.50611132094036</v>
      </c>
      <c r="L235" s="76">
        <v>42001</v>
      </c>
      <c r="M235" s="77">
        <v>6</v>
      </c>
      <c r="N235" s="77">
        <f t="shared" si="23"/>
        <v>46.59893225678167</v>
      </c>
      <c r="O235" s="77">
        <f>N235*G235/SUM(N234:N239)</f>
        <v>38.46202586765507</v>
      </c>
      <c r="P235" s="77"/>
      <c r="Q235" s="77">
        <f t="shared" si="21"/>
        <v>4022.837974638957</v>
      </c>
      <c r="R235" s="77"/>
      <c r="S235" s="78">
        <f t="shared" si="22"/>
        <v>4873.122419956546</v>
      </c>
      <c r="T235" s="77"/>
      <c r="U235" s="77"/>
      <c r="V235" s="77"/>
      <c r="W235" s="76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</row>
    <row r="236" spans="1:36" ht="15">
      <c r="A236" s="73">
        <f t="shared" si="19"/>
        <v>42001</v>
      </c>
      <c r="B236" s="73">
        <v>42</v>
      </c>
      <c r="C236" s="73">
        <v>1</v>
      </c>
      <c r="D236" s="74">
        <v>0.2937865107</v>
      </c>
      <c r="E236" s="75" t="s">
        <v>37</v>
      </c>
      <c r="F236" s="75" t="s">
        <v>39</v>
      </c>
      <c r="G236" s="76">
        <f>VLOOKUP(A236,GPW!A:E,5,0)</f>
        <v>96918.01516201756</v>
      </c>
      <c r="H236" s="76">
        <f>VLOOKUP(A236,Grid!A:E,5,0)</f>
        <v>4772.223938223939</v>
      </c>
      <c r="I236" s="76">
        <f t="shared" si="20"/>
        <v>12360.06</v>
      </c>
      <c r="J236" s="76">
        <f>VLOOKUP(F236,'Pop cal'!B:O,14,0)</f>
        <v>133.11368486301606</v>
      </c>
      <c r="K236" s="76">
        <f>VLOOKUP(F236,'Pop cal'!B:G,6,0)</f>
        <v>9.936340392408416</v>
      </c>
      <c r="L236" s="76">
        <v>42001</v>
      </c>
      <c r="M236" s="77">
        <v>6</v>
      </c>
      <c r="N236" s="77">
        <f t="shared" si="23"/>
        <v>36081.02702420876</v>
      </c>
      <c r="O236" s="77">
        <f>N236*G236/SUM(N234:N239)</f>
        <v>29780.712293782566</v>
      </c>
      <c r="P236" s="77"/>
      <c r="Q236" s="77">
        <f t="shared" si="21"/>
        <v>3964220.351270721</v>
      </c>
      <c r="R236" s="77"/>
      <c r="S236" s="78">
        <f t="shared" si="22"/>
        <v>4802115.122013865</v>
      </c>
      <c r="T236" s="77"/>
      <c r="U236" s="77"/>
      <c r="V236" s="77"/>
      <c r="W236" s="76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</row>
    <row r="237" spans="1:36" ht="15">
      <c r="A237" s="73">
        <f t="shared" si="19"/>
        <v>42001</v>
      </c>
      <c r="B237" s="73">
        <v>42</v>
      </c>
      <c r="C237" s="73">
        <v>1</v>
      </c>
      <c r="D237" s="74">
        <v>0.3588299094</v>
      </c>
      <c r="E237" s="75" t="s">
        <v>37</v>
      </c>
      <c r="F237" s="75" t="s">
        <v>38</v>
      </c>
      <c r="G237" s="76">
        <f>VLOOKUP(A237,GPW!A:E,5,0)</f>
        <v>96918.01516201756</v>
      </c>
      <c r="H237" s="76">
        <f>VLOOKUP(A237,Grid!A:E,5,0)</f>
        <v>4772.223938223939</v>
      </c>
      <c r="I237" s="76">
        <f t="shared" si="20"/>
        <v>12360.06</v>
      </c>
      <c r="J237" s="76">
        <f>VLOOKUP(F237,'Pop cal'!B:O,14,0)</f>
        <v>133.1136848630161</v>
      </c>
      <c r="K237" s="76">
        <f>VLOOKUP(F237,'Pop cal'!B:G,6,0)</f>
        <v>10.190708845190999</v>
      </c>
      <c r="L237" s="76">
        <v>42001</v>
      </c>
      <c r="M237" s="77">
        <v>6</v>
      </c>
      <c r="N237" s="77">
        <f t="shared" si="23"/>
        <v>45197.41619095887</v>
      </c>
      <c r="O237" s="77">
        <f>N237*G237/SUM(N234:N239)</f>
        <v>37305.236547235276</v>
      </c>
      <c r="P237" s="77"/>
      <c r="Q237" s="77">
        <f t="shared" si="21"/>
        <v>4965837.501488947</v>
      </c>
      <c r="R237" s="77"/>
      <c r="S237" s="78">
        <f t="shared" si="22"/>
        <v>6015438.40813987</v>
      </c>
      <c r="T237" s="77"/>
      <c r="U237" s="77"/>
      <c r="V237" s="77"/>
      <c r="W237" s="76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</row>
    <row r="238" spans="1:36" ht="15">
      <c r="A238" s="73">
        <f t="shared" si="19"/>
        <v>42001</v>
      </c>
      <c r="B238" s="73">
        <v>42</v>
      </c>
      <c r="C238" s="73">
        <v>1</v>
      </c>
      <c r="D238" s="74">
        <v>0.0212744277</v>
      </c>
      <c r="E238" s="75" t="s">
        <v>20</v>
      </c>
      <c r="F238" s="75" t="s">
        <v>26</v>
      </c>
      <c r="G238" s="76">
        <f>VLOOKUP(A238,GPW!A:E,5,0)</f>
        <v>96918.01516201756</v>
      </c>
      <c r="H238" s="76">
        <f>VLOOKUP(A238,Grid!A:E,5,0)</f>
        <v>4772.223938223939</v>
      </c>
      <c r="I238" s="76">
        <f t="shared" si="20"/>
        <v>12360.06</v>
      </c>
      <c r="J238" s="76">
        <f>VLOOKUP(F238,'Pop cal'!B:O,14,0)</f>
        <v>116.06651710691678</v>
      </c>
      <c r="K238" s="76">
        <f>VLOOKUP(F238,'Pop cal'!B:G,6,0)</f>
        <v>7.050317010656954</v>
      </c>
      <c r="L238" s="76">
        <v>42001</v>
      </c>
      <c r="M238" s="77">
        <v>6</v>
      </c>
      <c r="N238" s="77">
        <f t="shared" si="23"/>
        <v>1853.9034389730969</v>
      </c>
      <c r="O238" s="77">
        <f>N238*G238/SUM(N234:N239)</f>
        <v>1530.1827439520516</v>
      </c>
      <c r="P238" s="77"/>
      <c r="Q238" s="77">
        <f t="shared" si="21"/>
        <v>177602.98162761965</v>
      </c>
      <c r="R238" s="77"/>
      <c r="S238" s="78">
        <f t="shared" si="22"/>
        <v>215141.91649698725</v>
      </c>
      <c r="T238" s="77"/>
      <c r="U238" s="77"/>
      <c r="V238" s="77"/>
      <c r="W238" s="76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</row>
    <row r="239" spans="1:36" ht="15">
      <c r="A239" s="73">
        <f t="shared" si="19"/>
        <v>42001</v>
      </c>
      <c r="B239" s="73">
        <v>42</v>
      </c>
      <c r="C239" s="73">
        <v>1</v>
      </c>
      <c r="D239" s="74">
        <v>0.1754779453</v>
      </c>
      <c r="E239" s="75" t="s">
        <v>15</v>
      </c>
      <c r="F239" s="75" t="s">
        <v>19</v>
      </c>
      <c r="G239" s="76">
        <f>VLOOKUP(A239,GPW!A:E,5,0)</f>
        <v>96918.01516201756</v>
      </c>
      <c r="H239" s="76">
        <f>VLOOKUP(A239,Grid!A:E,5,0)</f>
        <v>4772.223938223939</v>
      </c>
      <c r="I239" s="76">
        <f t="shared" si="20"/>
        <v>12360.06</v>
      </c>
      <c r="J239" s="76">
        <f>VLOOKUP(F239,'Pop cal'!B:O,14,0)</f>
        <v>105.8271468638052</v>
      </c>
      <c r="K239" s="76">
        <f>VLOOKUP(F239,'Pop cal'!B:G,6,0)</f>
        <v>12.756316861082961</v>
      </c>
      <c r="L239" s="76">
        <v>42001</v>
      </c>
      <c r="M239" s="77">
        <v>6</v>
      </c>
      <c r="N239" s="77">
        <f t="shared" si="23"/>
        <v>27667.404393735633</v>
      </c>
      <c r="O239" s="77">
        <f>N239*G239/SUM(N234:N239)</f>
        <v>22836.24048763189</v>
      </c>
      <c r="P239" s="77"/>
      <c r="Q239" s="77">
        <f t="shared" si="21"/>
        <v>2416694.1759017943</v>
      </c>
      <c r="R239" s="77"/>
      <c r="S239" s="78">
        <f t="shared" si="22"/>
        <v>2927497.116465993</v>
      </c>
      <c r="T239" s="77"/>
      <c r="U239" s="77"/>
      <c r="V239" s="77"/>
      <c r="W239" s="76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</row>
    <row r="240" spans="1:36" ht="15">
      <c r="A240" s="73">
        <f t="shared" si="19"/>
        <v>44003</v>
      </c>
      <c r="B240" s="73">
        <v>44</v>
      </c>
      <c r="C240" s="73">
        <v>3</v>
      </c>
      <c r="D240" s="74">
        <v>0.0846917826</v>
      </c>
      <c r="E240" s="75" t="s">
        <v>68</v>
      </c>
      <c r="F240" s="75" t="s">
        <v>69</v>
      </c>
      <c r="G240" s="76">
        <f>VLOOKUP(A240,GPW!A:E,5,0)</f>
        <v>143193.5038082579</v>
      </c>
      <c r="H240" s="76">
        <f>VLOOKUP(A240,Grid!A:E,5,0)</f>
        <v>4764.95752895753</v>
      </c>
      <c r="I240" s="76">
        <f t="shared" si="20"/>
        <v>12341.240000000002</v>
      </c>
      <c r="J240" s="76">
        <f>VLOOKUP(F240,'Pop cal'!B:O,14,0)</f>
        <v>104.59246188646534</v>
      </c>
      <c r="K240" s="76">
        <f>VLOOKUP(F240,'Pop cal'!B:G,6,0)</f>
        <v>22.019532858942565</v>
      </c>
      <c r="L240" s="76">
        <v>44003</v>
      </c>
      <c r="M240" s="77">
        <v>6</v>
      </c>
      <c r="N240" s="77">
        <f t="shared" si="23"/>
        <v>23014.851307791512</v>
      </c>
      <c r="O240" s="77">
        <f>N240*G240/SUM(N240:N245)</f>
        <v>18996.64450015169</v>
      </c>
      <c r="P240" s="77">
        <f>SUM(O240:O245)</f>
        <v>143193.5038082579</v>
      </c>
      <c r="Q240" s="77">
        <f t="shared" si="21"/>
        <v>1986905.8158528472</v>
      </c>
      <c r="R240" s="77"/>
      <c r="S240" s="78">
        <f t="shared" si="22"/>
        <v>2406866.8284965027</v>
      </c>
      <c r="T240" s="77">
        <f>SUM(S240:S245)</f>
        <v>19186169.819791958</v>
      </c>
      <c r="U240" s="77">
        <f>SUM(D240:D245)</f>
        <v>1.000000002</v>
      </c>
      <c r="V240" s="77"/>
      <c r="W240" s="76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</row>
    <row r="241" spans="1:36" ht="15">
      <c r="A241" s="73">
        <f t="shared" si="19"/>
        <v>44003</v>
      </c>
      <c r="B241" s="73">
        <v>44</v>
      </c>
      <c r="C241" s="73">
        <v>3</v>
      </c>
      <c r="D241" s="74">
        <v>0.1668727745</v>
      </c>
      <c r="E241" s="75" t="s">
        <v>15</v>
      </c>
      <c r="F241" s="75" t="s">
        <v>17</v>
      </c>
      <c r="G241" s="76">
        <f>VLOOKUP(A241,GPW!A:E,5,0)</f>
        <v>143193.5038082579</v>
      </c>
      <c r="H241" s="76">
        <f>VLOOKUP(A241,Grid!A:E,5,0)</f>
        <v>4764.95752895753</v>
      </c>
      <c r="I241" s="76">
        <f t="shared" si="20"/>
        <v>12341.240000000002</v>
      </c>
      <c r="J241" s="76">
        <f>VLOOKUP(F241,'Pop cal'!B:O,14,0)</f>
        <v>105.82714686380518</v>
      </c>
      <c r="K241" s="76">
        <f>VLOOKUP(F241,'Pop cal'!B:G,6,0)</f>
        <v>12.769853727336837</v>
      </c>
      <c r="L241" s="76">
        <v>44003</v>
      </c>
      <c r="M241" s="77">
        <v>6</v>
      </c>
      <c r="N241" s="77">
        <f t="shared" si="23"/>
        <v>26298.453337310515</v>
      </c>
      <c r="O241" s="77">
        <f>N241*G241/SUM(N240:N245)</f>
        <v>21706.95618544299</v>
      </c>
      <c r="P241" s="77"/>
      <c r="Q241" s="77">
        <f t="shared" si="21"/>
        <v>2297185.2402030593</v>
      </c>
      <c r="R241" s="77"/>
      <c r="S241" s="78">
        <f t="shared" si="22"/>
        <v>2782728.2548786905</v>
      </c>
      <c r="T241" s="77"/>
      <c r="U241" s="77"/>
      <c r="V241" s="77"/>
      <c r="W241" s="76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</row>
    <row r="242" spans="1:36" ht="15">
      <c r="A242" s="73">
        <f t="shared" si="19"/>
        <v>44003</v>
      </c>
      <c r="B242" s="73">
        <v>44</v>
      </c>
      <c r="C242" s="73">
        <v>3</v>
      </c>
      <c r="D242" s="74">
        <v>0.1814472962</v>
      </c>
      <c r="E242" s="75" t="s">
        <v>15</v>
      </c>
      <c r="F242" s="75" t="s">
        <v>16</v>
      </c>
      <c r="G242" s="76">
        <f>VLOOKUP(A242,GPW!A:E,5,0)</f>
        <v>143193.5038082579</v>
      </c>
      <c r="H242" s="76">
        <f>VLOOKUP(A242,Grid!A:E,5,0)</f>
        <v>4764.95752895753</v>
      </c>
      <c r="I242" s="76">
        <f t="shared" si="20"/>
        <v>12341.240000000002</v>
      </c>
      <c r="J242" s="76">
        <f>VLOOKUP(F242,'Pop cal'!B:O,14,0)</f>
        <v>105.82714686380518</v>
      </c>
      <c r="K242" s="76">
        <f>VLOOKUP(F242,'Pop cal'!B:G,6,0)</f>
        <v>23.950259613213937</v>
      </c>
      <c r="L242" s="76">
        <v>44003</v>
      </c>
      <c r="M242" s="77">
        <v>6</v>
      </c>
      <c r="N242" s="77">
        <f t="shared" si="23"/>
        <v>53631.44823051881</v>
      </c>
      <c r="O242" s="77">
        <f>N242*G242/SUM(N240:N245)</f>
        <v>44267.83134238811</v>
      </c>
      <c r="P242" s="77"/>
      <c r="Q242" s="77">
        <f t="shared" si="21"/>
        <v>4684738.288813065</v>
      </c>
      <c r="R242" s="77"/>
      <c r="S242" s="78">
        <f t="shared" si="22"/>
        <v>5674924.84926458</v>
      </c>
      <c r="T242" s="77"/>
      <c r="U242" s="77"/>
      <c r="V242" s="77"/>
      <c r="W242" s="76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</row>
    <row r="243" spans="1:36" ht="15">
      <c r="A243" s="73">
        <f t="shared" si="19"/>
        <v>44003</v>
      </c>
      <c r="B243" s="73">
        <v>44</v>
      </c>
      <c r="C243" s="73">
        <v>3</v>
      </c>
      <c r="D243" s="74">
        <v>0.0499147651</v>
      </c>
      <c r="E243" s="75" t="s">
        <v>0</v>
      </c>
      <c r="F243" s="75" t="s">
        <v>3</v>
      </c>
      <c r="G243" s="76">
        <f>VLOOKUP(A243,GPW!A:E,5,0)</f>
        <v>143193.5038082579</v>
      </c>
      <c r="H243" s="76">
        <f>VLOOKUP(A243,Grid!A:E,5,0)</f>
        <v>4764.95752895753</v>
      </c>
      <c r="I243" s="76">
        <f t="shared" si="20"/>
        <v>12341.240000000002</v>
      </c>
      <c r="J243" s="76">
        <f>VLOOKUP(F243,'Pop cal'!B:O,14,0)</f>
        <v>115.36014275238226</v>
      </c>
      <c r="K243" s="76">
        <f>VLOOKUP(F243,'Pop cal'!B:G,6,0)</f>
        <v>16.454161938405047</v>
      </c>
      <c r="L243" s="76">
        <v>44003</v>
      </c>
      <c r="M243" s="77">
        <v>6</v>
      </c>
      <c r="N243" s="77">
        <f t="shared" si="23"/>
        <v>10135.929869397763</v>
      </c>
      <c r="O243" s="77">
        <f>N243*G243/SUM(N240:N245)</f>
        <v>8366.278531733651</v>
      </c>
      <c r="P243" s="77"/>
      <c r="Q243" s="77">
        <f t="shared" si="21"/>
        <v>965135.085726985</v>
      </c>
      <c r="R243" s="77"/>
      <c r="S243" s="78">
        <f t="shared" si="22"/>
        <v>1169130.214588113</v>
      </c>
      <c r="T243" s="77"/>
      <c r="U243" s="77"/>
      <c r="V243" s="77"/>
      <c r="W243" s="76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</row>
    <row r="244" spans="1:36" ht="15">
      <c r="A244" s="73">
        <f t="shared" si="19"/>
        <v>44003</v>
      </c>
      <c r="B244" s="73">
        <v>44</v>
      </c>
      <c r="C244" s="73">
        <v>3</v>
      </c>
      <c r="D244" s="74">
        <v>0.3539207107</v>
      </c>
      <c r="E244" s="75" t="s">
        <v>0</v>
      </c>
      <c r="F244" s="75" t="s">
        <v>4</v>
      </c>
      <c r="G244" s="76">
        <f>VLOOKUP(A244,GPW!A:E,5,0)</f>
        <v>143193.5038082579</v>
      </c>
      <c r="H244" s="76">
        <f>VLOOKUP(A244,Grid!A:E,5,0)</f>
        <v>4764.95752895753</v>
      </c>
      <c r="I244" s="76">
        <f t="shared" si="20"/>
        <v>12341.240000000002</v>
      </c>
      <c r="J244" s="76">
        <f>VLOOKUP(F244,'Pop cal'!B:O,14,0)</f>
        <v>115.36014275238226</v>
      </c>
      <c r="K244" s="76">
        <f>VLOOKUP(F244,'Pop cal'!B:G,6,0)</f>
        <v>9.593195665067126</v>
      </c>
      <c r="L244" s="76">
        <v>44003</v>
      </c>
      <c r="M244" s="77">
        <v>6</v>
      </c>
      <c r="N244" s="77">
        <f t="shared" si="23"/>
        <v>41901.35603136091</v>
      </c>
      <c r="O244" s="77">
        <f>N244*G244/SUM(N240:N245)</f>
        <v>34585.7183240882</v>
      </c>
      <c r="P244" s="77"/>
      <c r="Q244" s="77">
        <f t="shared" si="21"/>
        <v>3989813.4030604977</v>
      </c>
      <c r="R244" s="77"/>
      <c r="S244" s="78">
        <f t="shared" si="22"/>
        <v>4833117.631997644</v>
      </c>
      <c r="T244" s="77"/>
      <c r="U244" s="77"/>
      <c r="V244" s="77"/>
      <c r="W244" s="76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</row>
    <row r="245" spans="1:36" ht="15">
      <c r="A245" s="73">
        <f t="shared" si="19"/>
        <v>44003</v>
      </c>
      <c r="B245" s="73">
        <v>44</v>
      </c>
      <c r="C245" s="73">
        <v>3</v>
      </c>
      <c r="D245" s="74">
        <v>0.1631526729</v>
      </c>
      <c r="E245" s="75" t="s">
        <v>33</v>
      </c>
      <c r="F245" s="75" t="s">
        <v>35</v>
      </c>
      <c r="G245" s="76">
        <f>VLOOKUP(A245,GPW!A:E,5,0)</f>
        <v>143193.5038082579</v>
      </c>
      <c r="H245" s="76">
        <f>VLOOKUP(A245,Grid!A:E,5,0)</f>
        <v>4764.95752895753</v>
      </c>
      <c r="I245" s="76">
        <f t="shared" si="20"/>
        <v>12341.240000000002</v>
      </c>
      <c r="J245" s="76">
        <f>VLOOKUP(F245,'Pop cal'!B:O,14,0)</f>
        <v>125.38918697353357</v>
      </c>
      <c r="K245" s="76">
        <f>VLOOKUP(F245,'Pop cal'!B:G,6,0)</f>
        <v>9.187967590724242</v>
      </c>
      <c r="L245" s="76">
        <v>44003</v>
      </c>
      <c r="M245" s="77">
        <v>6</v>
      </c>
      <c r="N245" s="77">
        <f t="shared" si="23"/>
        <v>18500.03056288815</v>
      </c>
      <c r="O245" s="77">
        <f>N245*G245/SUM(N240:N245)</f>
        <v>15270.074924453253</v>
      </c>
      <c r="P245" s="77"/>
      <c r="Q245" s="77">
        <f t="shared" si="21"/>
        <v>1914702.2798021354</v>
      </c>
      <c r="R245" s="77"/>
      <c r="S245" s="78">
        <f t="shared" si="22"/>
        <v>2319402.040566424</v>
      </c>
      <c r="T245" s="77"/>
      <c r="U245" s="77"/>
      <c r="V245" s="77"/>
      <c r="W245" s="76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</row>
    <row r="246" spans="1:36" ht="15">
      <c r="A246" s="73">
        <f t="shared" si="19"/>
        <v>45002</v>
      </c>
      <c r="B246" s="73">
        <v>45</v>
      </c>
      <c r="C246" s="73">
        <v>2</v>
      </c>
      <c r="D246" s="74">
        <v>0.0190651552</v>
      </c>
      <c r="E246" s="75" t="s">
        <v>6</v>
      </c>
      <c r="F246" s="75" t="s">
        <v>7</v>
      </c>
      <c r="G246" s="76">
        <f>VLOOKUP(A246,GPW!A:E,5,0)</f>
        <v>1110949.9218330686</v>
      </c>
      <c r="H246" s="76">
        <f>VLOOKUP(A246,Grid!A:E,5,0)</f>
        <v>4769.316602316603</v>
      </c>
      <c r="I246" s="76">
        <f t="shared" si="20"/>
        <v>12352.53</v>
      </c>
      <c r="J246" s="76">
        <f>VLOOKUP(F246,'Pop cal'!B:O,14,0)</f>
        <v>151.63094809633995</v>
      </c>
      <c r="K246" s="76">
        <f>VLOOKUP(F246,'Pop cal'!B:G,6,0)</f>
        <v>3708.228071948262</v>
      </c>
      <c r="L246" s="76">
        <v>45002</v>
      </c>
      <c r="M246" s="77">
        <v>6</v>
      </c>
      <c r="N246" s="77">
        <f t="shared" si="23"/>
        <v>873298.4705999092</v>
      </c>
      <c r="O246" s="77">
        <f>N246*G246/SUM(N246:N251)</f>
        <v>720965.0346470211</v>
      </c>
      <c r="P246" s="77">
        <f>SUM(O246:O251)</f>
        <v>1110949.9218330686</v>
      </c>
      <c r="Q246" s="77">
        <f t="shared" si="21"/>
        <v>109320611.7478384</v>
      </c>
      <c r="R246" s="77"/>
      <c r="S246" s="78">
        <f t="shared" si="22"/>
        <v>132427089.39068522</v>
      </c>
      <c r="T246" s="77">
        <f>SUM(S246:S251)</f>
        <v>181434244.4845394</v>
      </c>
      <c r="U246" s="77">
        <f>SUM(D246:D251)</f>
        <v>0.8565025923</v>
      </c>
      <c r="V246" s="77"/>
      <c r="W246" s="76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</row>
    <row r="247" spans="1:36" ht="15">
      <c r="A247" s="73">
        <f t="shared" si="19"/>
        <v>45002</v>
      </c>
      <c r="B247" s="73">
        <v>45</v>
      </c>
      <c r="C247" s="73">
        <v>2</v>
      </c>
      <c r="D247" s="74">
        <v>0.1938494054</v>
      </c>
      <c r="E247" s="75" t="s">
        <v>68</v>
      </c>
      <c r="F247" s="75" t="s">
        <v>70</v>
      </c>
      <c r="G247" s="76">
        <f>VLOOKUP(A247,GPW!A:E,5,0)</f>
        <v>1110949.9218330686</v>
      </c>
      <c r="H247" s="76">
        <f>VLOOKUP(A247,Grid!A:E,5,0)</f>
        <v>4769.316602316603</v>
      </c>
      <c r="I247" s="76">
        <f t="shared" si="20"/>
        <v>12352.53</v>
      </c>
      <c r="J247" s="76">
        <f>VLOOKUP(F247,'Pop cal'!B:O,14,0)</f>
        <v>104.59246188646533</v>
      </c>
      <c r="K247" s="76">
        <f>VLOOKUP(F247,'Pop cal'!B:G,6,0)</f>
        <v>51.67783259207289</v>
      </c>
      <c r="L247" s="76">
        <v>45002</v>
      </c>
      <c r="M247" s="77">
        <v>6</v>
      </c>
      <c r="N247" s="77">
        <f t="shared" si="23"/>
        <v>123744.15126044022</v>
      </c>
      <c r="O247" s="77">
        <f>N247*G247/SUM(N246:N251)</f>
        <v>102158.89447231419</v>
      </c>
      <c r="P247" s="77"/>
      <c r="Q247" s="77">
        <f t="shared" si="21"/>
        <v>10685050.276458956</v>
      </c>
      <c r="R247" s="77"/>
      <c r="S247" s="78">
        <f t="shared" si="22"/>
        <v>12943488.748200998</v>
      </c>
      <c r="T247" s="77"/>
      <c r="U247" s="77"/>
      <c r="V247" s="77"/>
      <c r="W247" s="76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</row>
    <row r="248" spans="1:36" ht="15">
      <c r="A248" s="73">
        <f t="shared" si="19"/>
        <v>45002</v>
      </c>
      <c r="B248" s="73">
        <v>45</v>
      </c>
      <c r="C248" s="73">
        <v>2</v>
      </c>
      <c r="D248" s="74">
        <v>0.3109401111</v>
      </c>
      <c r="E248" s="75" t="s">
        <v>63</v>
      </c>
      <c r="F248" s="75" t="s">
        <v>67</v>
      </c>
      <c r="G248" s="76">
        <f>VLOOKUP(A248,GPW!A:E,5,0)</f>
        <v>1110949.9218330686</v>
      </c>
      <c r="H248" s="76">
        <f>VLOOKUP(A248,Grid!A:E,5,0)</f>
        <v>4769.316602316603</v>
      </c>
      <c r="I248" s="76">
        <f t="shared" si="20"/>
        <v>12352.53</v>
      </c>
      <c r="J248" s="76">
        <f>VLOOKUP(F248,'Pop cal'!B:O,14,0)</f>
        <v>103.31919300358359</v>
      </c>
      <c r="K248" s="76">
        <f>VLOOKUP(F248,'Pop cal'!B:G,6,0)</f>
        <v>42.66542279607883</v>
      </c>
      <c r="L248" s="76">
        <v>45002</v>
      </c>
      <c r="M248" s="77">
        <v>6</v>
      </c>
      <c r="N248" s="77">
        <f t="shared" si="23"/>
        <v>163873.4965786141</v>
      </c>
      <c r="O248" s="77">
        <f>N248*G248/SUM(N246:N251)</f>
        <v>135288.2950285809</v>
      </c>
      <c r="P248" s="77"/>
      <c r="Q248" s="77">
        <f t="shared" si="21"/>
        <v>13977877.465183709</v>
      </c>
      <c r="R248" s="77"/>
      <c r="S248" s="78">
        <f t="shared" si="22"/>
        <v>16932302.143017676</v>
      </c>
      <c r="T248" s="77"/>
      <c r="U248" s="77"/>
      <c r="V248" s="77"/>
      <c r="W248" s="76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</row>
    <row r="249" spans="1:36" ht="15">
      <c r="A249" s="73">
        <f t="shared" si="19"/>
        <v>45002</v>
      </c>
      <c r="B249" s="73">
        <v>45</v>
      </c>
      <c r="C249" s="73">
        <v>2</v>
      </c>
      <c r="D249" s="74">
        <v>0.1159977602</v>
      </c>
      <c r="E249" s="75" t="s">
        <v>68</v>
      </c>
      <c r="F249" s="75" t="s">
        <v>69</v>
      </c>
      <c r="G249" s="76">
        <f>VLOOKUP(A249,GPW!A:E,5,0)</f>
        <v>1110949.9218330686</v>
      </c>
      <c r="H249" s="76">
        <f>VLOOKUP(A249,Grid!A:E,5,0)</f>
        <v>4769.316602316603</v>
      </c>
      <c r="I249" s="76">
        <f t="shared" si="20"/>
        <v>12352.53</v>
      </c>
      <c r="J249" s="76">
        <f>VLOOKUP(F249,'Pop cal'!B:O,14,0)</f>
        <v>104.59246188646534</v>
      </c>
      <c r="K249" s="76">
        <f>VLOOKUP(F249,'Pop cal'!B:G,6,0)</f>
        <v>22.019532858942565</v>
      </c>
      <c r="L249" s="76">
        <v>45002</v>
      </c>
      <c r="M249" s="77">
        <v>6</v>
      </c>
      <c r="N249" s="77">
        <f t="shared" si="23"/>
        <v>31551.03584747784</v>
      </c>
      <c r="O249" s="77">
        <f>N249*G249/SUM(N246:N251)</f>
        <v>26047.444738223534</v>
      </c>
      <c r="P249" s="77"/>
      <c r="Q249" s="77">
        <f t="shared" si="21"/>
        <v>2724366.3710224573</v>
      </c>
      <c r="R249" s="77"/>
      <c r="S249" s="78">
        <f t="shared" si="22"/>
        <v>3300200.2383644856</v>
      </c>
      <c r="T249" s="77"/>
      <c r="U249" s="77"/>
      <c r="V249" s="77"/>
      <c r="W249" s="76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</row>
    <row r="250" spans="1:36" ht="15">
      <c r="A250" s="73">
        <f t="shared" si="19"/>
        <v>45002</v>
      </c>
      <c r="B250" s="73">
        <v>45</v>
      </c>
      <c r="C250" s="73">
        <v>2</v>
      </c>
      <c r="D250" s="74">
        <v>0.1989495704</v>
      </c>
      <c r="E250" s="75" t="s">
        <v>63</v>
      </c>
      <c r="F250" s="75" t="s">
        <v>66</v>
      </c>
      <c r="G250" s="76">
        <f>VLOOKUP(A250,GPW!A:E,5,0)</f>
        <v>1110949.9218330686</v>
      </c>
      <c r="H250" s="76">
        <f>VLOOKUP(A250,Grid!A:E,5,0)</f>
        <v>4769.316602316603</v>
      </c>
      <c r="I250" s="76">
        <f t="shared" si="20"/>
        <v>12352.53</v>
      </c>
      <c r="J250" s="76">
        <f>VLOOKUP(F250,'Pop cal'!B:O,14,0)</f>
        <v>103.3191930035836</v>
      </c>
      <c r="K250" s="76">
        <f>VLOOKUP(F250,'Pop cal'!B:G,6,0)</f>
        <v>61.4192049691532</v>
      </c>
      <c r="L250" s="76">
        <v>45002</v>
      </c>
      <c r="M250" s="77">
        <v>6</v>
      </c>
      <c r="N250" s="77">
        <f t="shared" si="23"/>
        <v>150939.5717609344</v>
      </c>
      <c r="O250" s="77">
        <f>N250*G250/SUM(N246:N251)</f>
        <v>124610.4937175415</v>
      </c>
      <c r="P250" s="77"/>
      <c r="Q250" s="77">
        <f t="shared" si="21"/>
        <v>12874655.650674513</v>
      </c>
      <c r="R250" s="77"/>
      <c r="S250" s="78">
        <f t="shared" si="22"/>
        <v>15595898.591007257</v>
      </c>
      <c r="T250" s="77"/>
      <c r="U250" s="77"/>
      <c r="V250" s="77"/>
      <c r="W250" s="76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</row>
    <row r="251" spans="1:36" ht="15">
      <c r="A251" s="73">
        <f t="shared" si="19"/>
        <v>45002</v>
      </c>
      <c r="B251" s="73">
        <v>45</v>
      </c>
      <c r="C251" s="73">
        <v>2</v>
      </c>
      <c r="D251" s="74">
        <v>0.01770059</v>
      </c>
      <c r="E251" s="75" t="s">
        <v>63</v>
      </c>
      <c r="F251" s="75" t="s">
        <v>65</v>
      </c>
      <c r="G251" s="76">
        <f>VLOOKUP(A251,GPW!A:E,5,0)</f>
        <v>1110949.9218330686</v>
      </c>
      <c r="H251" s="76">
        <f>VLOOKUP(A251,Grid!A:E,5,0)</f>
        <v>4769.316602316603</v>
      </c>
      <c r="I251" s="76">
        <f t="shared" si="20"/>
        <v>12352.53</v>
      </c>
      <c r="J251" s="76">
        <f>VLOOKUP(F251,'Pop cal'!B:O,14,0)</f>
        <v>103.3191930035836</v>
      </c>
      <c r="K251" s="76">
        <f>VLOOKUP(F251,'Pop cal'!B:G,6,0)</f>
        <v>10.413747966675173</v>
      </c>
      <c r="L251" s="76">
        <v>45002</v>
      </c>
      <c r="M251" s="77">
        <v>6</v>
      </c>
      <c r="N251" s="77">
        <f t="shared" si="23"/>
        <v>2276.9354701422158</v>
      </c>
      <c r="O251" s="77">
        <f>N251*G251/SUM(N246:N251)</f>
        <v>1879.7592293874384</v>
      </c>
      <c r="P251" s="77"/>
      <c r="Q251" s="77">
        <f t="shared" si="21"/>
        <v>194215.20662134833</v>
      </c>
      <c r="R251" s="77"/>
      <c r="S251" s="78">
        <f t="shared" si="22"/>
        <v>235265.37326374088</v>
      </c>
      <c r="T251" s="77"/>
      <c r="U251" s="77"/>
      <c r="V251" s="77"/>
      <c r="W251" s="76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</row>
    <row r="252" spans="1:36" ht="15">
      <c r="A252" s="73">
        <f t="shared" si="19"/>
        <v>49009</v>
      </c>
      <c r="B252" s="73">
        <v>49</v>
      </c>
      <c r="C252" s="73">
        <v>9</v>
      </c>
      <c r="D252" s="74">
        <v>0.00922509</v>
      </c>
      <c r="E252" s="75" t="s">
        <v>52</v>
      </c>
      <c r="F252" s="75" t="s">
        <v>55</v>
      </c>
      <c r="G252" s="76">
        <f>VLOOKUP(A252,GPW!A:E,5,0)</f>
        <v>47581.26890813816</v>
      </c>
      <c r="H252" s="76">
        <f>VLOOKUP(A252,Grid!A:E,5,0)</f>
        <v>4708.389961389961</v>
      </c>
      <c r="I252" s="76">
        <f t="shared" si="20"/>
        <v>12194.73</v>
      </c>
      <c r="J252" s="76">
        <f>VLOOKUP(F252,'Pop cal'!B:O,14,0)</f>
        <v>120.07795010693344</v>
      </c>
      <c r="K252" s="76">
        <f>VLOOKUP(F252,'Pop cal'!B:G,6,0)</f>
        <v>4.778809424994826</v>
      </c>
      <c r="L252" s="76">
        <v>49009</v>
      </c>
      <c r="M252" s="77">
        <v>6</v>
      </c>
      <c r="N252" s="77">
        <f t="shared" si="23"/>
        <v>537.6040261978987</v>
      </c>
      <c r="O252" s="77">
        <f>N252*G252/SUM(N252:N257)</f>
        <v>445.1172192907221</v>
      </c>
      <c r="P252" s="77">
        <f>SUM(O252:O257)</f>
        <v>47581.26890813817</v>
      </c>
      <c r="Q252" s="77">
        <f t="shared" si="21"/>
        <v>53448.76324972828</v>
      </c>
      <c r="R252" s="77"/>
      <c r="S252" s="78">
        <f t="shared" si="22"/>
        <v>64745.9251784995</v>
      </c>
      <c r="T252" s="77">
        <f>SUM(S252:S257)</f>
        <v>6357190.625315341</v>
      </c>
      <c r="U252" s="77">
        <f>SUM(D252:D257)</f>
        <v>1.0000000018000001</v>
      </c>
      <c r="V252" s="77"/>
      <c r="W252" s="76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</row>
    <row r="253" spans="1:36" ht="15">
      <c r="A253" s="73">
        <f t="shared" si="19"/>
        <v>49009</v>
      </c>
      <c r="B253" s="73">
        <v>49</v>
      </c>
      <c r="C253" s="73">
        <v>9</v>
      </c>
      <c r="D253" s="74">
        <v>0.0153874432</v>
      </c>
      <c r="E253" s="75" t="s">
        <v>8</v>
      </c>
      <c r="F253" s="75" t="s">
        <v>14</v>
      </c>
      <c r="G253" s="76">
        <f>VLOOKUP(A253,GPW!A:E,5,0)</f>
        <v>47581.26890813816</v>
      </c>
      <c r="H253" s="76">
        <f>VLOOKUP(A253,Grid!A:E,5,0)</f>
        <v>4708.389961389961</v>
      </c>
      <c r="I253" s="76">
        <f t="shared" si="20"/>
        <v>12194.73</v>
      </c>
      <c r="J253" s="76">
        <f>VLOOKUP(F253,'Pop cal'!B:O,14,0)</f>
        <v>109.7962564512863</v>
      </c>
      <c r="K253" s="76">
        <f>VLOOKUP(F253,'Pop cal'!B:G,6,0)</f>
        <v>3.2181486036753</v>
      </c>
      <c r="L253" s="76">
        <v>49009</v>
      </c>
      <c r="M253" s="77">
        <v>6</v>
      </c>
      <c r="N253" s="77">
        <f t="shared" si="23"/>
        <v>603.8717964026683</v>
      </c>
      <c r="O253" s="77">
        <f>N253*G253/SUM(N252:N257)</f>
        <v>499.98460153626627</v>
      </c>
      <c r="P253" s="77"/>
      <c r="Q253" s="77">
        <f t="shared" si="21"/>
        <v>54896.437531970085</v>
      </c>
      <c r="R253" s="77"/>
      <c r="S253" s="78">
        <f t="shared" si="22"/>
        <v>66499.58616262606</v>
      </c>
      <c r="T253" s="77"/>
      <c r="U253" s="77"/>
      <c r="V253" s="77"/>
      <c r="W253" s="76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</row>
    <row r="254" spans="1:36" ht="15">
      <c r="A254" s="73">
        <f t="shared" si="19"/>
        <v>49009</v>
      </c>
      <c r="B254" s="73">
        <v>49</v>
      </c>
      <c r="C254" s="73">
        <v>9</v>
      </c>
      <c r="D254" s="74">
        <v>0.0331927633</v>
      </c>
      <c r="E254" s="75" t="s">
        <v>52</v>
      </c>
      <c r="F254" s="75" t="s">
        <v>53</v>
      </c>
      <c r="G254" s="76">
        <f>VLOOKUP(A254,GPW!A:E,5,0)</f>
        <v>47581.26890813816</v>
      </c>
      <c r="H254" s="76">
        <f>VLOOKUP(A254,Grid!A:E,5,0)</f>
        <v>4708.389961389961</v>
      </c>
      <c r="I254" s="76">
        <f t="shared" si="20"/>
        <v>12194.73</v>
      </c>
      <c r="J254" s="76">
        <f>VLOOKUP(F254,'Pop cal'!B:O,14,0)</f>
        <v>120.07795010693346</v>
      </c>
      <c r="K254" s="76">
        <f>VLOOKUP(F254,'Pop cal'!B:G,6,0)</f>
        <v>2.0202756746872663</v>
      </c>
      <c r="L254" s="76">
        <v>49009</v>
      </c>
      <c r="M254" s="77">
        <v>6</v>
      </c>
      <c r="N254" s="77">
        <f t="shared" si="23"/>
        <v>817.7606952367688</v>
      </c>
      <c r="O254" s="77">
        <f>N254*G254/SUM(N252:N257)</f>
        <v>677.07708456604</v>
      </c>
      <c r="P254" s="77"/>
      <c r="Q254" s="77">
        <f t="shared" si="21"/>
        <v>81302.02837906891</v>
      </c>
      <c r="R254" s="77"/>
      <c r="S254" s="78">
        <f t="shared" si="22"/>
        <v>98486.37697558323</v>
      </c>
      <c r="T254" s="77"/>
      <c r="U254" s="77"/>
      <c r="V254" s="77"/>
      <c r="W254" s="76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</row>
    <row r="255" spans="1:36" ht="15">
      <c r="A255" s="73">
        <f t="shared" si="19"/>
        <v>49009</v>
      </c>
      <c r="B255" s="73">
        <v>49</v>
      </c>
      <c r="C255" s="73">
        <v>9</v>
      </c>
      <c r="D255" s="74">
        <v>0.0235378418</v>
      </c>
      <c r="E255" s="75" t="s">
        <v>59</v>
      </c>
      <c r="F255" s="75" t="s">
        <v>60</v>
      </c>
      <c r="G255" s="76">
        <f>VLOOKUP(A255,GPW!A:E,5,0)</f>
        <v>47581.26890813816</v>
      </c>
      <c r="H255" s="76">
        <f>VLOOKUP(A255,Grid!A:E,5,0)</f>
        <v>4708.389961389961</v>
      </c>
      <c r="I255" s="76">
        <f t="shared" si="20"/>
        <v>12194.73</v>
      </c>
      <c r="J255" s="76">
        <f>VLOOKUP(F255,'Pop cal'!B:O,14,0)</f>
        <v>115.9769836628196</v>
      </c>
      <c r="K255" s="76">
        <f>VLOOKUP(F255,'Pop cal'!B:G,6,0)</f>
        <v>8.28922245851508</v>
      </c>
      <c r="L255" s="76">
        <v>49009</v>
      </c>
      <c r="M255" s="77">
        <v>6</v>
      </c>
      <c r="N255" s="77">
        <f t="shared" si="23"/>
        <v>2379.3187320129036</v>
      </c>
      <c r="O255" s="77">
        <f>N255*G255/SUM(N252:N257)</f>
        <v>1969.9921990726527</v>
      </c>
      <c r="P255" s="77"/>
      <c r="Q255" s="77">
        <f t="shared" si="21"/>
        <v>228473.7530877311</v>
      </c>
      <c r="R255" s="77"/>
      <c r="S255" s="78">
        <f t="shared" si="22"/>
        <v>276764.9543835686</v>
      </c>
      <c r="T255" s="77"/>
      <c r="U255" s="77"/>
      <c r="V255" s="77"/>
      <c r="W255" s="76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</row>
    <row r="256" spans="1:36" ht="15">
      <c r="A256" s="73">
        <f t="shared" si="19"/>
        <v>49009</v>
      </c>
      <c r="B256" s="73">
        <v>49</v>
      </c>
      <c r="C256" s="73">
        <v>9</v>
      </c>
      <c r="D256" s="74">
        <v>0.8864190856</v>
      </c>
      <c r="E256" s="75" t="s">
        <v>8</v>
      </c>
      <c r="F256" s="75" t="s">
        <v>13</v>
      </c>
      <c r="G256" s="76">
        <f>VLOOKUP(A256,GPW!A:E,5,0)</f>
        <v>47581.26890813816</v>
      </c>
      <c r="H256" s="76">
        <f>VLOOKUP(A256,Grid!A:E,5,0)</f>
        <v>4708.389961389961</v>
      </c>
      <c r="I256" s="76">
        <f t="shared" si="20"/>
        <v>12194.73</v>
      </c>
      <c r="J256" s="76">
        <f>VLOOKUP(F256,'Pop cal'!B:O,14,0)</f>
        <v>109.7962564512863</v>
      </c>
      <c r="K256" s="76">
        <f>VLOOKUP(F256,'Pop cal'!B:G,6,0)</f>
        <v>4.675766800877279</v>
      </c>
      <c r="L256" s="76">
        <v>49009</v>
      </c>
      <c r="M256" s="77">
        <v>6</v>
      </c>
      <c r="N256" s="77">
        <f t="shared" si="23"/>
        <v>50543.362461099954</v>
      </c>
      <c r="O256" s="77">
        <f>N256*G256/SUM(N252:N257)</f>
        <v>41848.125862074914</v>
      </c>
      <c r="P256" s="77"/>
      <c r="Q256" s="77">
        <f t="shared" si="21"/>
        <v>4594767.559158084</v>
      </c>
      <c r="R256" s="77"/>
      <c r="S256" s="78">
        <f t="shared" si="22"/>
        <v>5565937.516792934</v>
      </c>
      <c r="T256" s="77"/>
      <c r="U256" s="77"/>
      <c r="V256" s="77"/>
      <c r="W256" s="76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</row>
    <row r="257" spans="1:36" ht="15">
      <c r="A257" s="73">
        <f t="shared" si="19"/>
        <v>49009</v>
      </c>
      <c r="B257" s="73">
        <v>49</v>
      </c>
      <c r="C257" s="73">
        <v>9</v>
      </c>
      <c r="D257" s="74">
        <v>0.0322377779</v>
      </c>
      <c r="E257" s="75" t="s">
        <v>8</v>
      </c>
      <c r="F257" s="75" t="s">
        <v>11</v>
      </c>
      <c r="G257" s="76">
        <f>VLOOKUP(A257,GPW!A:E,5,0)</f>
        <v>47581.26890813816</v>
      </c>
      <c r="H257" s="76">
        <f>VLOOKUP(A257,Grid!A:E,5,0)</f>
        <v>4708.389961389961</v>
      </c>
      <c r="I257" s="76">
        <f t="shared" si="20"/>
        <v>12194.73</v>
      </c>
      <c r="J257" s="76">
        <f>VLOOKUP(F257,'Pop cal'!B:O,14,0)</f>
        <v>109.7962564512863</v>
      </c>
      <c r="K257" s="76">
        <f>VLOOKUP(F257,'Pop cal'!B:G,6,0)</f>
        <v>6.577514360660092</v>
      </c>
      <c r="L257" s="76">
        <v>49009</v>
      </c>
      <c r="M257" s="77">
        <v>6</v>
      </c>
      <c r="N257" s="77">
        <f t="shared" si="23"/>
        <v>2585.8247802986702</v>
      </c>
      <c r="O257" s="77">
        <f>N257*G257/SUM(N252:N257)</f>
        <v>2140.971941597571</v>
      </c>
      <c r="P257" s="77"/>
      <c r="Q257" s="77">
        <f t="shared" si="21"/>
        <v>235070.70435465526</v>
      </c>
      <c r="R257" s="77"/>
      <c r="S257" s="78">
        <f t="shared" si="22"/>
        <v>284756.2658221294</v>
      </c>
      <c r="T257" s="77"/>
      <c r="U257" s="77"/>
      <c r="V257" s="77"/>
      <c r="W257" s="76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</row>
    <row r="258" spans="1:36" ht="15">
      <c r="A258" s="73">
        <f aca="true" t="shared" si="24" ref="A258:A300">1000*B258+C258</f>
        <v>44001</v>
      </c>
      <c r="B258" s="73">
        <v>44</v>
      </c>
      <c r="C258" s="73">
        <v>1</v>
      </c>
      <c r="D258" s="74">
        <v>0.0680760479</v>
      </c>
      <c r="E258" s="75" t="s">
        <v>68</v>
      </c>
      <c r="F258" s="75" t="s">
        <v>75</v>
      </c>
      <c r="G258" s="76">
        <f>VLOOKUP(A258,GPW!A:E,5,0)</f>
        <v>373530.56177786284</v>
      </c>
      <c r="H258" s="76">
        <f>VLOOKUP(A258,Grid!A:E,5,0)</f>
        <v>4772.223938223939</v>
      </c>
      <c r="I258" s="76">
        <f aca="true" t="shared" si="25" ref="I258:I300">H258*2.59</f>
        <v>12360.06</v>
      </c>
      <c r="J258" s="76">
        <f>VLOOKUP(F258,'Pop cal'!B:O,14,0)</f>
        <v>104.59246188646533</v>
      </c>
      <c r="K258" s="76">
        <f>VLOOKUP(F258,'Pop cal'!B:G,6,0)</f>
        <v>27.051960618885442</v>
      </c>
      <c r="L258" s="76">
        <v>44001</v>
      </c>
      <c r="M258" s="77">
        <v>7</v>
      </c>
      <c r="N258" s="77">
        <f t="shared" si="23"/>
        <v>22762.169902072776</v>
      </c>
      <c r="O258" s="77">
        <f>N258*G258/SUM(N258:N264)</f>
        <v>18786.64953526168</v>
      </c>
      <c r="P258" s="79">
        <f>SUM(O258:O264)</f>
        <v>373530.5617778629</v>
      </c>
      <c r="Q258" s="77">
        <f t="shared" si="21"/>
        <v>1964941.925491239</v>
      </c>
      <c r="R258" s="77"/>
      <c r="S258" s="78">
        <f t="shared" si="22"/>
        <v>2380260.5552075007</v>
      </c>
      <c r="T258" s="77">
        <f>SUM(S258:S264)</f>
        <v>47327155.062195696</v>
      </c>
      <c r="U258" s="77">
        <f>SUM(D258:D264)</f>
        <v>0.5063709265</v>
      </c>
      <c r="V258" s="77"/>
      <c r="W258" s="76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</row>
    <row r="259" spans="1:36" ht="15">
      <c r="A259" s="73">
        <f t="shared" si="24"/>
        <v>44001</v>
      </c>
      <c r="B259" s="73">
        <v>44</v>
      </c>
      <c r="C259" s="73">
        <v>1</v>
      </c>
      <c r="D259" s="74">
        <v>0.01893897</v>
      </c>
      <c r="E259" s="75" t="s">
        <v>68</v>
      </c>
      <c r="F259" s="75" t="s">
        <v>74</v>
      </c>
      <c r="G259" s="76">
        <f>VLOOKUP(A259,GPW!A:E,5,0)</f>
        <v>373530.56177786284</v>
      </c>
      <c r="H259" s="76">
        <f>VLOOKUP(A259,Grid!A:E,5,0)</f>
        <v>4772.223938223939</v>
      </c>
      <c r="I259" s="76">
        <f t="shared" si="25"/>
        <v>12360.06</v>
      </c>
      <c r="J259" s="76">
        <f>VLOOKUP(F259,'Pop cal'!B:O,14,0)</f>
        <v>104.59246188646533</v>
      </c>
      <c r="K259" s="76">
        <f>VLOOKUP(F259,'Pop cal'!B:G,6,0)</f>
        <v>9.50611132094036</v>
      </c>
      <c r="L259" s="76">
        <v>44001</v>
      </c>
      <c r="M259" s="77">
        <v>7</v>
      </c>
      <c r="N259" s="77">
        <f t="shared" si="23"/>
        <v>2225.2552322094475</v>
      </c>
      <c r="O259" s="77">
        <f>N259*G259/SUM(N258:N264)</f>
        <v>1836.6039070035838</v>
      </c>
      <c r="P259" s="77"/>
      <c r="Q259" s="77">
        <f aca="true" t="shared" si="26" ref="Q259:Q300">O259*J259</f>
        <v>192094.92414380566</v>
      </c>
      <c r="R259" s="77"/>
      <c r="S259" s="78">
        <f aca="true" t="shared" si="27" ref="S259:S301">Q259*$Q$305</f>
        <v>232696.93870508045</v>
      </c>
      <c r="T259" s="77"/>
      <c r="U259" s="77"/>
      <c r="V259" s="77"/>
      <c r="W259" s="76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</row>
    <row r="260" spans="1:36" ht="15">
      <c r="A260" s="73">
        <f t="shared" si="24"/>
        <v>44001</v>
      </c>
      <c r="B260" s="73">
        <v>44</v>
      </c>
      <c r="C260" s="73">
        <v>1</v>
      </c>
      <c r="D260" s="74">
        <v>0.1281840171</v>
      </c>
      <c r="E260" s="75" t="s">
        <v>68</v>
      </c>
      <c r="F260" s="75" t="s">
        <v>73</v>
      </c>
      <c r="G260" s="76">
        <f>VLOOKUP(A260,GPW!A:E,5,0)</f>
        <v>373530.56177786284</v>
      </c>
      <c r="H260" s="76">
        <f>VLOOKUP(A260,Grid!A:E,5,0)</f>
        <v>4772.223938223939</v>
      </c>
      <c r="I260" s="76">
        <f t="shared" si="25"/>
        <v>12360.06</v>
      </c>
      <c r="J260" s="76">
        <f>VLOOKUP(F260,'Pop cal'!B:O,14,0)</f>
        <v>104.59246188646532</v>
      </c>
      <c r="K260" s="76">
        <f>VLOOKUP(F260,'Pop cal'!B:G,6,0)</f>
        <v>13.104462285287527</v>
      </c>
      <c r="L260" s="76">
        <v>44001</v>
      </c>
      <c r="M260" s="77">
        <v>7</v>
      </c>
      <c r="N260" s="77">
        <f t="shared" si="23"/>
        <v>20762.21394127917</v>
      </c>
      <c r="O260" s="77">
        <f>N260*G260/SUM(N258:N264)</f>
        <v>17135.995318944388</v>
      </c>
      <c r="P260" s="77"/>
      <c r="Q260" s="77">
        <f t="shared" si="26"/>
        <v>1792295.937283339</v>
      </c>
      <c r="R260" s="77"/>
      <c r="S260" s="78">
        <f t="shared" si="27"/>
        <v>2171123.363713484</v>
      </c>
      <c r="T260" s="77"/>
      <c r="U260" s="77"/>
      <c r="V260" s="77"/>
      <c r="W260" s="76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</row>
    <row r="261" spans="1:36" ht="15">
      <c r="A261" s="73">
        <f t="shared" si="24"/>
        <v>44001</v>
      </c>
      <c r="B261" s="73">
        <v>44</v>
      </c>
      <c r="C261" s="73">
        <v>1</v>
      </c>
      <c r="D261" s="74">
        <v>0.0760055754</v>
      </c>
      <c r="E261" s="75" t="s">
        <v>68</v>
      </c>
      <c r="F261" s="75" t="s">
        <v>72</v>
      </c>
      <c r="G261" s="76">
        <f>VLOOKUP(A261,GPW!A:E,5,0)</f>
        <v>373530.56177786284</v>
      </c>
      <c r="H261" s="76">
        <f>VLOOKUP(A261,Grid!A:E,5,0)</f>
        <v>4772.223938223939</v>
      </c>
      <c r="I261" s="76">
        <f t="shared" si="25"/>
        <v>12360.06</v>
      </c>
      <c r="J261" s="76">
        <f>VLOOKUP(F261,'Pop cal'!B:O,14,0)</f>
        <v>104.59246188646533</v>
      </c>
      <c r="K261" s="76">
        <f>VLOOKUP(F261,'Pop cal'!B:G,6,0)</f>
        <v>270.48651279227784</v>
      </c>
      <c r="L261" s="76">
        <v>44001</v>
      </c>
      <c r="M261" s="77">
        <v>7</v>
      </c>
      <c r="N261" s="77">
        <f t="shared" si="23"/>
        <v>254104.08391695895</v>
      </c>
      <c r="O261" s="77">
        <f>N261*G261/SUM(N258:N264)</f>
        <v>209723.6067810882</v>
      </c>
      <c r="P261" s="77"/>
      <c r="Q261" s="77">
        <f t="shared" si="26"/>
        <v>21935508.34894301</v>
      </c>
      <c r="R261" s="77"/>
      <c r="S261" s="78">
        <f t="shared" si="27"/>
        <v>26571892.331301704</v>
      </c>
      <c r="T261" s="77"/>
      <c r="U261" s="77"/>
      <c r="V261" s="77"/>
      <c r="W261" s="76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</row>
    <row r="262" spans="1:36" ht="15">
      <c r="A262" s="73">
        <f t="shared" si="24"/>
        <v>44001</v>
      </c>
      <c r="B262" s="73">
        <v>44</v>
      </c>
      <c r="C262" s="73">
        <v>1</v>
      </c>
      <c r="D262" s="74">
        <v>0.005085114</v>
      </c>
      <c r="E262" s="75" t="s">
        <v>15</v>
      </c>
      <c r="F262" s="75" t="s">
        <v>17</v>
      </c>
      <c r="G262" s="76">
        <f>VLOOKUP(A262,GPW!A:E,5,0)</f>
        <v>373530.56177786284</v>
      </c>
      <c r="H262" s="76">
        <f>VLOOKUP(A262,Grid!A:E,5,0)</f>
        <v>4772.223938223939</v>
      </c>
      <c r="I262" s="76">
        <f t="shared" si="25"/>
        <v>12360.06</v>
      </c>
      <c r="J262" s="76">
        <f>VLOOKUP(F262,'Pop cal'!B:O,14,0)</f>
        <v>105.82714686380518</v>
      </c>
      <c r="K262" s="76">
        <f>VLOOKUP(F262,'Pop cal'!B:G,6,0)</f>
        <v>12.769853727336837</v>
      </c>
      <c r="L262" s="76">
        <v>44001</v>
      </c>
      <c r="M262" s="77">
        <v>7</v>
      </c>
      <c r="N262" s="77">
        <f t="shared" si="23"/>
        <v>802.6148580797706</v>
      </c>
      <c r="O262" s="77">
        <f>N262*G262/SUM(N258:N264)</f>
        <v>662.4343863264708</v>
      </c>
      <c r="P262" s="77"/>
      <c r="Q262" s="77">
        <f t="shared" si="26"/>
        <v>70103.54108940608</v>
      </c>
      <c r="R262" s="77"/>
      <c r="S262" s="78">
        <f t="shared" si="27"/>
        <v>84920.9289448924</v>
      </c>
      <c r="T262" s="77"/>
      <c r="U262" s="77"/>
      <c r="V262" s="77"/>
      <c r="W262" s="76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</row>
    <row r="263" spans="1:36" ht="15">
      <c r="A263" s="73">
        <f t="shared" si="24"/>
        <v>44001</v>
      </c>
      <c r="B263" s="73">
        <v>44</v>
      </c>
      <c r="C263" s="73">
        <v>1</v>
      </c>
      <c r="D263" s="74">
        <v>0.1904885395</v>
      </c>
      <c r="E263" s="75" t="s">
        <v>68</v>
      </c>
      <c r="F263" s="75" t="s">
        <v>71</v>
      </c>
      <c r="G263" s="76">
        <f>VLOOKUP(A263,GPW!A:E,5,0)</f>
        <v>373530.56177786284</v>
      </c>
      <c r="H263" s="76">
        <f>VLOOKUP(A263,Grid!A:E,5,0)</f>
        <v>4772.223938223939</v>
      </c>
      <c r="I263" s="76">
        <f t="shared" si="25"/>
        <v>12360.06</v>
      </c>
      <c r="J263" s="76">
        <f>VLOOKUP(F263,'Pop cal'!B:O,14,0)</f>
        <v>104.59246188646534</v>
      </c>
      <c r="K263" s="76">
        <f>VLOOKUP(F263,'Pop cal'!B:G,6,0)</f>
        <v>59.20870703684217</v>
      </c>
      <c r="L263" s="76">
        <v>44001</v>
      </c>
      <c r="M263" s="77">
        <v>7</v>
      </c>
      <c r="N263" s="77">
        <f t="shared" si="23"/>
        <v>139403.92711087232</v>
      </c>
      <c r="O263" s="77">
        <f>N263*G263/SUM(N258:N264)</f>
        <v>115056.37352406532</v>
      </c>
      <c r="P263" s="77"/>
      <c r="Q263" s="77">
        <f t="shared" si="26"/>
        <v>12034029.362610722</v>
      </c>
      <c r="R263" s="77"/>
      <c r="S263" s="78">
        <f t="shared" si="27"/>
        <v>14577593.89243531</v>
      </c>
      <c r="T263" s="77"/>
      <c r="U263" s="77"/>
      <c r="V263" s="77"/>
      <c r="W263" s="76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</row>
    <row r="264" spans="1:36" ht="15">
      <c r="A264" s="73">
        <f t="shared" si="24"/>
        <v>44001</v>
      </c>
      <c r="B264" s="73">
        <v>44</v>
      </c>
      <c r="C264" s="73">
        <v>1</v>
      </c>
      <c r="D264" s="74">
        <v>0.0195926626</v>
      </c>
      <c r="E264" s="75" t="s">
        <v>68</v>
      </c>
      <c r="F264" s="75" t="s">
        <v>70</v>
      </c>
      <c r="G264" s="76">
        <f>VLOOKUP(A264,GPW!A:E,5,0)</f>
        <v>373530.56177786284</v>
      </c>
      <c r="H264" s="76">
        <f>VLOOKUP(A264,Grid!A:E,5,0)</f>
        <v>4772.223938223939</v>
      </c>
      <c r="I264" s="76">
        <f t="shared" si="25"/>
        <v>12360.06</v>
      </c>
      <c r="J264" s="76">
        <f>VLOOKUP(F264,'Pop cal'!B:O,14,0)</f>
        <v>104.59246188646533</v>
      </c>
      <c r="K264" s="76">
        <f>VLOOKUP(F264,'Pop cal'!B:G,6,0)</f>
        <v>51.67783259207289</v>
      </c>
      <c r="L264" s="76">
        <v>44001</v>
      </c>
      <c r="M264" s="77">
        <v>7</v>
      </c>
      <c r="N264" s="77">
        <f t="shared" si="23"/>
        <v>12514.639086524761</v>
      </c>
      <c r="O264" s="77">
        <f>N264*G264/SUM(N258:N264)</f>
        <v>10328.898325173233</v>
      </c>
      <c r="P264" s="77"/>
      <c r="Q264" s="77">
        <f t="shared" si="26"/>
        <v>1080324.904404857</v>
      </c>
      <c r="R264" s="77"/>
      <c r="S264" s="78">
        <f t="shared" si="27"/>
        <v>1308667.0518877176</v>
      </c>
      <c r="T264" s="77"/>
      <c r="U264" s="77"/>
      <c r="V264" s="77"/>
      <c r="W264" s="76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</row>
    <row r="265" spans="1:36" ht="15">
      <c r="A265" s="73">
        <f t="shared" si="24"/>
        <v>44010</v>
      </c>
      <c r="B265" s="73">
        <v>44</v>
      </c>
      <c r="C265" s="73">
        <v>10</v>
      </c>
      <c r="D265" s="74">
        <v>0.0014349429</v>
      </c>
      <c r="E265" s="75" t="s">
        <v>76</v>
      </c>
      <c r="F265" s="75" t="s">
        <v>77</v>
      </c>
      <c r="G265" s="76">
        <f>VLOOKUP(A265,GPW!A:E,5,0)</f>
        <v>85408.35004479547</v>
      </c>
      <c r="H265" s="76">
        <f>VLOOKUP(A265,Grid!A:E,5,0)</f>
        <v>4693.92277992278</v>
      </c>
      <c r="I265" s="76">
        <f t="shared" si="25"/>
        <v>12157.26</v>
      </c>
      <c r="J265" s="76">
        <f>VLOOKUP(F265,'Pop cal'!B:O,14,0)</f>
        <v>118.17399663720379</v>
      </c>
      <c r="K265" s="76">
        <f>VLOOKUP(F265,'Pop cal'!B:G,6,0)</f>
        <v>16.72985476458724</v>
      </c>
      <c r="L265" s="76">
        <v>44010</v>
      </c>
      <c r="M265" s="77">
        <v>7</v>
      </c>
      <c r="N265" s="77">
        <f t="shared" si="23"/>
        <v>291.8518800612075</v>
      </c>
      <c r="O265" s="77">
        <f>N265*G265/SUM(N265:N271)</f>
        <v>241.20654099657767</v>
      </c>
      <c r="P265" s="77">
        <f>SUM(O265:O271)</f>
        <v>85408.35004479547</v>
      </c>
      <c r="Q265" s="77">
        <f t="shared" si="26"/>
        <v>28504.340964601128</v>
      </c>
      <c r="R265" s="77"/>
      <c r="S265" s="78">
        <f t="shared" si="27"/>
        <v>34529.14183876621</v>
      </c>
      <c r="T265" s="77">
        <f>SUM(S265:S271)</f>
        <v>15281589.55912721</v>
      </c>
      <c r="U265" s="77">
        <f>SUM(D265:D271)</f>
        <v>0.4453543228</v>
      </c>
      <c r="V265" s="77"/>
      <c r="W265" s="76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</row>
    <row r="266" spans="1:36" ht="15">
      <c r="A266" s="73">
        <f t="shared" si="24"/>
        <v>44010</v>
      </c>
      <c r="B266" s="73">
        <v>44</v>
      </c>
      <c r="C266" s="73">
        <v>10</v>
      </c>
      <c r="D266" s="74">
        <v>0.0102851243</v>
      </c>
      <c r="E266" s="75" t="s">
        <v>82</v>
      </c>
      <c r="F266" s="75" t="s">
        <v>89</v>
      </c>
      <c r="G266" s="76">
        <f>VLOOKUP(A266,GPW!A:E,5,0)</f>
        <v>85408.35004479547</v>
      </c>
      <c r="H266" s="76">
        <f>VLOOKUP(A266,Grid!A:E,5,0)</f>
        <v>4693.92277992278</v>
      </c>
      <c r="I266" s="76">
        <f t="shared" si="25"/>
        <v>12157.26</v>
      </c>
      <c r="J266" s="76">
        <f>VLOOKUP(F266,'Pop cal'!B:O,14,0)</f>
        <v>147.78802977055628</v>
      </c>
      <c r="K266" s="76">
        <f>VLOOKUP(F266,'Pop cal'!B:G,6,0)</f>
        <v>38.12231194324294</v>
      </c>
      <c r="L266" s="76">
        <v>44010</v>
      </c>
      <c r="M266" s="77">
        <v>7</v>
      </c>
      <c r="N266" s="77">
        <f aca="true" t="shared" si="28" ref="N266:N300">D266*I266*K266</f>
        <v>4766.773103941465</v>
      </c>
      <c r="O266" s="77">
        <f>N266*G266/SUM(N265:N271)</f>
        <v>3939.5903561632304</v>
      </c>
      <c r="P266" s="77"/>
      <c r="Q266" s="77">
        <f t="shared" si="26"/>
        <v>582224.2968404479</v>
      </c>
      <c r="R266" s="77"/>
      <c r="S266" s="78">
        <f t="shared" si="27"/>
        <v>705285.7441098557</v>
      </c>
      <c r="T266" s="77"/>
      <c r="U266" s="77"/>
      <c r="V266" s="77"/>
      <c r="W266" s="76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</row>
    <row r="267" spans="1:36" ht="15">
      <c r="A267" s="73">
        <f t="shared" si="24"/>
        <v>44010</v>
      </c>
      <c r="B267" s="73">
        <v>44</v>
      </c>
      <c r="C267" s="73">
        <v>10</v>
      </c>
      <c r="D267" s="74">
        <v>0.0851386752</v>
      </c>
      <c r="E267" s="75" t="s">
        <v>82</v>
      </c>
      <c r="F267" s="75" t="s">
        <v>88</v>
      </c>
      <c r="G267" s="76">
        <f>VLOOKUP(A267,GPW!A:E,5,0)</f>
        <v>85408.35004479547</v>
      </c>
      <c r="H267" s="76">
        <f>VLOOKUP(A267,Grid!A:E,5,0)</f>
        <v>4693.92277992278</v>
      </c>
      <c r="I267" s="76">
        <f t="shared" si="25"/>
        <v>12157.26</v>
      </c>
      <c r="J267" s="76">
        <f>VLOOKUP(F267,'Pop cal'!B:O,14,0)</f>
        <v>147.78802977055628</v>
      </c>
      <c r="K267" s="76">
        <f>VLOOKUP(F267,'Pop cal'!B:G,6,0)</f>
        <v>32.14526950961408</v>
      </c>
      <c r="L267" s="76">
        <v>44010</v>
      </c>
      <c r="M267" s="77">
        <v>7</v>
      </c>
      <c r="N267" s="77">
        <f t="shared" si="28"/>
        <v>33272.05797803685</v>
      </c>
      <c r="O267" s="77">
        <f>N267*G267/SUM(N265:N271)</f>
        <v>27498.325571987923</v>
      </c>
      <c r="P267" s="77"/>
      <c r="Q267" s="77">
        <f t="shared" si="26"/>
        <v>4063923.3582734005</v>
      </c>
      <c r="R267" s="77"/>
      <c r="S267" s="78">
        <f t="shared" si="27"/>
        <v>4922891.788095091</v>
      </c>
      <c r="T267" s="77"/>
      <c r="U267" s="77"/>
      <c r="V267" s="77"/>
      <c r="W267" s="76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</row>
    <row r="268" spans="1:36" ht="15">
      <c r="A268" s="73">
        <f t="shared" si="24"/>
        <v>44010</v>
      </c>
      <c r="B268" s="73">
        <v>44</v>
      </c>
      <c r="C268" s="73">
        <v>10</v>
      </c>
      <c r="D268" s="74">
        <v>9.81869E-05</v>
      </c>
      <c r="E268" s="75" t="s">
        <v>82</v>
      </c>
      <c r="F268" s="75" t="s">
        <v>85</v>
      </c>
      <c r="G268" s="76">
        <f>VLOOKUP(A268,GPW!A:E,5,0)</f>
        <v>85408.35004479547</v>
      </c>
      <c r="H268" s="76">
        <f>VLOOKUP(A268,Grid!A:E,5,0)</f>
        <v>4693.92277992278</v>
      </c>
      <c r="I268" s="76">
        <f t="shared" si="25"/>
        <v>12157.26</v>
      </c>
      <c r="J268" s="76">
        <f>VLOOKUP(F268,'Pop cal'!B:O,14,0)</f>
        <v>147.78802977055628</v>
      </c>
      <c r="K268" s="76">
        <f>VLOOKUP(F268,'Pop cal'!B:G,6,0)</f>
        <v>12.67586891943812</v>
      </c>
      <c r="L268" s="76">
        <v>44010</v>
      </c>
      <c r="M268" s="77">
        <v>7</v>
      </c>
      <c r="N268" s="77">
        <f t="shared" si="28"/>
        <v>15.130977756201926</v>
      </c>
      <c r="O268" s="77">
        <f>N268*G268/SUM(N265:N271)</f>
        <v>12.505284549492048</v>
      </c>
      <c r="P268" s="77"/>
      <c r="Q268" s="77">
        <f t="shared" si="26"/>
        <v>1848.1313652896083</v>
      </c>
      <c r="R268" s="77"/>
      <c r="S268" s="78">
        <f t="shared" si="27"/>
        <v>2238.760409441044</v>
      </c>
      <c r="T268" s="77"/>
      <c r="U268" s="77"/>
      <c r="V268" s="77"/>
      <c r="W268" s="76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</row>
    <row r="269" spans="1:36" ht="15">
      <c r="A269" s="73">
        <f t="shared" si="24"/>
        <v>44010</v>
      </c>
      <c r="B269" s="73">
        <v>44</v>
      </c>
      <c r="C269" s="73">
        <v>10</v>
      </c>
      <c r="D269" s="74">
        <v>0.2799388195</v>
      </c>
      <c r="E269" s="75" t="s">
        <v>82</v>
      </c>
      <c r="F269" s="75" t="s">
        <v>85</v>
      </c>
      <c r="G269" s="76">
        <f>VLOOKUP(A269,GPW!A:E,5,0)</f>
        <v>85408.35004479547</v>
      </c>
      <c r="H269" s="76">
        <f>VLOOKUP(A269,Grid!A:E,5,0)</f>
        <v>4693.92277992278</v>
      </c>
      <c r="I269" s="76">
        <f t="shared" si="25"/>
        <v>12157.26</v>
      </c>
      <c r="J269" s="76">
        <f>VLOOKUP(F269,'Pop cal'!B:O,14,0)</f>
        <v>147.78802977055628</v>
      </c>
      <c r="K269" s="76">
        <f>VLOOKUP(F269,'Pop cal'!B:G,6,0)</f>
        <v>12.67586891943812</v>
      </c>
      <c r="L269" s="76">
        <v>44010</v>
      </c>
      <c r="M269" s="77">
        <v>7</v>
      </c>
      <c r="N269" s="77">
        <f t="shared" si="28"/>
        <v>43139.645420640896</v>
      </c>
      <c r="O269" s="77">
        <f>N269*G269/SUM(N265:N271)</f>
        <v>35653.58102044563</v>
      </c>
      <c r="P269" s="77"/>
      <c r="Q269" s="77">
        <f t="shared" si="26"/>
        <v>5269172.493276559</v>
      </c>
      <c r="R269" s="77"/>
      <c r="S269" s="78">
        <f t="shared" si="27"/>
        <v>6382887.596637254</v>
      </c>
      <c r="T269" s="77"/>
      <c r="U269" s="77"/>
      <c r="V269" s="77"/>
      <c r="W269" s="76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</row>
    <row r="270" spans="1:36" ht="15">
      <c r="A270" s="73">
        <f t="shared" si="24"/>
        <v>44010</v>
      </c>
      <c r="B270" s="73">
        <v>44</v>
      </c>
      <c r="C270" s="73">
        <v>10</v>
      </c>
      <c r="D270" s="74">
        <v>0.0644346912</v>
      </c>
      <c r="E270" s="75" t="s">
        <v>82</v>
      </c>
      <c r="F270" s="75" t="s">
        <v>86</v>
      </c>
      <c r="G270" s="76">
        <f>VLOOKUP(A270,GPW!A:E,5,0)</f>
        <v>85408.35004479547</v>
      </c>
      <c r="H270" s="76">
        <f>VLOOKUP(A270,Grid!A:E,5,0)</f>
        <v>4693.92277992278</v>
      </c>
      <c r="I270" s="76">
        <f t="shared" si="25"/>
        <v>12157.26</v>
      </c>
      <c r="J270" s="76">
        <f>VLOOKUP(F270,'Pop cal'!B:O,14,0)</f>
        <v>147.7880297705563</v>
      </c>
      <c r="K270" s="76">
        <f>VLOOKUP(F270,'Pop cal'!B:G,6,0)</f>
        <v>26.944689275118932</v>
      </c>
      <c r="L270" s="76">
        <v>44010</v>
      </c>
      <c r="M270" s="77">
        <v>7</v>
      </c>
      <c r="N270" s="77">
        <f t="shared" si="28"/>
        <v>21107.103319046237</v>
      </c>
      <c r="O270" s="77">
        <f>N270*G270/SUM(N265:N271)</f>
        <v>17444.36726251961</v>
      </c>
      <c r="P270" s="77"/>
      <c r="Q270" s="77">
        <f t="shared" si="26"/>
        <v>2578068.668321766</v>
      </c>
      <c r="R270" s="77"/>
      <c r="S270" s="78">
        <f t="shared" si="27"/>
        <v>3122980.4200388766</v>
      </c>
      <c r="T270" s="77"/>
      <c r="U270" s="77"/>
      <c r="V270" s="77"/>
      <c r="W270" s="76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</row>
    <row r="271" spans="1:36" ht="15">
      <c r="A271" s="73">
        <f t="shared" si="24"/>
        <v>44010</v>
      </c>
      <c r="B271" s="73">
        <v>44</v>
      </c>
      <c r="C271" s="73">
        <v>10</v>
      </c>
      <c r="D271" s="74">
        <v>0.0040238828</v>
      </c>
      <c r="E271" s="75" t="s">
        <v>82</v>
      </c>
      <c r="F271" s="75" t="s">
        <v>84</v>
      </c>
      <c r="G271" s="76">
        <f>VLOOKUP(A271,GPW!A:E,5,0)</f>
        <v>85408.35004479547</v>
      </c>
      <c r="H271" s="76">
        <f>VLOOKUP(A271,Grid!A:E,5,0)</f>
        <v>4693.92277992278</v>
      </c>
      <c r="I271" s="76">
        <f t="shared" si="25"/>
        <v>12157.26</v>
      </c>
      <c r="J271" s="76">
        <f>VLOOKUP(F271,'Pop cal'!B:O,14,0)</f>
        <v>147.78802977055625</v>
      </c>
      <c r="K271" s="76">
        <f>VLOOKUP(F271,'Pop cal'!B:G,6,0)</f>
        <v>15.304686907131641</v>
      </c>
      <c r="L271" s="76">
        <v>44010</v>
      </c>
      <c r="M271" s="77">
        <v>7</v>
      </c>
      <c r="N271" s="77">
        <f t="shared" si="28"/>
        <v>748.6959385947555</v>
      </c>
      <c r="O271" s="77">
        <f>N271*G271/SUM(N265:N271)</f>
        <v>618.7740081330073</v>
      </c>
      <c r="P271" s="77"/>
      <c r="Q271" s="77">
        <f t="shared" si="26"/>
        <v>91447.39153520731</v>
      </c>
      <c r="R271" s="77"/>
      <c r="S271" s="78">
        <f t="shared" si="27"/>
        <v>110776.10799792605</v>
      </c>
      <c r="T271" s="77"/>
      <c r="U271" s="77"/>
      <c r="V271" s="77"/>
      <c r="W271" s="76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</row>
    <row r="272" spans="1:36" ht="15">
      <c r="A272" s="73">
        <f t="shared" si="24"/>
        <v>43001</v>
      </c>
      <c r="B272" s="73">
        <v>43</v>
      </c>
      <c r="C272" s="73">
        <v>1</v>
      </c>
      <c r="D272" s="74">
        <v>0.00125631</v>
      </c>
      <c r="E272" s="75" t="s">
        <v>37</v>
      </c>
      <c r="F272" s="75" t="s">
        <v>40</v>
      </c>
      <c r="G272" s="76">
        <f>VLOOKUP(A272,GPW!A:E,5,0)</f>
        <v>126279.1800911553</v>
      </c>
      <c r="H272" s="76">
        <f>VLOOKUP(A272,Grid!A:E,5,0)</f>
        <v>4772.223938223939</v>
      </c>
      <c r="I272" s="76">
        <f t="shared" si="25"/>
        <v>12360.06</v>
      </c>
      <c r="J272" s="76">
        <f>VLOOKUP(F272,'Pop cal'!B:O,14,0)</f>
        <v>133.11368486301606</v>
      </c>
      <c r="K272" s="76">
        <f>VLOOKUP(F272,'Pop cal'!B:G,6,0)</f>
        <v>22.746676471918374</v>
      </c>
      <c r="L272" s="76">
        <v>43001</v>
      </c>
      <c r="M272" s="77">
        <v>8</v>
      </c>
      <c r="N272" s="77">
        <f t="shared" si="28"/>
        <v>353.21191579649326</v>
      </c>
      <c r="O272" s="77">
        <f>N272*G272/SUM(N272:N279)</f>
        <v>291.59232778383324</v>
      </c>
      <c r="P272" s="79">
        <f>SUM(O272:O279)</f>
        <v>126279.18009115531</v>
      </c>
      <c r="Q272" s="77">
        <f t="shared" si="26"/>
        <v>38814.92922909046</v>
      </c>
      <c r="R272" s="77"/>
      <c r="S272" s="78">
        <f t="shared" si="27"/>
        <v>47019.02066346166</v>
      </c>
      <c r="T272" s="77">
        <f>SUM(S272:S279)</f>
        <v>16280233.21363276</v>
      </c>
      <c r="U272" s="77">
        <f>SUM(D272:D279)</f>
        <v>0.9964044441</v>
      </c>
      <c r="V272" s="77"/>
      <c r="W272" s="76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</row>
    <row r="273" spans="1:36" ht="15">
      <c r="A273" s="73">
        <f t="shared" si="24"/>
        <v>43001</v>
      </c>
      <c r="B273" s="73">
        <v>43</v>
      </c>
      <c r="C273" s="73">
        <v>1</v>
      </c>
      <c r="D273" s="74">
        <v>0.0769759801</v>
      </c>
      <c r="E273" s="75" t="s">
        <v>68</v>
      </c>
      <c r="F273" s="75" t="s">
        <v>75</v>
      </c>
      <c r="G273" s="76">
        <f>VLOOKUP(A273,GPW!A:E,5,0)</f>
        <v>126279.1800911553</v>
      </c>
      <c r="H273" s="76">
        <f>VLOOKUP(A273,Grid!A:E,5,0)</f>
        <v>4772.223938223939</v>
      </c>
      <c r="I273" s="76">
        <f t="shared" si="25"/>
        <v>12360.06</v>
      </c>
      <c r="J273" s="76">
        <f>VLOOKUP(F273,'Pop cal'!B:O,14,0)</f>
        <v>104.59246188646533</v>
      </c>
      <c r="K273" s="76">
        <f>VLOOKUP(F273,'Pop cal'!B:G,6,0)</f>
        <v>27.051960618885442</v>
      </c>
      <c r="L273" s="76">
        <v>43001</v>
      </c>
      <c r="M273" s="77">
        <v>8</v>
      </c>
      <c r="N273" s="77">
        <f t="shared" si="28"/>
        <v>25737.98555387016</v>
      </c>
      <c r="O273" s="77">
        <f>N273*G273/SUM(N272:N279)</f>
        <v>21247.86504780251</v>
      </c>
      <c r="P273" s="77"/>
      <c r="Q273" s="77">
        <f t="shared" si="26"/>
        <v>2222366.5151810427</v>
      </c>
      <c r="R273" s="77"/>
      <c r="S273" s="78">
        <f t="shared" si="27"/>
        <v>2692095.5203176932</v>
      </c>
      <c r="T273" s="77"/>
      <c r="U273" s="77"/>
      <c r="V273" s="77"/>
      <c r="W273" s="76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</row>
    <row r="274" spans="1:36" ht="15">
      <c r="A274" s="73">
        <f t="shared" si="24"/>
        <v>43001</v>
      </c>
      <c r="B274" s="73">
        <v>43</v>
      </c>
      <c r="C274" s="73">
        <v>1</v>
      </c>
      <c r="D274" s="74">
        <v>0.0612172651</v>
      </c>
      <c r="E274" s="75" t="s">
        <v>37</v>
      </c>
      <c r="F274" s="75" t="s">
        <v>39</v>
      </c>
      <c r="G274" s="76">
        <f>VLOOKUP(A274,GPW!A:E,5,0)</f>
        <v>126279.1800911553</v>
      </c>
      <c r="H274" s="76">
        <f>VLOOKUP(A274,Grid!A:E,5,0)</f>
        <v>4772.223938223939</v>
      </c>
      <c r="I274" s="76">
        <f t="shared" si="25"/>
        <v>12360.06</v>
      </c>
      <c r="J274" s="76">
        <f>VLOOKUP(F274,'Pop cal'!B:O,14,0)</f>
        <v>133.11368486301606</v>
      </c>
      <c r="K274" s="76">
        <f>VLOOKUP(F274,'Pop cal'!B:G,6,0)</f>
        <v>9.936340392408416</v>
      </c>
      <c r="L274" s="76">
        <v>43001</v>
      </c>
      <c r="M274" s="77">
        <v>8</v>
      </c>
      <c r="N274" s="77">
        <f t="shared" si="28"/>
        <v>7518.322713859209</v>
      </c>
      <c r="O274" s="77">
        <f>N274*G274/SUM(N272:N279)</f>
        <v>6206.7136557968815</v>
      </c>
      <c r="P274" s="77"/>
      <c r="Q274" s="77">
        <f t="shared" si="26"/>
        <v>826198.5256127245</v>
      </c>
      <c r="R274" s="77"/>
      <c r="S274" s="78">
        <f t="shared" si="27"/>
        <v>1000827.4218053119</v>
      </c>
      <c r="T274" s="77"/>
      <c r="U274" s="77"/>
      <c r="V274" s="77"/>
      <c r="W274" s="76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</row>
    <row r="275" spans="1:36" ht="15">
      <c r="A275" s="73">
        <f t="shared" si="24"/>
        <v>43001</v>
      </c>
      <c r="B275" s="73">
        <v>43</v>
      </c>
      <c r="C275" s="73">
        <v>1</v>
      </c>
      <c r="D275" s="74">
        <v>0.4828753011</v>
      </c>
      <c r="E275" s="75" t="s">
        <v>68</v>
      </c>
      <c r="F275" s="75" t="s">
        <v>74</v>
      </c>
      <c r="G275" s="76">
        <f>VLOOKUP(A275,GPW!A:E,5,0)</f>
        <v>126279.1800911553</v>
      </c>
      <c r="H275" s="76">
        <f>VLOOKUP(A275,Grid!A:E,5,0)</f>
        <v>4772.223938223939</v>
      </c>
      <c r="I275" s="76">
        <f t="shared" si="25"/>
        <v>12360.06</v>
      </c>
      <c r="J275" s="76">
        <f>VLOOKUP(F275,'Pop cal'!B:O,14,0)</f>
        <v>104.59246188646533</v>
      </c>
      <c r="K275" s="76">
        <f>VLOOKUP(F275,'Pop cal'!B:G,6,0)</f>
        <v>9.50611132094036</v>
      </c>
      <c r="L275" s="76">
        <v>43001</v>
      </c>
      <c r="M275" s="77">
        <v>8</v>
      </c>
      <c r="N275" s="77">
        <f t="shared" si="28"/>
        <v>56735.96770455243</v>
      </c>
      <c r="O275" s="77">
        <f>N275*G275/SUM(N272:N279)</f>
        <v>46838.09393783503</v>
      </c>
      <c r="P275" s="77"/>
      <c r="Q275" s="77">
        <f t="shared" si="26"/>
        <v>4898911.5550276935</v>
      </c>
      <c r="R275" s="77"/>
      <c r="S275" s="78">
        <f t="shared" si="27"/>
        <v>5934366.703976489</v>
      </c>
      <c r="T275" s="77"/>
      <c r="U275" s="77"/>
      <c r="V275" s="77"/>
      <c r="W275" s="76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</row>
    <row r="276" spans="1:36" ht="15">
      <c r="A276" s="73">
        <f t="shared" si="24"/>
        <v>43001</v>
      </c>
      <c r="B276" s="73">
        <v>43</v>
      </c>
      <c r="C276" s="73">
        <v>1</v>
      </c>
      <c r="D276" s="74">
        <v>0.0798653031</v>
      </c>
      <c r="E276" s="75" t="s">
        <v>68</v>
      </c>
      <c r="F276" s="75" t="s">
        <v>73</v>
      </c>
      <c r="G276" s="76">
        <f>VLOOKUP(A276,GPW!A:E,5,0)</f>
        <v>126279.1800911553</v>
      </c>
      <c r="H276" s="76">
        <f>VLOOKUP(A276,Grid!A:E,5,0)</f>
        <v>4772.223938223939</v>
      </c>
      <c r="I276" s="76">
        <f t="shared" si="25"/>
        <v>12360.06</v>
      </c>
      <c r="J276" s="76">
        <f>VLOOKUP(F276,'Pop cal'!B:O,14,0)</f>
        <v>104.59246188646532</v>
      </c>
      <c r="K276" s="76">
        <f>VLOOKUP(F276,'Pop cal'!B:G,6,0)</f>
        <v>13.104462285287527</v>
      </c>
      <c r="L276" s="76">
        <v>43001</v>
      </c>
      <c r="M276" s="77">
        <v>8</v>
      </c>
      <c r="N276" s="77">
        <f t="shared" si="28"/>
        <v>12935.93809089095</v>
      </c>
      <c r="O276" s="77">
        <f>N276*G276/SUM(N272:N279)</f>
        <v>10679.198892496413</v>
      </c>
      <c r="P276" s="77"/>
      <c r="Q276" s="77">
        <f t="shared" si="26"/>
        <v>1116963.7031414136</v>
      </c>
      <c r="R276" s="77"/>
      <c r="S276" s="78">
        <f t="shared" si="27"/>
        <v>1353049.9856993668</v>
      </c>
      <c r="T276" s="77"/>
      <c r="U276" s="77"/>
      <c r="V276" s="77"/>
      <c r="W276" s="76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</row>
    <row r="277" spans="1:36" ht="15">
      <c r="A277" s="73">
        <f t="shared" si="24"/>
        <v>43001</v>
      </c>
      <c r="B277" s="73">
        <v>43</v>
      </c>
      <c r="C277" s="73">
        <v>1</v>
      </c>
      <c r="D277" s="74">
        <v>0.0056934726</v>
      </c>
      <c r="E277" s="75" t="s">
        <v>68</v>
      </c>
      <c r="F277" s="75" t="s">
        <v>71</v>
      </c>
      <c r="G277" s="76">
        <f>VLOOKUP(A277,GPW!A:E,5,0)</f>
        <v>126279.1800911553</v>
      </c>
      <c r="H277" s="76">
        <f>VLOOKUP(A277,Grid!A:E,5,0)</f>
        <v>4772.223938223939</v>
      </c>
      <c r="I277" s="76">
        <f t="shared" si="25"/>
        <v>12360.06</v>
      </c>
      <c r="J277" s="76">
        <f>VLOOKUP(F277,'Pop cal'!B:O,14,0)</f>
        <v>104.59246188646534</v>
      </c>
      <c r="K277" s="76">
        <f>VLOOKUP(F277,'Pop cal'!B:G,6,0)</f>
        <v>59.20870703684217</v>
      </c>
      <c r="L277" s="76">
        <v>43001</v>
      </c>
      <c r="M277" s="77">
        <v>8</v>
      </c>
      <c r="N277" s="77">
        <f t="shared" si="28"/>
        <v>4166.6151749677765</v>
      </c>
      <c r="O277" s="77">
        <f>N277*G277/SUM(N272:N279)</f>
        <v>3439.728286370456</v>
      </c>
      <c r="P277" s="77"/>
      <c r="Q277" s="77">
        <f t="shared" si="26"/>
        <v>359769.64969199867</v>
      </c>
      <c r="R277" s="77"/>
      <c r="S277" s="78">
        <f t="shared" si="27"/>
        <v>435812.1199478182</v>
      </c>
      <c r="T277" s="77"/>
      <c r="U277" s="77"/>
      <c r="V277" s="77"/>
      <c r="W277" s="76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</row>
    <row r="278" spans="1:36" ht="15">
      <c r="A278" s="73">
        <f t="shared" si="24"/>
        <v>43001</v>
      </c>
      <c r="B278" s="73">
        <v>43</v>
      </c>
      <c r="C278" s="73">
        <v>1</v>
      </c>
      <c r="D278" s="74">
        <v>0.1340724653</v>
      </c>
      <c r="E278" s="75" t="s">
        <v>15</v>
      </c>
      <c r="F278" s="75" t="s">
        <v>19</v>
      </c>
      <c r="G278" s="76">
        <f>VLOOKUP(A278,GPW!A:E,5,0)</f>
        <v>126279.1800911553</v>
      </c>
      <c r="H278" s="76">
        <f>VLOOKUP(A278,Grid!A:E,5,0)</f>
        <v>4772.223938223939</v>
      </c>
      <c r="I278" s="76">
        <f t="shared" si="25"/>
        <v>12360.06</v>
      </c>
      <c r="J278" s="76">
        <f>VLOOKUP(F278,'Pop cal'!B:O,14,0)</f>
        <v>105.8271468638052</v>
      </c>
      <c r="K278" s="76">
        <f>VLOOKUP(F278,'Pop cal'!B:G,6,0)</f>
        <v>12.756316861082961</v>
      </c>
      <c r="L278" s="76">
        <v>43001</v>
      </c>
      <c r="M278" s="77">
        <v>8</v>
      </c>
      <c r="N278" s="77">
        <f t="shared" si="28"/>
        <v>21139.050318707992</v>
      </c>
      <c r="O278" s="77">
        <f>N278*G278/SUM(N272:N279)</f>
        <v>17451.237101307448</v>
      </c>
      <c r="P278" s="77"/>
      <c r="Q278" s="77">
        <f t="shared" si="26"/>
        <v>1846814.6316751493</v>
      </c>
      <c r="R278" s="77"/>
      <c r="S278" s="78">
        <f t="shared" si="27"/>
        <v>2237165.365310959</v>
      </c>
      <c r="T278" s="77"/>
      <c r="U278" s="77"/>
      <c r="V278" s="77"/>
      <c r="W278" s="76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</row>
    <row r="279" spans="1:36" ht="15">
      <c r="A279" s="73">
        <f t="shared" si="24"/>
        <v>43001</v>
      </c>
      <c r="B279" s="73">
        <v>43</v>
      </c>
      <c r="C279" s="73">
        <v>1</v>
      </c>
      <c r="D279" s="74">
        <v>0.1544483468</v>
      </c>
      <c r="E279" s="75" t="s">
        <v>15</v>
      </c>
      <c r="F279" s="75" t="s">
        <v>17</v>
      </c>
      <c r="G279" s="76">
        <f>VLOOKUP(A279,GPW!A:E,5,0)</f>
        <v>126279.1800911553</v>
      </c>
      <c r="H279" s="76">
        <f>VLOOKUP(A279,Grid!A:E,5,0)</f>
        <v>4772.223938223939</v>
      </c>
      <c r="I279" s="76">
        <f t="shared" si="25"/>
        <v>12360.06</v>
      </c>
      <c r="J279" s="76">
        <f>VLOOKUP(F279,'Pop cal'!B:O,14,0)</f>
        <v>105.82714686380518</v>
      </c>
      <c r="K279" s="76">
        <f>VLOOKUP(F279,'Pop cal'!B:G,6,0)</f>
        <v>12.769853727336837</v>
      </c>
      <c r="L279" s="76">
        <v>43001</v>
      </c>
      <c r="M279" s="77">
        <v>8</v>
      </c>
      <c r="N279" s="77">
        <f t="shared" si="28"/>
        <v>24377.53370869113</v>
      </c>
      <c r="O279" s="77">
        <f>N279*G279/SUM(N272:N279)</f>
        <v>20124.75084176274</v>
      </c>
      <c r="P279" s="77"/>
      <c r="Q279" s="77">
        <f t="shared" si="26"/>
        <v>2129744.9629287124</v>
      </c>
      <c r="R279" s="77"/>
      <c r="S279" s="78">
        <f t="shared" si="27"/>
        <v>2579897.07591166</v>
      </c>
      <c r="T279" s="77"/>
      <c r="U279" s="77"/>
      <c r="V279" s="77"/>
      <c r="W279" s="76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</row>
    <row r="280" spans="1:36" ht="15">
      <c r="A280" s="73">
        <f t="shared" si="24"/>
        <v>43003</v>
      </c>
      <c r="B280" s="73">
        <v>43</v>
      </c>
      <c r="C280" s="73">
        <v>3</v>
      </c>
      <c r="D280" s="74">
        <v>0.0072118218</v>
      </c>
      <c r="E280" s="75" t="s">
        <v>15</v>
      </c>
      <c r="F280" s="75" t="s">
        <v>18</v>
      </c>
      <c r="G280" s="76">
        <f>VLOOKUP(A280,GPW!A:E,5,0)</f>
        <v>229573.12583332174</v>
      </c>
      <c r="H280" s="76">
        <f>VLOOKUP(A280,Grid!A:E,5,0)</f>
        <v>4764.95752895753</v>
      </c>
      <c r="I280" s="76">
        <f t="shared" si="25"/>
        <v>12341.240000000002</v>
      </c>
      <c r="J280" s="76">
        <f>VLOOKUP(F280,'Pop cal'!B:O,14,0)</f>
        <v>105.82714686380518</v>
      </c>
      <c r="K280" s="76">
        <f>VLOOKUP(F280,'Pop cal'!B:G,6,0)</f>
        <v>28.936101393393088</v>
      </c>
      <c r="L280" s="76">
        <v>43003</v>
      </c>
      <c r="M280" s="77">
        <v>8</v>
      </c>
      <c r="N280" s="77">
        <f t="shared" si="28"/>
        <v>2575.3947300432683</v>
      </c>
      <c r="O280" s="77">
        <f>N280*G280/SUM(N280:N287)</f>
        <v>2126.6834455688722</v>
      </c>
      <c r="P280" s="77">
        <f>SUM(O280:O287)</f>
        <v>229573.12583332174</v>
      </c>
      <c r="Q280" s="77">
        <f t="shared" si="26"/>
        <v>225060.84132704028</v>
      </c>
      <c r="R280" s="77"/>
      <c r="S280" s="78">
        <f t="shared" si="27"/>
        <v>272630.6748219245</v>
      </c>
      <c r="T280" s="77">
        <f>SUM(S280:S287)</f>
        <v>30279252.34093216</v>
      </c>
      <c r="U280" s="77">
        <f>SUM(D280:D287)</f>
        <v>1.0000000018000001</v>
      </c>
      <c r="V280" s="77"/>
      <c r="W280" s="76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</row>
    <row r="281" spans="1:36" ht="15">
      <c r="A281" s="73">
        <f t="shared" si="24"/>
        <v>43003</v>
      </c>
      <c r="B281" s="73">
        <v>43</v>
      </c>
      <c r="C281" s="73">
        <v>3</v>
      </c>
      <c r="D281" s="74">
        <v>0.0026797366</v>
      </c>
      <c r="E281" s="75" t="s">
        <v>15</v>
      </c>
      <c r="F281" s="75" t="s">
        <v>17</v>
      </c>
      <c r="G281" s="76">
        <f>VLOOKUP(A281,GPW!A:E,5,0)</f>
        <v>229573.12583332174</v>
      </c>
      <c r="H281" s="76">
        <f>VLOOKUP(A281,Grid!A:E,5,0)</f>
        <v>4764.95752895753</v>
      </c>
      <c r="I281" s="76">
        <f t="shared" si="25"/>
        <v>12341.240000000002</v>
      </c>
      <c r="J281" s="76">
        <f>VLOOKUP(F281,'Pop cal'!B:O,14,0)</f>
        <v>105.82714686380518</v>
      </c>
      <c r="K281" s="76">
        <f>VLOOKUP(F281,'Pop cal'!B:G,6,0)</f>
        <v>12.769853727336837</v>
      </c>
      <c r="L281" s="76">
        <v>43003</v>
      </c>
      <c r="M281" s="77">
        <v>8</v>
      </c>
      <c r="N281" s="77">
        <f t="shared" si="28"/>
        <v>422.3153126238884</v>
      </c>
      <c r="O281" s="77">
        <f>N281*G281/SUM(N280:N287)</f>
        <v>348.7352729623615</v>
      </c>
      <c r="P281" s="77"/>
      <c r="Q281" s="77">
        <f t="shared" si="26"/>
        <v>36905.658948377015</v>
      </c>
      <c r="R281" s="77"/>
      <c r="S281" s="78">
        <f t="shared" si="27"/>
        <v>44706.19875282121</v>
      </c>
      <c r="T281" s="77"/>
      <c r="U281" s="77"/>
      <c r="V281" s="77"/>
      <c r="W281" s="76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</row>
    <row r="282" spans="1:36" ht="15">
      <c r="A282" s="73">
        <f t="shared" si="24"/>
        <v>43003</v>
      </c>
      <c r="B282" s="73">
        <v>43</v>
      </c>
      <c r="C282" s="73">
        <v>3</v>
      </c>
      <c r="D282" s="74">
        <v>0.0196551069</v>
      </c>
      <c r="E282" s="75" t="s">
        <v>20</v>
      </c>
      <c r="F282" s="75" t="s">
        <v>24</v>
      </c>
      <c r="G282" s="76">
        <f>VLOOKUP(A282,GPW!A:E,5,0)</f>
        <v>229573.12583332174</v>
      </c>
      <c r="H282" s="76">
        <f>VLOOKUP(A282,Grid!A:E,5,0)</f>
        <v>4764.95752895753</v>
      </c>
      <c r="I282" s="76">
        <f t="shared" si="25"/>
        <v>12341.240000000002</v>
      </c>
      <c r="J282" s="76">
        <f>VLOOKUP(F282,'Pop cal'!B:O,14,0)</f>
        <v>116.06651710691678</v>
      </c>
      <c r="K282" s="76">
        <f>VLOOKUP(F282,'Pop cal'!B:G,6,0)</f>
        <v>11.641009836913028</v>
      </c>
      <c r="L282" s="76">
        <v>43003</v>
      </c>
      <c r="M282" s="77">
        <v>8</v>
      </c>
      <c r="N282" s="77">
        <f t="shared" si="28"/>
        <v>2823.741031326041</v>
      </c>
      <c r="O282" s="77">
        <f>N282*G282/SUM(N280:N287)</f>
        <v>2331.7603456437046</v>
      </c>
      <c r="P282" s="77"/>
      <c r="Q282" s="77">
        <f t="shared" si="26"/>
        <v>270639.3020468852</v>
      </c>
      <c r="R282" s="77"/>
      <c r="S282" s="78">
        <f t="shared" si="27"/>
        <v>327842.7962648516</v>
      </c>
      <c r="T282" s="77"/>
      <c r="U282" s="77"/>
      <c r="V282" s="77"/>
      <c r="W282" s="76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</row>
    <row r="283" spans="1:36" ht="15">
      <c r="A283" s="73">
        <f t="shared" si="24"/>
        <v>43003</v>
      </c>
      <c r="B283" s="73">
        <v>43</v>
      </c>
      <c r="C283" s="73">
        <v>3</v>
      </c>
      <c r="D283" s="74">
        <v>0.6316905322</v>
      </c>
      <c r="E283" s="75" t="s">
        <v>15</v>
      </c>
      <c r="F283" s="75" t="s">
        <v>16</v>
      </c>
      <c r="G283" s="76">
        <f>VLOOKUP(A283,GPW!A:E,5,0)</f>
        <v>229573.12583332174</v>
      </c>
      <c r="H283" s="76">
        <f>VLOOKUP(A283,Grid!A:E,5,0)</f>
        <v>4764.95752895753</v>
      </c>
      <c r="I283" s="76">
        <f t="shared" si="25"/>
        <v>12341.240000000002</v>
      </c>
      <c r="J283" s="76">
        <f>VLOOKUP(F283,'Pop cal'!B:O,14,0)</f>
        <v>105.82714686380518</v>
      </c>
      <c r="K283" s="76">
        <f>VLOOKUP(F283,'Pop cal'!B:G,6,0)</f>
        <v>23.950259613213937</v>
      </c>
      <c r="L283" s="76">
        <v>43003</v>
      </c>
      <c r="M283" s="77">
        <v>8</v>
      </c>
      <c r="N283" s="77">
        <f t="shared" si="28"/>
        <v>186712.49880764645</v>
      </c>
      <c r="O283" s="77">
        <f>N283*G283/SUM(N280:N287)</f>
        <v>154181.56124298208</v>
      </c>
      <c r="P283" s="77"/>
      <c r="Q283" s="77">
        <f t="shared" si="26"/>
        <v>16316594.725351837</v>
      </c>
      <c r="R283" s="77"/>
      <c r="S283" s="78">
        <f t="shared" si="27"/>
        <v>19765340.805353437</v>
      </c>
      <c r="T283" s="77"/>
      <c r="U283" s="77"/>
      <c r="V283" s="77"/>
      <c r="W283" s="76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</row>
    <row r="284" spans="1:36" ht="15">
      <c r="A284" s="73">
        <f t="shared" si="24"/>
        <v>43003</v>
      </c>
      <c r="B284" s="73">
        <v>43</v>
      </c>
      <c r="C284" s="73">
        <v>3</v>
      </c>
      <c r="D284" s="74">
        <v>0.0849025365</v>
      </c>
      <c r="E284" s="75" t="s">
        <v>20</v>
      </c>
      <c r="F284" s="75" t="s">
        <v>21</v>
      </c>
      <c r="G284" s="76">
        <f>VLOOKUP(A284,GPW!A:E,5,0)</f>
        <v>229573.12583332174</v>
      </c>
      <c r="H284" s="76">
        <f>VLOOKUP(A284,Grid!A:E,5,0)</f>
        <v>4764.95752895753</v>
      </c>
      <c r="I284" s="76">
        <f t="shared" si="25"/>
        <v>12341.240000000002</v>
      </c>
      <c r="J284" s="76">
        <f>VLOOKUP(F284,'Pop cal'!B:O,14,0)</f>
        <v>116.06651710691675</v>
      </c>
      <c r="K284" s="76">
        <f>VLOOKUP(F284,'Pop cal'!B:G,6,0)</f>
        <v>6.816409370923235</v>
      </c>
      <c r="L284" s="76">
        <v>43003</v>
      </c>
      <c r="M284" s="77">
        <v>8</v>
      </c>
      <c r="N284" s="77">
        <f t="shared" si="28"/>
        <v>7142.251322158014</v>
      </c>
      <c r="O284" s="77">
        <f>N284*G284/SUM(N280:N287)</f>
        <v>5897.856151422135</v>
      </c>
      <c r="P284" s="77"/>
      <c r="Q284" s="77">
        <f t="shared" si="26"/>
        <v>684543.6218931713</v>
      </c>
      <c r="R284" s="77"/>
      <c r="S284" s="78">
        <f t="shared" si="27"/>
        <v>829231.7245477077</v>
      </c>
      <c r="T284" s="77"/>
      <c r="U284" s="77"/>
      <c r="V284" s="77"/>
      <c r="W284" s="76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</row>
    <row r="285" spans="1:36" ht="15">
      <c r="A285" s="73">
        <f t="shared" si="24"/>
        <v>43003</v>
      </c>
      <c r="B285" s="73">
        <v>43</v>
      </c>
      <c r="C285" s="73">
        <v>3</v>
      </c>
      <c r="D285" s="74">
        <v>0.01245419</v>
      </c>
      <c r="E285" s="75" t="s">
        <v>0</v>
      </c>
      <c r="F285" s="75" t="s">
        <v>2</v>
      </c>
      <c r="G285" s="76">
        <f>VLOOKUP(A285,GPW!A:E,5,0)</f>
        <v>229573.12583332174</v>
      </c>
      <c r="H285" s="76">
        <f>VLOOKUP(A285,Grid!A:E,5,0)</f>
        <v>4764.95752895753</v>
      </c>
      <c r="I285" s="76">
        <f t="shared" si="25"/>
        <v>12341.240000000002</v>
      </c>
      <c r="J285" s="76">
        <f>VLOOKUP(F285,'Pop cal'!B:O,14,0)</f>
        <v>115.36014275238225</v>
      </c>
      <c r="K285" s="76">
        <f>VLOOKUP(F285,'Pop cal'!B:G,6,0)</f>
        <v>5.873118311846193</v>
      </c>
      <c r="L285" s="76">
        <v>43003</v>
      </c>
      <c r="M285" s="77">
        <v>8</v>
      </c>
      <c r="N285" s="77">
        <f t="shared" si="28"/>
        <v>902.6991525518048</v>
      </c>
      <c r="O285" s="77">
        <f>N285*G285/SUM(N280:N287)</f>
        <v>745.4217878393811</v>
      </c>
      <c r="P285" s="77"/>
      <c r="Q285" s="77">
        <f t="shared" si="26"/>
        <v>85991.96385588699</v>
      </c>
      <c r="R285" s="77"/>
      <c r="S285" s="78">
        <f t="shared" si="27"/>
        <v>104167.5975130032</v>
      </c>
      <c r="T285" s="77"/>
      <c r="U285" s="77"/>
      <c r="V285" s="77"/>
      <c r="W285" s="76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</row>
    <row r="286" spans="1:36" ht="15">
      <c r="A286" s="73">
        <f t="shared" si="24"/>
        <v>43003</v>
      </c>
      <c r="B286" s="73">
        <v>43</v>
      </c>
      <c r="C286" s="73">
        <v>3</v>
      </c>
      <c r="D286" s="74">
        <v>0.2160727004</v>
      </c>
      <c r="E286" s="75" t="s">
        <v>0</v>
      </c>
      <c r="F286" s="75" t="s">
        <v>5</v>
      </c>
      <c r="G286" s="76">
        <f>VLOOKUP(A286,GPW!A:E,5,0)</f>
        <v>229573.12583332174</v>
      </c>
      <c r="H286" s="76">
        <f>VLOOKUP(A286,Grid!A:E,5,0)</f>
        <v>4764.95752895753</v>
      </c>
      <c r="I286" s="76">
        <f t="shared" si="25"/>
        <v>12341.240000000002</v>
      </c>
      <c r="J286" s="76">
        <f>VLOOKUP(F286,'Pop cal'!B:O,14,0)</f>
        <v>115.36014275238226</v>
      </c>
      <c r="K286" s="76">
        <f>VLOOKUP(F286,'Pop cal'!B:G,6,0)</f>
        <v>27.108549891039004</v>
      </c>
      <c r="L286" s="76">
        <v>43003</v>
      </c>
      <c r="M286" s="77">
        <v>8</v>
      </c>
      <c r="N286" s="77">
        <f t="shared" si="28"/>
        <v>72287.79612123778</v>
      </c>
      <c r="O286" s="77">
        <f>N286*G286/SUM(N280:N287)</f>
        <v>59693.08608669526</v>
      </c>
      <c r="P286" s="77"/>
      <c r="Q286" s="77">
        <f t="shared" si="26"/>
        <v>6886202.932291408</v>
      </c>
      <c r="R286" s="77"/>
      <c r="S286" s="78">
        <f t="shared" si="27"/>
        <v>8341700.587812385</v>
      </c>
      <c r="T286" s="77"/>
      <c r="U286" s="77"/>
      <c r="V286" s="77"/>
      <c r="W286" s="76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</row>
    <row r="287" spans="1:36" ht="15">
      <c r="A287" s="73">
        <f t="shared" si="24"/>
        <v>43003</v>
      </c>
      <c r="B287" s="73">
        <v>43</v>
      </c>
      <c r="C287" s="73">
        <v>3</v>
      </c>
      <c r="D287" s="74">
        <v>0.0253333774</v>
      </c>
      <c r="E287" s="75" t="s">
        <v>0</v>
      </c>
      <c r="F287" s="75" t="s">
        <v>3</v>
      </c>
      <c r="G287" s="76">
        <f>VLOOKUP(A287,GPW!A:E,5,0)</f>
        <v>229573.12583332174</v>
      </c>
      <c r="H287" s="76">
        <f>VLOOKUP(A287,Grid!A:E,5,0)</f>
        <v>4764.95752895753</v>
      </c>
      <c r="I287" s="76">
        <f t="shared" si="25"/>
        <v>12341.240000000002</v>
      </c>
      <c r="J287" s="76">
        <f>VLOOKUP(F287,'Pop cal'!B:O,14,0)</f>
        <v>115.36014275238226</v>
      </c>
      <c r="K287" s="76">
        <f>VLOOKUP(F287,'Pop cal'!B:G,6,0)</f>
        <v>16.454161938405047</v>
      </c>
      <c r="L287" s="76">
        <v>43003</v>
      </c>
      <c r="M287" s="77">
        <v>8</v>
      </c>
      <c r="N287" s="77">
        <f t="shared" si="28"/>
        <v>5144.316239232111</v>
      </c>
      <c r="O287" s="77">
        <f>N287*G287/SUM(N280:N287)</f>
        <v>4248.021500207948</v>
      </c>
      <c r="P287" s="77"/>
      <c r="Q287" s="77">
        <f t="shared" si="26"/>
        <v>490052.36667917785</v>
      </c>
      <c r="R287" s="77"/>
      <c r="S287" s="78">
        <f t="shared" si="27"/>
        <v>593631.9558660312</v>
      </c>
      <c r="T287" s="77"/>
      <c r="U287" s="77"/>
      <c r="V287" s="77"/>
      <c r="W287" s="76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</row>
    <row r="288" spans="1:36" ht="15">
      <c r="A288" s="73">
        <f t="shared" si="24"/>
        <v>41999</v>
      </c>
      <c r="B288" s="73">
        <v>42</v>
      </c>
      <c r="C288" s="73">
        <v>-1</v>
      </c>
      <c r="D288" s="74">
        <v>0.0002024075</v>
      </c>
      <c r="E288" s="75" t="s">
        <v>41</v>
      </c>
      <c r="F288" s="75" t="s">
        <v>44</v>
      </c>
      <c r="G288" s="76">
        <f>VLOOKUP(A288,GPW!A:E,5,0)</f>
        <v>90031.56781045625</v>
      </c>
      <c r="H288" s="76">
        <f>VLOOKUP(A288,Grid!A:E,5,0)</f>
        <v>4773.679536679537</v>
      </c>
      <c r="I288" s="76">
        <f t="shared" si="25"/>
        <v>12363.83</v>
      </c>
      <c r="J288" s="76">
        <f>VLOOKUP(F288,'Pop cal'!B:O,14,0)</f>
        <v>104.59246188646536</v>
      </c>
      <c r="K288" s="76">
        <f>VLOOKUP(F288,'Pop cal'!B:G,6,0)</f>
        <v>16.275099014460714</v>
      </c>
      <c r="L288" s="76">
        <v>41999</v>
      </c>
      <c r="M288" s="77">
        <v>13</v>
      </c>
      <c r="N288" s="77">
        <f t="shared" si="28"/>
        <v>40.728954796647926</v>
      </c>
      <c r="O288" s="77">
        <f>N288*G288/SUM(N288:N300)</f>
        <v>33.627531089916154</v>
      </c>
      <c r="P288" s="79">
        <f>SUM(O288:O300)</f>
        <v>90031.56781045625</v>
      </c>
      <c r="Q288" s="77">
        <f t="shared" si="26"/>
        <v>3517.186263857984</v>
      </c>
      <c r="R288" s="77"/>
      <c r="S288" s="78">
        <f t="shared" si="27"/>
        <v>4260.593975104802</v>
      </c>
      <c r="T288" s="77">
        <f>SUM(S288:S300)</f>
        <v>11406961.58623121</v>
      </c>
      <c r="U288" s="77">
        <f>SUM(D288:D300)</f>
        <v>0.4279509748</v>
      </c>
      <c r="V288" s="77"/>
      <c r="W288" s="76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</row>
    <row r="289" spans="1:36" ht="15">
      <c r="A289" s="73">
        <f t="shared" si="24"/>
        <v>41999</v>
      </c>
      <c r="B289" s="73">
        <v>42</v>
      </c>
      <c r="C289" s="73">
        <v>-1</v>
      </c>
      <c r="D289" s="74">
        <v>8.91339E-05</v>
      </c>
      <c r="E289" s="75" t="s">
        <v>41</v>
      </c>
      <c r="F289" s="75" t="s">
        <v>44</v>
      </c>
      <c r="G289" s="76">
        <f>VLOOKUP(A289,GPW!A:E,5,0)</f>
        <v>90031.56781045625</v>
      </c>
      <c r="H289" s="76">
        <f>VLOOKUP(A289,Grid!A:E,5,0)</f>
        <v>4773.679536679537</v>
      </c>
      <c r="I289" s="76">
        <f t="shared" si="25"/>
        <v>12363.83</v>
      </c>
      <c r="J289" s="76">
        <f>VLOOKUP(F289,'Pop cal'!B:O,14,0)</f>
        <v>104.59246188646536</v>
      </c>
      <c r="K289" s="76">
        <f>VLOOKUP(F289,'Pop cal'!B:G,6,0)</f>
        <v>16.275099014460714</v>
      </c>
      <c r="L289" s="76">
        <v>41999</v>
      </c>
      <c r="M289" s="77">
        <v>13</v>
      </c>
      <c r="N289" s="77">
        <f t="shared" si="28"/>
        <v>17.935751313310707</v>
      </c>
      <c r="O289" s="77">
        <f>N289*G289/SUM(N288:N300)</f>
        <v>14.80850755735572</v>
      </c>
      <c r="P289" s="77"/>
      <c r="Q289" s="77">
        <f t="shared" si="26"/>
        <v>1548.8582622881622</v>
      </c>
      <c r="R289" s="77"/>
      <c r="S289" s="78">
        <f t="shared" si="27"/>
        <v>1876.2316481236805</v>
      </c>
      <c r="T289" s="77"/>
      <c r="U289" s="77"/>
      <c r="V289" s="77"/>
      <c r="W289" s="76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</row>
    <row r="290" spans="1:36" ht="15">
      <c r="A290" s="73">
        <f t="shared" si="24"/>
        <v>41999</v>
      </c>
      <c r="B290" s="73">
        <v>42</v>
      </c>
      <c r="C290" s="73">
        <v>-1</v>
      </c>
      <c r="D290" s="74">
        <v>5.04729E-05</v>
      </c>
      <c r="E290" s="75" t="s">
        <v>41</v>
      </c>
      <c r="F290" s="75" t="s">
        <v>44</v>
      </c>
      <c r="G290" s="76">
        <f>VLOOKUP(A290,GPW!A:E,5,0)</f>
        <v>90031.56781045625</v>
      </c>
      <c r="H290" s="76">
        <f>VLOOKUP(A290,Grid!A:E,5,0)</f>
        <v>4773.679536679537</v>
      </c>
      <c r="I290" s="76">
        <f t="shared" si="25"/>
        <v>12363.83</v>
      </c>
      <c r="J290" s="76">
        <f>VLOOKUP(F290,'Pop cal'!B:O,14,0)</f>
        <v>104.59246188646536</v>
      </c>
      <c r="K290" s="76">
        <f>VLOOKUP(F290,'Pop cal'!B:G,6,0)</f>
        <v>16.275099014460714</v>
      </c>
      <c r="L290" s="76">
        <v>41999</v>
      </c>
      <c r="M290" s="77">
        <v>13</v>
      </c>
      <c r="N290" s="77">
        <f t="shared" si="28"/>
        <v>10.15628601981513</v>
      </c>
      <c r="O290" s="77">
        <f>N290*G290/SUM(N288:N300)</f>
        <v>8.3854551533329</v>
      </c>
      <c r="P290" s="77"/>
      <c r="Q290" s="77">
        <f t="shared" si="26"/>
        <v>877.055398525636</v>
      </c>
      <c r="R290" s="77"/>
      <c r="S290" s="78">
        <f t="shared" si="27"/>
        <v>1062.4336234876037</v>
      </c>
      <c r="T290" s="77"/>
      <c r="U290" s="77"/>
      <c r="V290" s="77"/>
      <c r="W290" s="76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</row>
    <row r="291" spans="1:36" ht="15">
      <c r="A291" s="73">
        <f t="shared" si="24"/>
        <v>41999</v>
      </c>
      <c r="B291" s="73">
        <v>42</v>
      </c>
      <c r="C291" s="73">
        <v>-1</v>
      </c>
      <c r="D291" s="74">
        <v>0.0091409078</v>
      </c>
      <c r="E291" s="75" t="s">
        <v>41</v>
      </c>
      <c r="F291" s="75" t="s">
        <v>44</v>
      </c>
      <c r="G291" s="76">
        <f>VLOOKUP(A291,GPW!A:E,5,0)</f>
        <v>90031.56781045625</v>
      </c>
      <c r="H291" s="76">
        <f>VLOOKUP(A291,Grid!A:E,5,0)</f>
        <v>4773.679536679537</v>
      </c>
      <c r="I291" s="76">
        <f t="shared" si="25"/>
        <v>12363.83</v>
      </c>
      <c r="J291" s="76">
        <f>VLOOKUP(F291,'Pop cal'!B:O,14,0)</f>
        <v>104.59246188646536</v>
      </c>
      <c r="K291" s="76">
        <f>VLOOKUP(F291,'Pop cal'!B:G,6,0)</f>
        <v>16.275099014460714</v>
      </c>
      <c r="L291" s="76">
        <v>41999</v>
      </c>
      <c r="M291" s="77">
        <v>13</v>
      </c>
      <c r="N291" s="77">
        <f t="shared" si="28"/>
        <v>1839.3568449120041</v>
      </c>
      <c r="O291" s="77">
        <f>N291*G291/SUM(N288:N300)</f>
        <v>1518.6500561222144</v>
      </c>
      <c r="P291" s="77"/>
      <c r="Q291" s="77">
        <f t="shared" si="26"/>
        <v>158839.3481138412</v>
      </c>
      <c r="R291" s="77"/>
      <c r="S291" s="78">
        <f t="shared" si="27"/>
        <v>192412.3201940071</v>
      </c>
      <c r="T291" s="77"/>
      <c r="U291" s="77"/>
      <c r="V291" s="77"/>
      <c r="W291" s="76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</row>
    <row r="292" spans="1:36" ht="15">
      <c r="A292" s="73">
        <f t="shared" si="24"/>
        <v>41999</v>
      </c>
      <c r="B292" s="73">
        <v>42</v>
      </c>
      <c r="C292" s="73">
        <v>-1</v>
      </c>
      <c r="D292" s="74">
        <v>0.0008230577</v>
      </c>
      <c r="E292" s="75" t="s">
        <v>41</v>
      </c>
      <c r="F292" s="75" t="s">
        <v>44</v>
      </c>
      <c r="G292" s="76">
        <f>VLOOKUP(A292,GPW!A:E,5,0)</f>
        <v>90031.56781045625</v>
      </c>
      <c r="H292" s="76">
        <f>VLOOKUP(A292,Grid!A:E,5,0)</f>
        <v>4773.679536679537</v>
      </c>
      <c r="I292" s="76">
        <f t="shared" si="25"/>
        <v>12363.83</v>
      </c>
      <c r="J292" s="76">
        <f>VLOOKUP(F292,'Pop cal'!B:O,14,0)</f>
        <v>104.59246188646536</v>
      </c>
      <c r="K292" s="76">
        <f>VLOOKUP(F292,'Pop cal'!B:G,6,0)</f>
        <v>16.275099014460714</v>
      </c>
      <c r="L292" s="76">
        <v>41999</v>
      </c>
      <c r="M292" s="77">
        <v>13</v>
      </c>
      <c r="N292" s="77">
        <f t="shared" si="28"/>
        <v>165.61777532123568</v>
      </c>
      <c r="O292" s="77">
        <f>N292*G292/SUM(N288:N300)</f>
        <v>136.74097252100285</v>
      </c>
      <c r="P292" s="77"/>
      <c r="Q292" s="77">
        <f t="shared" si="26"/>
        <v>14302.074956721197</v>
      </c>
      <c r="R292" s="77"/>
      <c r="S292" s="78">
        <f t="shared" si="27"/>
        <v>17325.023419505775</v>
      </c>
      <c r="T292" s="77"/>
      <c r="U292" s="77"/>
      <c r="V292" s="77"/>
      <c r="W292" s="76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</row>
    <row r="293" spans="1:36" ht="15">
      <c r="A293" s="73">
        <f t="shared" si="24"/>
        <v>41999</v>
      </c>
      <c r="B293" s="73">
        <v>42</v>
      </c>
      <c r="C293" s="73">
        <v>-1</v>
      </c>
      <c r="D293" s="74">
        <v>0.0001004219</v>
      </c>
      <c r="E293" s="75" t="s">
        <v>41</v>
      </c>
      <c r="F293" s="75" t="s">
        <v>44</v>
      </c>
      <c r="G293" s="76">
        <f>VLOOKUP(A293,GPW!A:E,5,0)</f>
        <v>90031.56781045625</v>
      </c>
      <c r="H293" s="76">
        <f>VLOOKUP(A293,Grid!A:E,5,0)</f>
        <v>4773.679536679537</v>
      </c>
      <c r="I293" s="76">
        <f t="shared" si="25"/>
        <v>12363.83</v>
      </c>
      <c r="J293" s="76">
        <f>VLOOKUP(F293,'Pop cal'!B:O,14,0)</f>
        <v>104.59246188646536</v>
      </c>
      <c r="K293" s="76">
        <f>VLOOKUP(F293,'Pop cal'!B:G,6,0)</f>
        <v>16.275099014460714</v>
      </c>
      <c r="L293" s="76">
        <v>41999</v>
      </c>
      <c r="M293" s="77">
        <v>13</v>
      </c>
      <c r="N293" s="77">
        <f t="shared" si="28"/>
        <v>20.207151541783276</v>
      </c>
      <c r="O293" s="77">
        <f>N293*G293/SUM(N288:N300)</f>
        <v>16.6838707279051</v>
      </c>
      <c r="P293" s="77"/>
      <c r="Q293" s="77">
        <f t="shared" si="26"/>
        <v>1745.0071132271291</v>
      </c>
      <c r="R293" s="77"/>
      <c r="S293" s="78">
        <f t="shared" si="27"/>
        <v>2113.839369136899</v>
      </c>
      <c r="T293" s="77"/>
      <c r="U293" s="77"/>
      <c r="V293" s="77"/>
      <c r="W293" s="76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</row>
    <row r="294" spans="1:36" ht="15">
      <c r="A294" s="73">
        <f t="shared" si="24"/>
        <v>41999</v>
      </c>
      <c r="B294" s="73">
        <v>42</v>
      </c>
      <c r="C294" s="73">
        <v>-1</v>
      </c>
      <c r="D294" s="74">
        <v>6.57456E-05</v>
      </c>
      <c r="E294" s="75" t="s">
        <v>41</v>
      </c>
      <c r="F294" s="75" t="s">
        <v>44</v>
      </c>
      <c r="G294" s="76">
        <f>VLOOKUP(A294,GPW!A:E,5,0)</f>
        <v>90031.56781045625</v>
      </c>
      <c r="H294" s="76">
        <f>VLOOKUP(A294,Grid!A:E,5,0)</f>
        <v>4773.679536679537</v>
      </c>
      <c r="I294" s="76">
        <f t="shared" si="25"/>
        <v>12363.83</v>
      </c>
      <c r="J294" s="76">
        <f>VLOOKUP(F294,'Pop cal'!B:O,14,0)</f>
        <v>104.59246188646536</v>
      </c>
      <c r="K294" s="76">
        <f>VLOOKUP(F294,'Pop cal'!B:G,6,0)</f>
        <v>16.275099014460714</v>
      </c>
      <c r="L294" s="76">
        <v>41999</v>
      </c>
      <c r="M294" s="77">
        <v>13</v>
      </c>
      <c r="N294" s="77">
        <f t="shared" si="28"/>
        <v>13.229497772950587</v>
      </c>
      <c r="O294" s="77">
        <f>N294*G294/SUM(N288:N300)</f>
        <v>10.922827504046003</v>
      </c>
      <c r="P294" s="77"/>
      <c r="Q294" s="77">
        <f t="shared" si="26"/>
        <v>1142.445419409367</v>
      </c>
      <c r="R294" s="77"/>
      <c r="S294" s="78">
        <f t="shared" si="27"/>
        <v>1383.9176278035657</v>
      </c>
      <c r="T294" s="77"/>
      <c r="U294" s="77"/>
      <c r="V294" s="77"/>
      <c r="W294" s="76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</row>
    <row r="295" spans="1:36" ht="15">
      <c r="A295" s="73">
        <f t="shared" si="24"/>
        <v>41999</v>
      </c>
      <c r="B295" s="73">
        <v>42</v>
      </c>
      <c r="C295" s="73">
        <v>-1</v>
      </c>
      <c r="D295" s="74">
        <v>0.0002239122</v>
      </c>
      <c r="E295" s="75" t="s">
        <v>41</v>
      </c>
      <c r="F295" s="75" t="s">
        <v>44</v>
      </c>
      <c r="G295" s="76">
        <f>VLOOKUP(A295,GPW!A:E,5,0)</f>
        <v>90031.56781045625</v>
      </c>
      <c r="H295" s="76">
        <f>VLOOKUP(A295,Grid!A:E,5,0)</f>
        <v>4773.679536679537</v>
      </c>
      <c r="I295" s="76">
        <f t="shared" si="25"/>
        <v>12363.83</v>
      </c>
      <c r="J295" s="76">
        <f>VLOOKUP(F295,'Pop cal'!B:O,14,0)</f>
        <v>104.59246188646536</v>
      </c>
      <c r="K295" s="76">
        <f>VLOOKUP(F295,'Pop cal'!B:G,6,0)</f>
        <v>16.275099014460714</v>
      </c>
      <c r="L295" s="76">
        <v>41999</v>
      </c>
      <c r="M295" s="77">
        <v>13</v>
      </c>
      <c r="N295" s="77">
        <f t="shared" si="28"/>
        <v>45.05618552779907</v>
      </c>
      <c r="O295" s="77">
        <f>N295*G295/SUM(N288:N300)</f>
        <v>37.200274035851066</v>
      </c>
      <c r="P295" s="77"/>
      <c r="Q295" s="77">
        <f t="shared" si="26"/>
        <v>3890.8682442608197</v>
      </c>
      <c r="R295" s="77"/>
      <c r="S295" s="78">
        <f t="shared" si="27"/>
        <v>4713.258996195603</v>
      </c>
      <c r="T295" s="77"/>
      <c r="U295" s="77"/>
      <c r="V295" s="77"/>
      <c r="W295" s="76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</row>
    <row r="296" spans="1:36" ht="15">
      <c r="A296" s="73">
        <f t="shared" si="24"/>
        <v>41999</v>
      </c>
      <c r="B296" s="73">
        <v>42</v>
      </c>
      <c r="C296" s="73">
        <v>-1</v>
      </c>
      <c r="D296" s="74">
        <v>0.000471648</v>
      </c>
      <c r="E296" s="75" t="s">
        <v>41</v>
      </c>
      <c r="F296" s="75" t="s">
        <v>44</v>
      </c>
      <c r="G296" s="76">
        <f>VLOOKUP(A296,GPW!A:E,5,0)</f>
        <v>90031.56781045625</v>
      </c>
      <c r="H296" s="76">
        <f>VLOOKUP(A296,Grid!A:E,5,0)</f>
        <v>4773.679536679537</v>
      </c>
      <c r="I296" s="76">
        <f t="shared" si="25"/>
        <v>12363.83</v>
      </c>
      <c r="J296" s="76">
        <f>VLOOKUP(F296,'Pop cal'!B:O,14,0)</f>
        <v>104.59246188646536</v>
      </c>
      <c r="K296" s="76">
        <f>VLOOKUP(F296,'Pop cal'!B:G,6,0)</f>
        <v>16.275099014460714</v>
      </c>
      <c r="L296" s="76">
        <v>41999</v>
      </c>
      <c r="M296" s="77">
        <v>13</v>
      </c>
      <c r="N296" s="77">
        <f t="shared" si="28"/>
        <v>94.90621677521536</v>
      </c>
      <c r="O296" s="77">
        <f>N296*G296/SUM(N288:N300)</f>
        <v>78.35854789717166</v>
      </c>
      <c r="P296" s="77"/>
      <c r="Q296" s="77">
        <f t="shared" si="26"/>
        <v>8195.713434413698</v>
      </c>
      <c r="R296" s="77"/>
      <c r="S296" s="78">
        <f t="shared" si="27"/>
        <v>9927.994897275197</v>
      </c>
      <c r="T296" s="77"/>
      <c r="U296" s="77"/>
      <c r="V296" s="77"/>
      <c r="W296" s="76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</row>
    <row r="297" spans="1:36" ht="15">
      <c r="A297" s="73">
        <f t="shared" si="24"/>
        <v>41999</v>
      </c>
      <c r="B297" s="73">
        <v>42</v>
      </c>
      <c r="C297" s="73">
        <v>-1</v>
      </c>
      <c r="D297" s="74">
        <v>0.0001532596</v>
      </c>
      <c r="E297" s="75" t="s">
        <v>41</v>
      </c>
      <c r="F297" s="75" t="s">
        <v>44</v>
      </c>
      <c r="G297" s="76">
        <f>VLOOKUP(A297,GPW!A:E,5,0)</f>
        <v>90031.56781045625</v>
      </c>
      <c r="H297" s="76">
        <f>VLOOKUP(A297,Grid!A:E,5,0)</f>
        <v>4773.679536679537</v>
      </c>
      <c r="I297" s="76">
        <f t="shared" si="25"/>
        <v>12363.83</v>
      </c>
      <c r="J297" s="76">
        <f>VLOOKUP(F297,'Pop cal'!B:O,14,0)</f>
        <v>104.59246188646536</v>
      </c>
      <c r="K297" s="76">
        <f>VLOOKUP(F297,'Pop cal'!B:G,6,0)</f>
        <v>16.275099014460714</v>
      </c>
      <c r="L297" s="76">
        <v>41999</v>
      </c>
      <c r="M297" s="77">
        <v>13</v>
      </c>
      <c r="N297" s="77">
        <f t="shared" si="28"/>
        <v>30.839288665451342</v>
      </c>
      <c r="O297" s="77">
        <f>N297*G297/SUM(N288:N300)</f>
        <v>25.462208484508302</v>
      </c>
      <c r="P297" s="77"/>
      <c r="Q297" s="77">
        <f t="shared" si="26"/>
        <v>2663.1550704611695</v>
      </c>
      <c r="R297" s="77"/>
      <c r="S297" s="78">
        <f t="shared" si="27"/>
        <v>3226.0510523916946</v>
      </c>
      <c r="T297" s="77"/>
      <c r="U297" s="77"/>
      <c r="V297" s="77"/>
      <c r="W297" s="76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</row>
    <row r="298" spans="1:36" ht="15">
      <c r="A298" s="73">
        <f t="shared" si="24"/>
        <v>41999</v>
      </c>
      <c r="B298" s="73">
        <v>42</v>
      </c>
      <c r="C298" s="73">
        <v>-1</v>
      </c>
      <c r="D298" s="74">
        <v>0.3579487425</v>
      </c>
      <c r="E298" s="75" t="s">
        <v>41</v>
      </c>
      <c r="F298" s="75" t="s">
        <v>44</v>
      </c>
      <c r="G298" s="76">
        <f>VLOOKUP(A298,GPW!A:E,5,0)</f>
        <v>90031.56781045625</v>
      </c>
      <c r="H298" s="76">
        <f>VLOOKUP(A298,Grid!A:E,5,0)</f>
        <v>4773.679536679537</v>
      </c>
      <c r="I298" s="76">
        <f t="shared" si="25"/>
        <v>12363.83</v>
      </c>
      <c r="J298" s="76">
        <f>VLOOKUP(F298,'Pop cal'!B:O,14,0)</f>
        <v>104.59246188646536</v>
      </c>
      <c r="K298" s="76">
        <f>VLOOKUP(F298,'Pop cal'!B:G,6,0)</f>
        <v>16.275099014460714</v>
      </c>
      <c r="L298" s="76">
        <v>41999</v>
      </c>
      <c r="M298" s="77">
        <v>13</v>
      </c>
      <c r="N298" s="77">
        <f t="shared" si="28"/>
        <v>72027.36140113123</v>
      </c>
      <c r="O298" s="77">
        <f>N298*G298/SUM(N288:N300)</f>
        <v>59468.806575918104</v>
      </c>
      <c r="P298" s="77"/>
      <c r="Q298" s="77">
        <f t="shared" si="26"/>
        <v>6219988.885225295</v>
      </c>
      <c r="R298" s="77"/>
      <c r="S298" s="78">
        <f t="shared" si="27"/>
        <v>7534672.656358289</v>
      </c>
      <c r="T298" s="77"/>
      <c r="U298" s="77"/>
      <c r="V298" s="77"/>
      <c r="W298" s="76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</row>
    <row r="299" spans="1:36" ht="15">
      <c r="A299" s="73">
        <f t="shared" si="24"/>
        <v>41999</v>
      </c>
      <c r="B299" s="73">
        <v>42</v>
      </c>
      <c r="C299" s="73">
        <v>-1</v>
      </c>
      <c r="D299" s="74">
        <v>0.0242574309</v>
      </c>
      <c r="E299" s="75" t="s">
        <v>41</v>
      </c>
      <c r="F299" s="75" t="s">
        <v>42</v>
      </c>
      <c r="G299" s="76">
        <f>VLOOKUP(A299,GPW!A:E,5,0)</f>
        <v>90031.56781045625</v>
      </c>
      <c r="H299" s="76">
        <f>VLOOKUP(A299,Grid!A:E,5,0)</f>
        <v>4773.679536679537</v>
      </c>
      <c r="I299" s="76">
        <f t="shared" si="25"/>
        <v>12363.83</v>
      </c>
      <c r="J299" s="76">
        <f>VLOOKUP(F299,'Pop cal'!B:O,14,0)</f>
        <v>104.59246188646534</v>
      </c>
      <c r="K299" s="76">
        <f>VLOOKUP(F299,'Pop cal'!B:G,6,0)</f>
        <v>3.541013244718033</v>
      </c>
      <c r="L299" s="76">
        <v>41999</v>
      </c>
      <c r="M299" s="77">
        <v>13</v>
      </c>
      <c r="N299" s="77">
        <f t="shared" si="28"/>
        <v>1062.0021087087955</v>
      </c>
      <c r="O299" s="77">
        <f>N299*G299/SUM(N288:N300)</f>
        <v>876.8334249299406</v>
      </c>
      <c r="P299" s="77"/>
      <c r="Q299" s="77">
        <f t="shared" si="26"/>
        <v>91710.16657776368</v>
      </c>
      <c r="R299" s="77"/>
      <c r="S299" s="78">
        <f t="shared" si="27"/>
        <v>111094.42431077766</v>
      </c>
      <c r="T299" s="77"/>
      <c r="U299" s="77"/>
      <c r="V299" s="77"/>
      <c r="W299" s="76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</row>
    <row r="300" spans="1:36" ht="15">
      <c r="A300" s="73">
        <f t="shared" si="24"/>
        <v>41999</v>
      </c>
      <c r="B300" s="73">
        <v>42</v>
      </c>
      <c r="C300" s="73">
        <v>-1</v>
      </c>
      <c r="D300" s="74">
        <v>0.0344238343</v>
      </c>
      <c r="E300" s="75" t="s">
        <v>41</v>
      </c>
      <c r="F300" s="75" t="s">
        <v>43</v>
      </c>
      <c r="G300" s="76">
        <f>VLOOKUP(A300,GPW!A:E,5,0)</f>
        <v>90031.56781045625</v>
      </c>
      <c r="H300" s="76">
        <f>VLOOKUP(A300,Grid!A:E,5,0)</f>
        <v>4773.679536679537</v>
      </c>
      <c r="I300" s="76">
        <f t="shared" si="25"/>
        <v>12363.83</v>
      </c>
      <c r="J300" s="76">
        <f>VLOOKUP(F300,'Pop cal'!B:O,14,0)</f>
        <v>104.59246188646534</v>
      </c>
      <c r="K300" s="76">
        <f>VLOOKUP(F300,'Pop cal'!B:G,6,0)</f>
        <v>79.12619495527315</v>
      </c>
      <c r="L300" s="76">
        <v>41999</v>
      </c>
      <c r="M300" s="77">
        <v>13</v>
      </c>
      <c r="N300" s="77">
        <f t="shared" si="28"/>
        <v>33676.93427327421</v>
      </c>
      <c r="O300" s="77">
        <f>N300*G300/SUM(N288:N300)</f>
        <v>27805.087558514904</v>
      </c>
      <c r="P300" s="77"/>
      <c r="Q300" s="77">
        <f t="shared" si="26"/>
        <v>2908202.560713802</v>
      </c>
      <c r="R300" s="77"/>
      <c r="S300" s="78">
        <f t="shared" si="27"/>
        <v>3522892.8407591116</v>
      </c>
      <c r="T300" s="77"/>
      <c r="U300" s="77"/>
      <c r="V300" s="77"/>
      <c r="W300" s="76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</row>
    <row r="301" spans="1:36" ht="15">
      <c r="A301" s="76"/>
      <c r="B301" s="76"/>
      <c r="C301" s="76"/>
      <c r="D301" s="80"/>
      <c r="E301" s="76"/>
      <c r="F301" s="76"/>
      <c r="G301" s="76"/>
      <c r="H301" s="76"/>
      <c r="I301" s="76"/>
      <c r="J301" s="76"/>
      <c r="K301" s="76"/>
      <c r="L301" s="76"/>
      <c r="M301" s="77"/>
      <c r="N301" s="77" t="s">
        <v>93</v>
      </c>
      <c r="O301" s="81">
        <f>SUM(O2:O300)</f>
        <v>7163000.0142013505</v>
      </c>
      <c r="P301" s="81">
        <f>SUM(P2:P300)</f>
        <v>7163000.014201349</v>
      </c>
      <c r="Q301" s="82">
        <f>SUM(Q2:Q300)</f>
        <v>855444704.7965317</v>
      </c>
      <c r="R301" s="77" t="s">
        <v>182</v>
      </c>
      <c r="S301" s="83">
        <f t="shared" si="27"/>
        <v>1036255200</v>
      </c>
      <c r="T301" s="84">
        <f>SUM(T2:T300)</f>
        <v>1036255199.9999995</v>
      </c>
      <c r="U301" s="77"/>
      <c r="V301" s="77"/>
      <c r="W301" s="76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</row>
    <row r="302" spans="1:36" ht="15">
      <c r="A302" s="76"/>
      <c r="B302" s="76"/>
      <c r="C302" s="76"/>
      <c r="D302" s="80"/>
      <c r="E302" s="76"/>
      <c r="F302" s="76"/>
      <c r="G302" s="76"/>
      <c r="H302" s="76"/>
      <c r="I302" s="76"/>
      <c r="J302" s="76"/>
      <c r="K302" s="76"/>
      <c r="L302" s="76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6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</row>
    <row r="303" spans="1:36" ht="15">
      <c r="A303" s="76"/>
      <c r="B303" s="76"/>
      <c r="C303" s="76"/>
      <c r="D303" s="80"/>
      <c r="E303" s="76"/>
      <c r="F303" s="76"/>
      <c r="G303" s="76"/>
      <c r="H303" s="76"/>
      <c r="I303" s="76"/>
      <c r="J303" s="76"/>
      <c r="K303" s="76"/>
      <c r="L303" s="76"/>
      <c r="M303" s="77"/>
      <c r="N303" s="77"/>
      <c r="O303" s="77"/>
      <c r="P303" s="77"/>
      <c r="Q303" s="85">
        <f>GDP!A2</f>
        <v>1036255200</v>
      </c>
      <c r="R303" s="77" t="s">
        <v>183</v>
      </c>
      <c r="S303" s="77"/>
      <c r="T303" s="77"/>
      <c r="U303" s="77"/>
      <c r="V303" s="77"/>
      <c r="W303" s="76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</row>
    <row r="304" spans="1:36" ht="15">
      <c r="A304" s="76"/>
      <c r="B304" s="76"/>
      <c r="C304" s="76"/>
      <c r="D304" s="80"/>
      <c r="E304" s="76"/>
      <c r="F304" s="76"/>
      <c r="G304" s="76"/>
      <c r="H304" s="76"/>
      <c r="I304" s="76"/>
      <c r="J304" s="76"/>
      <c r="K304" s="76"/>
      <c r="L304" s="76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6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</row>
    <row r="305" spans="1:36" ht="15">
      <c r="A305" s="76"/>
      <c r="B305" s="76"/>
      <c r="C305" s="76"/>
      <c r="D305" s="80"/>
      <c r="E305" s="76"/>
      <c r="F305" s="76"/>
      <c r="G305" s="76"/>
      <c r="H305" s="76"/>
      <c r="I305" s="76"/>
      <c r="J305" s="76"/>
      <c r="K305" s="76"/>
      <c r="L305" s="76"/>
      <c r="M305" s="77"/>
      <c r="N305" s="77"/>
      <c r="O305" s="77"/>
      <c r="P305" s="77"/>
      <c r="Q305" s="82">
        <f>Q303/Q301</f>
        <v>1.211364328038566</v>
      </c>
      <c r="R305" s="77" t="s">
        <v>181</v>
      </c>
      <c r="S305" s="77"/>
      <c r="T305" s="77"/>
      <c r="U305" s="77"/>
      <c r="V305" s="77"/>
      <c r="W305" s="76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</row>
    <row r="306" spans="1:36" ht="15">
      <c r="A306" s="76"/>
      <c r="B306" s="76"/>
      <c r="C306" s="76"/>
      <c r="D306" s="80"/>
      <c r="E306" s="76"/>
      <c r="F306" s="76"/>
      <c r="G306" s="76"/>
      <c r="H306" s="76"/>
      <c r="I306" s="76"/>
      <c r="J306" s="76"/>
      <c r="K306" s="76"/>
      <c r="L306" s="76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6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</row>
    <row r="307" spans="1:36" ht="15">
      <c r="A307" s="76"/>
      <c r="B307" s="76"/>
      <c r="C307" s="76"/>
      <c r="D307" s="80"/>
      <c r="E307" s="76"/>
      <c r="F307" s="76"/>
      <c r="G307" s="76"/>
      <c r="H307" s="76"/>
      <c r="I307" s="76"/>
      <c r="J307" s="76"/>
      <c r="K307" s="76"/>
      <c r="L307" s="76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6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</row>
    <row r="308" spans="1:36" ht="15">
      <c r="A308" s="76"/>
      <c r="B308" s="76"/>
      <c r="C308" s="76"/>
      <c r="D308" s="80"/>
      <c r="E308" s="76"/>
      <c r="F308" s="76"/>
      <c r="G308" s="76"/>
      <c r="H308" s="76"/>
      <c r="I308" s="76"/>
      <c r="J308" s="76"/>
      <c r="K308" s="76"/>
      <c r="L308" s="76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6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</row>
    <row r="309" spans="1:36" ht="15">
      <c r="A309" s="76"/>
      <c r="B309" s="76"/>
      <c r="C309" s="76"/>
      <c r="D309" s="80"/>
      <c r="E309" s="76"/>
      <c r="F309" s="76"/>
      <c r="G309" s="76"/>
      <c r="H309" s="76"/>
      <c r="I309" s="76"/>
      <c r="J309" s="76"/>
      <c r="K309" s="76"/>
      <c r="L309" s="76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6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</row>
    <row r="310" spans="1:36" ht="15">
      <c r="A310" s="76"/>
      <c r="B310" s="76"/>
      <c r="C310" s="76"/>
      <c r="D310" s="80"/>
      <c r="E310" s="76"/>
      <c r="F310" s="76"/>
      <c r="G310" s="76"/>
      <c r="H310" s="76"/>
      <c r="I310" s="76"/>
      <c r="J310" s="76"/>
      <c r="K310" s="76"/>
      <c r="L310" s="76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6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</row>
    <row r="311" spans="1:36" ht="15">
      <c r="A311" s="76"/>
      <c r="B311" s="76"/>
      <c r="C311" s="76"/>
      <c r="D311" s="80"/>
      <c r="E311" s="76"/>
      <c r="F311" s="76"/>
      <c r="G311" s="76"/>
      <c r="H311" s="76"/>
      <c r="I311" s="76"/>
      <c r="J311" s="76"/>
      <c r="K311" s="76"/>
      <c r="L311" s="76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6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</row>
    <row r="312" spans="1:36" ht="15">
      <c r="A312" s="76"/>
      <c r="B312" s="76"/>
      <c r="C312" s="76"/>
      <c r="D312" s="80"/>
      <c r="E312" s="76"/>
      <c r="F312" s="76"/>
      <c r="G312" s="76"/>
      <c r="H312" s="76"/>
      <c r="I312" s="76"/>
      <c r="J312" s="76"/>
      <c r="K312" s="76"/>
      <c r="L312" s="76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6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</row>
    <row r="313" spans="1:36" ht="15">
      <c r="A313" s="76"/>
      <c r="B313" s="76"/>
      <c r="C313" s="76"/>
      <c r="D313" s="80"/>
      <c r="E313" s="76"/>
      <c r="F313" s="76"/>
      <c r="G313" s="76"/>
      <c r="H313" s="76"/>
      <c r="I313" s="76"/>
      <c r="J313" s="76"/>
      <c r="K313" s="76"/>
      <c r="L313" s="76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6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</row>
    <row r="314" spans="1:36" ht="15">
      <c r="A314" s="76"/>
      <c r="B314" s="76"/>
      <c r="C314" s="76"/>
      <c r="D314" s="80"/>
      <c r="E314" s="76"/>
      <c r="F314" s="76"/>
      <c r="G314" s="76"/>
      <c r="H314" s="76"/>
      <c r="I314" s="76"/>
      <c r="J314" s="76"/>
      <c r="K314" s="76"/>
      <c r="L314" s="76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6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</row>
    <row r="315" spans="1:36" ht="15">
      <c r="A315" s="76"/>
      <c r="B315" s="76"/>
      <c r="C315" s="76"/>
      <c r="D315" s="80"/>
      <c r="E315" s="76"/>
      <c r="F315" s="76"/>
      <c r="G315" s="76"/>
      <c r="H315" s="76"/>
      <c r="I315" s="76"/>
      <c r="J315" s="76"/>
      <c r="K315" s="76"/>
      <c r="L315" s="76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6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</row>
    <row r="316" spans="1:36" ht="15">
      <c r="A316" s="76"/>
      <c r="B316" s="76"/>
      <c r="C316" s="76"/>
      <c r="D316" s="80"/>
      <c r="E316" s="76"/>
      <c r="F316" s="76"/>
      <c r="G316" s="76"/>
      <c r="H316" s="76"/>
      <c r="I316" s="76"/>
      <c r="J316" s="76"/>
      <c r="K316" s="76"/>
      <c r="L316" s="76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6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</row>
    <row r="317" spans="1:36" ht="15">
      <c r="A317" s="76"/>
      <c r="B317" s="76"/>
      <c r="C317" s="76"/>
      <c r="D317" s="80"/>
      <c r="E317" s="76"/>
      <c r="F317" s="76"/>
      <c r="G317" s="76"/>
      <c r="H317" s="76"/>
      <c r="I317" s="76"/>
      <c r="J317" s="76"/>
      <c r="K317" s="76"/>
      <c r="L317" s="76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6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</row>
    <row r="318" spans="1:36" ht="15">
      <c r="A318" s="76"/>
      <c r="B318" s="76"/>
      <c r="C318" s="76"/>
      <c r="D318" s="80"/>
      <c r="E318" s="76"/>
      <c r="F318" s="76"/>
      <c r="G318" s="76"/>
      <c r="H318" s="76"/>
      <c r="I318" s="76"/>
      <c r="J318" s="76"/>
      <c r="K318" s="76"/>
      <c r="L318" s="76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6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</row>
    <row r="319" spans="1:36" ht="15">
      <c r="A319" s="76"/>
      <c r="B319" s="76"/>
      <c r="C319" s="76"/>
      <c r="D319" s="80"/>
      <c r="E319" s="76"/>
      <c r="F319" s="76"/>
      <c r="G319" s="76"/>
      <c r="H319" s="76"/>
      <c r="I319" s="76"/>
      <c r="J319" s="76"/>
      <c r="K319" s="76"/>
      <c r="L319" s="76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6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</row>
    <row r="320" spans="1:36" ht="15">
      <c r="A320" s="76"/>
      <c r="B320" s="76"/>
      <c r="C320" s="76"/>
      <c r="D320" s="80"/>
      <c r="E320" s="76"/>
      <c r="F320" s="76"/>
      <c r="G320" s="76"/>
      <c r="H320" s="76"/>
      <c r="I320" s="76"/>
      <c r="J320" s="76"/>
      <c r="K320" s="76"/>
      <c r="L320" s="76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6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</row>
    <row r="321" spans="1:36" ht="15">
      <c r="A321" s="76"/>
      <c r="B321" s="76"/>
      <c r="C321" s="76"/>
      <c r="D321" s="80"/>
      <c r="E321" s="76"/>
      <c r="F321" s="76"/>
      <c r="G321" s="76"/>
      <c r="H321" s="76"/>
      <c r="I321" s="76"/>
      <c r="J321" s="76"/>
      <c r="K321" s="76"/>
      <c r="L321" s="76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6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</row>
    <row r="322" spans="1:36" ht="15">
      <c r="A322" s="76"/>
      <c r="B322" s="76"/>
      <c r="C322" s="76"/>
      <c r="D322" s="80"/>
      <c r="E322" s="76"/>
      <c r="F322" s="76"/>
      <c r="G322" s="76"/>
      <c r="H322" s="76"/>
      <c r="I322" s="76"/>
      <c r="J322" s="76"/>
      <c r="K322" s="76"/>
      <c r="L322" s="76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6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</row>
    <row r="323" spans="1:36" ht="15">
      <c r="A323" s="76"/>
      <c r="B323" s="76"/>
      <c r="C323" s="76"/>
      <c r="D323" s="80"/>
      <c r="E323" s="76"/>
      <c r="F323" s="76"/>
      <c r="G323" s="76"/>
      <c r="H323" s="76"/>
      <c r="I323" s="76"/>
      <c r="J323" s="76"/>
      <c r="K323" s="76"/>
      <c r="L323" s="76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6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</row>
    <row r="324" spans="1:36" ht="15">
      <c r="A324" s="76"/>
      <c r="B324" s="76"/>
      <c r="C324" s="76"/>
      <c r="D324" s="80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</row>
    <row r="325" spans="1:36" ht="15">
      <c r="A325" s="76"/>
      <c r="B325" s="76"/>
      <c r="C325" s="76"/>
      <c r="D325" s="80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</row>
    <row r="326" spans="1:36" ht="15">
      <c r="A326" s="76"/>
      <c r="B326" s="76"/>
      <c r="C326" s="76"/>
      <c r="D326" s="80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</row>
    <row r="327" spans="1:36" ht="15">
      <c r="A327" s="76"/>
      <c r="B327" s="76"/>
      <c r="C327" s="76"/>
      <c r="D327" s="80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</row>
    <row r="328" spans="1:36" ht="15">
      <c r="A328" s="76"/>
      <c r="B328" s="76"/>
      <c r="C328" s="76"/>
      <c r="D328" s="80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</row>
    <row r="329" spans="1:36" ht="15">
      <c r="A329" s="76"/>
      <c r="B329" s="76"/>
      <c r="C329" s="76"/>
      <c r="D329" s="80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</row>
    <row r="330" spans="1:36" ht="15">
      <c r="A330" s="76"/>
      <c r="B330" s="76"/>
      <c r="C330" s="76"/>
      <c r="D330" s="80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</row>
    <row r="331" spans="1:36" ht="15">
      <c r="A331" s="76"/>
      <c r="B331" s="76"/>
      <c r="C331" s="76"/>
      <c r="D331" s="80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</row>
    <row r="332" spans="1:36" ht="15">
      <c r="A332" s="76"/>
      <c r="B332" s="76"/>
      <c r="C332" s="76"/>
      <c r="D332" s="80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</row>
    <row r="333" spans="1:36" ht="15">
      <c r="A333" s="76"/>
      <c r="B333" s="76"/>
      <c r="C333" s="76"/>
      <c r="D333" s="80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</row>
    <row r="334" spans="1:36" ht="15">
      <c r="A334" s="76"/>
      <c r="B334" s="76"/>
      <c r="C334" s="76"/>
      <c r="D334" s="80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</row>
    <row r="335" spans="1:36" ht="15">
      <c r="A335" s="76"/>
      <c r="B335" s="76"/>
      <c r="C335" s="76"/>
      <c r="D335" s="80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</row>
    <row r="336" spans="1:36" ht="15">
      <c r="A336" s="76"/>
      <c r="B336" s="76"/>
      <c r="C336" s="76"/>
      <c r="D336" s="80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</row>
    <row r="337" spans="1:36" ht="15">
      <c r="A337" s="76"/>
      <c r="B337" s="76"/>
      <c r="C337" s="76"/>
      <c r="D337" s="80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</row>
    <row r="338" spans="1:36" ht="15">
      <c r="A338" s="76"/>
      <c r="B338" s="76"/>
      <c r="C338" s="76"/>
      <c r="D338" s="80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</row>
    <row r="339" spans="1:36" ht="15">
      <c r="A339" s="76"/>
      <c r="B339" s="76"/>
      <c r="C339" s="76"/>
      <c r="D339" s="80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</row>
    <row r="340" spans="1:36" ht="15">
      <c r="A340" s="76"/>
      <c r="B340" s="76"/>
      <c r="C340" s="76"/>
      <c r="D340" s="80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</row>
    <row r="341" spans="1:36" ht="15">
      <c r="A341" s="76"/>
      <c r="B341" s="76"/>
      <c r="C341" s="76"/>
      <c r="D341" s="80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</row>
    <row r="342" spans="1:36" ht="15">
      <c r="A342" s="76"/>
      <c r="B342" s="76"/>
      <c r="C342" s="76"/>
      <c r="D342" s="80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</row>
    <row r="343" spans="1:36" ht="15">
      <c r="A343" s="76"/>
      <c r="B343" s="76"/>
      <c r="C343" s="76"/>
      <c r="D343" s="80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</row>
    <row r="344" spans="1:36" ht="15">
      <c r="A344" s="76"/>
      <c r="B344" s="76"/>
      <c r="C344" s="76"/>
      <c r="D344" s="80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</row>
    <row r="345" spans="1:36" ht="15">
      <c r="A345" s="76"/>
      <c r="B345" s="76"/>
      <c r="C345" s="76"/>
      <c r="D345" s="80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</row>
    <row r="346" spans="1:36" ht="15">
      <c r="A346" s="76"/>
      <c r="B346" s="76"/>
      <c r="C346" s="76"/>
      <c r="D346" s="80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</row>
    <row r="347" spans="1:36" ht="15">
      <c r="A347" s="76"/>
      <c r="B347" s="76"/>
      <c r="C347" s="76"/>
      <c r="D347" s="80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</row>
    <row r="348" spans="1:36" ht="15">
      <c r="A348" s="76"/>
      <c r="B348" s="76"/>
      <c r="C348" s="76"/>
      <c r="D348" s="80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</row>
    <row r="349" spans="1:36" ht="15">
      <c r="A349" s="76"/>
      <c r="B349" s="76"/>
      <c r="C349" s="76"/>
      <c r="D349" s="80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</row>
    <row r="350" spans="1:36" ht="15">
      <c r="A350" s="76"/>
      <c r="B350" s="76"/>
      <c r="C350" s="76"/>
      <c r="D350" s="80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</row>
    <row r="351" spans="1:36" ht="15">
      <c r="A351" s="76"/>
      <c r="B351" s="76"/>
      <c r="C351" s="76"/>
      <c r="D351" s="80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</row>
    <row r="352" spans="1:36" ht="15">
      <c r="A352" s="76"/>
      <c r="B352" s="76"/>
      <c r="C352" s="76"/>
      <c r="D352" s="80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</row>
    <row r="353" spans="1:36" ht="15">
      <c r="A353" s="76"/>
      <c r="B353" s="76"/>
      <c r="C353" s="76"/>
      <c r="D353" s="80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</row>
    <row r="354" spans="1:36" ht="15">
      <c r="A354" s="76"/>
      <c r="B354" s="76"/>
      <c r="C354" s="76"/>
      <c r="D354" s="80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</row>
    <row r="355" spans="1:36" ht="15">
      <c r="A355" s="76"/>
      <c r="B355" s="76"/>
      <c r="C355" s="76"/>
      <c r="D355" s="80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</row>
    <row r="356" spans="1:36" ht="15">
      <c r="A356" s="76"/>
      <c r="B356" s="76"/>
      <c r="C356" s="76"/>
      <c r="D356" s="80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</row>
    <row r="357" spans="1:36" ht="15">
      <c r="A357" s="76"/>
      <c r="B357" s="76"/>
      <c r="C357" s="76"/>
      <c r="D357" s="80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</row>
    <row r="358" spans="1:36" ht="15">
      <c r="A358" s="76"/>
      <c r="B358" s="76"/>
      <c r="C358" s="76"/>
      <c r="D358" s="80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</row>
    <row r="359" spans="1:36" ht="15">
      <c r="A359" s="76"/>
      <c r="B359" s="76"/>
      <c r="C359" s="76"/>
      <c r="D359" s="80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</row>
    <row r="360" spans="1:36" ht="15">
      <c r="A360" s="76"/>
      <c r="B360" s="76"/>
      <c r="C360" s="76"/>
      <c r="D360" s="80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</row>
    <row r="361" spans="1:36" ht="15">
      <c r="A361" s="76"/>
      <c r="B361" s="76"/>
      <c r="C361" s="76"/>
      <c r="D361" s="80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</row>
    <row r="362" spans="1:36" ht="15">
      <c r="A362" s="76"/>
      <c r="B362" s="76"/>
      <c r="C362" s="76"/>
      <c r="D362" s="80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</row>
    <row r="363" spans="1:36" ht="15">
      <c r="A363" s="76"/>
      <c r="B363" s="76"/>
      <c r="C363" s="76"/>
      <c r="D363" s="80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</row>
    <row r="364" spans="1:36" ht="15">
      <c r="A364" s="76"/>
      <c r="B364" s="76"/>
      <c r="C364" s="76"/>
      <c r="D364" s="80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</row>
    <row r="365" spans="1:36" ht="15">
      <c r="A365" s="76"/>
      <c r="B365" s="76"/>
      <c r="C365" s="76"/>
      <c r="D365" s="80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</row>
    <row r="366" spans="1:36" ht="15">
      <c r="A366" s="76"/>
      <c r="B366" s="76"/>
      <c r="C366" s="76"/>
      <c r="D366" s="80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</row>
    <row r="367" spans="1:36" ht="15">
      <c r="A367" s="76"/>
      <c r="B367" s="76"/>
      <c r="C367" s="76"/>
      <c r="D367" s="80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</row>
    <row r="368" spans="1:36" ht="15">
      <c r="A368" s="76"/>
      <c r="B368" s="76"/>
      <c r="C368" s="76"/>
      <c r="D368" s="80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</row>
    <row r="369" spans="1:36" ht="15">
      <c r="A369" s="76"/>
      <c r="B369" s="76"/>
      <c r="C369" s="76"/>
      <c r="D369" s="80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</row>
    <row r="370" spans="1:36" ht="15">
      <c r="A370" s="76"/>
      <c r="B370" s="76"/>
      <c r="C370" s="76"/>
      <c r="D370" s="80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</row>
    <row r="371" spans="1:36" ht="15">
      <c r="A371" s="76"/>
      <c r="B371" s="76"/>
      <c r="C371" s="76"/>
      <c r="D371" s="80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</row>
    <row r="372" spans="1:36" ht="15">
      <c r="A372" s="76"/>
      <c r="B372" s="76"/>
      <c r="C372" s="76"/>
      <c r="D372" s="80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</row>
    <row r="373" spans="1:36" ht="15">
      <c r="A373" s="76"/>
      <c r="B373" s="76"/>
      <c r="C373" s="76"/>
      <c r="D373" s="80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</row>
    <row r="374" spans="1:36" ht="15">
      <c r="A374" s="76"/>
      <c r="B374" s="76"/>
      <c r="C374" s="76"/>
      <c r="D374" s="80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</row>
    <row r="375" spans="1:36" ht="15">
      <c r="A375" s="76"/>
      <c r="B375" s="76"/>
      <c r="C375" s="76"/>
      <c r="D375" s="80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</row>
    <row r="376" spans="1:36" ht="15">
      <c r="A376" s="76"/>
      <c r="B376" s="76"/>
      <c r="C376" s="76"/>
      <c r="D376" s="80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</row>
    <row r="377" spans="1:36" ht="15">
      <c r="A377" s="76"/>
      <c r="B377" s="76"/>
      <c r="C377" s="76"/>
      <c r="D377" s="80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</row>
    <row r="378" spans="1:36" ht="15">
      <c r="A378" s="76"/>
      <c r="B378" s="76"/>
      <c r="C378" s="76"/>
      <c r="D378" s="80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</row>
    <row r="379" spans="1:36" ht="15">
      <c r="A379" s="76"/>
      <c r="B379" s="76"/>
      <c r="C379" s="76"/>
      <c r="D379" s="80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</row>
    <row r="380" spans="1:36" ht="15">
      <c r="A380" s="76"/>
      <c r="B380" s="76"/>
      <c r="C380" s="76"/>
      <c r="D380" s="80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</row>
    <row r="381" spans="1:36" ht="15">
      <c r="A381" s="76"/>
      <c r="B381" s="76"/>
      <c r="C381" s="76"/>
      <c r="D381" s="80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</row>
    <row r="382" spans="1:36" ht="15">
      <c r="A382" s="76"/>
      <c r="B382" s="76"/>
      <c r="C382" s="76"/>
      <c r="D382" s="80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</row>
    <row r="383" spans="1:36" ht="15">
      <c r="A383" s="76"/>
      <c r="B383" s="76"/>
      <c r="C383" s="76"/>
      <c r="D383" s="80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</row>
    <row r="384" spans="1:36" ht="15">
      <c r="A384" s="76"/>
      <c r="B384" s="76"/>
      <c r="C384" s="76"/>
      <c r="D384" s="80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</row>
    <row r="385" spans="1:36" ht="15">
      <c r="A385" s="76"/>
      <c r="B385" s="76"/>
      <c r="C385" s="76"/>
      <c r="D385" s="80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</row>
    <row r="386" spans="1:36" ht="15">
      <c r="A386" s="76"/>
      <c r="B386" s="76"/>
      <c r="C386" s="76"/>
      <c r="D386" s="80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</row>
    <row r="387" spans="1:36" ht="15">
      <c r="A387" s="76"/>
      <c r="B387" s="76"/>
      <c r="C387" s="76"/>
      <c r="D387" s="80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</row>
    <row r="388" spans="1:36" ht="15">
      <c r="A388" s="76"/>
      <c r="B388" s="76"/>
      <c r="C388" s="76"/>
      <c r="D388" s="80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</row>
    <row r="389" spans="1:23" ht="15">
      <c r="A389" s="72"/>
      <c r="B389" s="72"/>
      <c r="C389" s="72"/>
      <c r="D389" s="86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</row>
    <row r="390" spans="1:23" ht="15">
      <c r="A390" s="72"/>
      <c r="B390" s="72"/>
      <c r="C390" s="72"/>
      <c r="D390" s="86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</row>
    <row r="391" spans="1:23" ht="15">
      <c r="A391" s="72"/>
      <c r="B391" s="72"/>
      <c r="C391" s="72"/>
      <c r="D391" s="86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</row>
    <row r="392" spans="1:23" ht="15">
      <c r="A392" s="31"/>
      <c r="B392" s="31"/>
      <c r="C392" s="31"/>
      <c r="D392" s="87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 spans="1:23" ht="15">
      <c r="A393" s="31"/>
      <c r="B393" s="31"/>
      <c r="C393" s="31"/>
      <c r="D393" s="87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 spans="1:23" ht="15">
      <c r="A394" s="31"/>
      <c r="B394" s="31"/>
      <c r="C394" s="31"/>
      <c r="D394" s="87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 spans="1:23" ht="15">
      <c r="A395" s="31"/>
      <c r="B395" s="31"/>
      <c r="C395" s="31"/>
      <c r="D395" s="87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 spans="1:23" ht="15">
      <c r="A396" s="31"/>
      <c r="B396" s="31"/>
      <c r="C396" s="31"/>
      <c r="D396" s="87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 spans="1:23" ht="15">
      <c r="A397" s="31"/>
      <c r="B397" s="31"/>
      <c r="C397" s="31"/>
      <c r="D397" s="87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 spans="1:23" ht="15">
      <c r="A398" s="31"/>
      <c r="B398" s="31"/>
      <c r="C398" s="31"/>
      <c r="D398" s="87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 spans="1:23" ht="15">
      <c r="A399" s="31"/>
      <c r="B399" s="31"/>
      <c r="C399" s="31"/>
      <c r="D399" s="87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 spans="1:23" ht="15">
      <c r="A400" s="31"/>
      <c r="B400" s="31"/>
      <c r="C400" s="31"/>
      <c r="D400" s="87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 spans="1:23" ht="15">
      <c r="A401" s="31"/>
      <c r="B401" s="31"/>
      <c r="C401" s="31"/>
      <c r="D401" s="87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 spans="1:23" ht="15">
      <c r="A402" s="31"/>
      <c r="B402" s="31"/>
      <c r="C402" s="31"/>
      <c r="D402" s="87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 spans="1:23" ht="15">
      <c r="A403" s="31"/>
      <c r="B403" s="31"/>
      <c r="C403" s="31"/>
      <c r="D403" s="87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spans="1:23" ht="15">
      <c r="A404" s="31"/>
      <c r="B404" s="31"/>
      <c r="C404" s="31"/>
      <c r="D404" s="87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 spans="1:23" ht="15">
      <c r="A405" s="31"/>
      <c r="B405" s="31"/>
      <c r="C405" s="31"/>
      <c r="D405" s="87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spans="1:23" ht="15">
      <c r="A406" s="31"/>
      <c r="B406" s="31"/>
      <c r="C406" s="31"/>
      <c r="D406" s="87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 spans="1:23" ht="15">
      <c r="A407" s="31"/>
      <c r="B407" s="31"/>
      <c r="C407" s="31"/>
      <c r="D407" s="87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 spans="1:23" ht="15">
      <c r="A408" s="31"/>
      <c r="B408" s="31"/>
      <c r="C408" s="31"/>
      <c r="D408" s="87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 spans="1:23" ht="15">
      <c r="A409" s="31"/>
      <c r="B409" s="31"/>
      <c r="C409" s="31"/>
      <c r="D409" s="87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 spans="1:23" ht="15">
      <c r="A410" s="31"/>
      <c r="B410" s="31"/>
      <c r="C410" s="31"/>
      <c r="D410" s="87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 spans="1:23" ht="15">
      <c r="A411" s="31"/>
      <c r="B411" s="31"/>
      <c r="C411" s="31"/>
      <c r="D411" s="87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 spans="1:23" ht="15">
      <c r="A412" s="31"/>
      <c r="B412" s="31"/>
      <c r="C412" s="31"/>
      <c r="D412" s="87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 spans="1:23" ht="15">
      <c r="A413" s="31"/>
      <c r="B413" s="31"/>
      <c r="C413" s="31"/>
      <c r="D413" s="87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 spans="1:23" ht="15">
      <c r="A414" s="31"/>
      <c r="B414" s="31"/>
      <c r="C414" s="31"/>
      <c r="D414" s="87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 spans="1:23" ht="15">
      <c r="A415" s="31"/>
      <c r="B415" s="31"/>
      <c r="C415" s="31"/>
      <c r="D415" s="87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 spans="1:23" ht="15">
      <c r="A416" s="31"/>
      <c r="B416" s="31"/>
      <c r="C416" s="31"/>
      <c r="D416" s="87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 spans="1:23" ht="15">
      <c r="A417" s="31"/>
      <c r="B417" s="31"/>
      <c r="C417" s="31"/>
      <c r="D417" s="87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 spans="1:23" ht="15">
      <c r="A418" s="31"/>
      <c r="B418" s="31"/>
      <c r="C418" s="31"/>
      <c r="D418" s="87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 spans="1:23" ht="15">
      <c r="A419" s="31"/>
      <c r="B419" s="31"/>
      <c r="C419" s="31"/>
      <c r="D419" s="87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 spans="1:23" ht="15">
      <c r="A420" s="31"/>
      <c r="B420" s="31"/>
      <c r="C420" s="31"/>
      <c r="D420" s="87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 spans="1:23" ht="15">
      <c r="A421" s="31"/>
      <c r="B421" s="31"/>
      <c r="C421" s="31"/>
      <c r="D421" s="87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 spans="1:23" ht="15">
      <c r="A422" s="31"/>
      <c r="B422" s="31"/>
      <c r="C422" s="31"/>
      <c r="D422" s="87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 spans="1:23" ht="15">
      <c r="A423" s="31"/>
      <c r="B423" s="31"/>
      <c r="C423" s="31"/>
      <c r="D423" s="87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 spans="1:23" ht="15">
      <c r="A424" s="31"/>
      <c r="B424" s="31"/>
      <c r="C424" s="31"/>
      <c r="D424" s="87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 spans="1:23" ht="15">
      <c r="A425" s="31"/>
      <c r="B425" s="31"/>
      <c r="C425" s="31"/>
      <c r="D425" s="87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 spans="1:23" ht="15">
      <c r="A426" s="31"/>
      <c r="B426" s="31"/>
      <c r="C426" s="31"/>
      <c r="D426" s="87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 spans="1:23" ht="15">
      <c r="A427" s="31"/>
      <c r="B427" s="31"/>
      <c r="C427" s="31"/>
      <c r="D427" s="87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 spans="1:23" ht="15">
      <c r="A428" s="31"/>
      <c r="B428" s="31"/>
      <c r="C428" s="31"/>
      <c r="D428" s="87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 spans="1:23" ht="15">
      <c r="A429" s="31"/>
      <c r="B429" s="31"/>
      <c r="C429" s="31"/>
      <c r="D429" s="87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 spans="1:23" ht="15">
      <c r="A430" s="31"/>
      <c r="B430" s="31"/>
      <c r="C430" s="31"/>
      <c r="D430" s="87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 spans="1:23" ht="15">
      <c r="A431" s="31"/>
      <c r="B431" s="31"/>
      <c r="C431" s="31"/>
      <c r="D431" s="87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 spans="1:23" ht="15">
      <c r="A432" s="31"/>
      <c r="B432" s="31"/>
      <c r="C432" s="31"/>
      <c r="D432" s="87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 spans="1:23" ht="15">
      <c r="A433" s="31"/>
      <c r="B433" s="31"/>
      <c r="C433" s="31"/>
      <c r="D433" s="87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 spans="1:23" ht="15">
      <c r="A434" s="31"/>
      <c r="B434" s="31"/>
      <c r="C434" s="31"/>
      <c r="D434" s="87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 spans="1:23" ht="15">
      <c r="A435" s="31"/>
      <c r="B435" s="31"/>
      <c r="C435" s="31"/>
      <c r="D435" s="87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 spans="1:23" ht="15">
      <c r="A436" s="31"/>
      <c r="B436" s="31"/>
      <c r="C436" s="31"/>
      <c r="D436" s="87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 spans="1:23" ht="15">
      <c r="A437" s="31"/>
      <c r="B437" s="31"/>
      <c r="C437" s="31"/>
      <c r="D437" s="87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 spans="1:23" ht="15">
      <c r="A438" s="31"/>
      <c r="B438" s="31"/>
      <c r="C438" s="31"/>
      <c r="D438" s="87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 spans="1:23" ht="15">
      <c r="A439" s="31"/>
      <c r="B439" s="31"/>
      <c r="C439" s="31"/>
      <c r="D439" s="87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 spans="1:23" ht="15">
      <c r="A440" s="31"/>
      <c r="B440" s="31"/>
      <c r="C440" s="31"/>
      <c r="D440" s="87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 spans="1:23" ht="15">
      <c r="A441" s="31"/>
      <c r="B441" s="31"/>
      <c r="C441" s="31"/>
      <c r="D441" s="87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 spans="1:23" ht="15">
      <c r="A442" s="31"/>
      <c r="B442" s="31"/>
      <c r="C442" s="31"/>
      <c r="D442" s="87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 spans="1:23" ht="15">
      <c r="A443" s="31"/>
      <c r="B443" s="31"/>
      <c r="C443" s="31"/>
      <c r="D443" s="87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 spans="1:23" ht="15">
      <c r="A444" s="31"/>
      <c r="B444" s="31"/>
      <c r="C444" s="31"/>
      <c r="D444" s="87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 spans="1:23" ht="15">
      <c r="A445" s="31"/>
      <c r="B445" s="31"/>
      <c r="C445" s="31"/>
      <c r="D445" s="87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 spans="1:23" ht="15">
      <c r="A446" s="31"/>
      <c r="B446" s="31"/>
      <c r="C446" s="31"/>
      <c r="D446" s="87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 spans="1:23" ht="15">
      <c r="A447" s="31"/>
      <c r="B447" s="31"/>
      <c r="C447" s="31"/>
      <c r="D447" s="87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 spans="1:23" ht="15">
      <c r="A448" s="31"/>
      <c r="B448" s="31"/>
      <c r="C448" s="31"/>
      <c r="D448" s="87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 spans="1:23" ht="15">
      <c r="A449" s="31"/>
      <c r="B449" s="31"/>
      <c r="C449" s="31"/>
      <c r="D449" s="87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 spans="1:23" ht="15">
      <c r="A450" s="31"/>
      <c r="B450" s="31"/>
      <c r="C450" s="31"/>
      <c r="D450" s="87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 spans="1:23" ht="15">
      <c r="A451" s="31"/>
      <c r="B451" s="31"/>
      <c r="C451" s="31"/>
      <c r="D451" s="87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 spans="1:23" ht="15">
      <c r="A452" s="31"/>
      <c r="B452" s="31"/>
      <c r="C452" s="31"/>
      <c r="D452" s="87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 spans="1:23" ht="15">
      <c r="A453" s="31"/>
      <c r="B453" s="31"/>
      <c r="C453" s="31"/>
      <c r="D453" s="87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 spans="1:23" ht="15">
      <c r="A454" s="31"/>
      <c r="B454" s="31"/>
      <c r="C454" s="31"/>
      <c r="D454" s="87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 spans="1:23" ht="15">
      <c r="A455" s="31"/>
      <c r="B455" s="31"/>
      <c r="C455" s="31"/>
      <c r="D455" s="87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 spans="1:23" ht="15">
      <c r="A456" s="31"/>
      <c r="B456" s="31"/>
      <c r="C456" s="31"/>
      <c r="D456" s="87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 spans="1:23" ht="15">
      <c r="A457" s="31"/>
      <c r="B457" s="31"/>
      <c r="C457" s="31"/>
      <c r="D457" s="87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 spans="1:23" ht="15">
      <c r="A458" s="31"/>
      <c r="B458" s="31"/>
      <c r="C458" s="31"/>
      <c r="D458" s="87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 spans="1:23" ht="15">
      <c r="A459" s="31"/>
      <c r="B459" s="31"/>
      <c r="C459" s="31"/>
      <c r="D459" s="87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 spans="1:23" ht="15">
      <c r="A460" s="31"/>
      <c r="B460" s="31"/>
      <c r="C460" s="31"/>
      <c r="D460" s="87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 spans="1:23" ht="15">
      <c r="A461" s="31"/>
      <c r="B461" s="31"/>
      <c r="C461" s="31"/>
      <c r="D461" s="87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 spans="1:23" ht="15">
      <c r="A462" s="31"/>
      <c r="B462" s="31"/>
      <c r="C462" s="31"/>
      <c r="D462" s="87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 spans="1:23" ht="15">
      <c r="A463" s="31"/>
      <c r="B463" s="31"/>
      <c r="C463" s="31"/>
      <c r="D463" s="87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 spans="1:23" ht="15">
      <c r="A464" s="31"/>
      <c r="B464" s="31"/>
      <c r="C464" s="31"/>
      <c r="D464" s="87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 spans="1:23" ht="15">
      <c r="A465" s="31"/>
      <c r="B465" s="31"/>
      <c r="C465" s="31"/>
      <c r="D465" s="87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 spans="1:23" ht="15">
      <c r="A466" s="31"/>
      <c r="B466" s="31"/>
      <c r="C466" s="31"/>
      <c r="D466" s="87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 spans="1:23" ht="15">
      <c r="A467" s="31"/>
      <c r="B467" s="31"/>
      <c r="C467" s="31"/>
      <c r="D467" s="87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 spans="1:23" ht="15">
      <c r="A468" s="31"/>
      <c r="B468" s="31"/>
      <c r="C468" s="31"/>
      <c r="D468" s="87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 spans="1:23" ht="15">
      <c r="A469" s="31"/>
      <c r="B469" s="31"/>
      <c r="C469" s="31"/>
      <c r="D469" s="87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 spans="1:23" ht="15">
      <c r="A470" s="31"/>
      <c r="B470" s="31"/>
      <c r="C470" s="31"/>
      <c r="D470" s="87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 spans="1:23" ht="15">
      <c r="A471" s="31"/>
      <c r="B471" s="31"/>
      <c r="C471" s="31"/>
      <c r="D471" s="87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 spans="1:23" ht="15">
      <c r="A472" s="31"/>
      <c r="B472" s="31"/>
      <c r="C472" s="31"/>
      <c r="D472" s="87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 spans="1:23" ht="15">
      <c r="A473" s="31"/>
      <c r="B473" s="31"/>
      <c r="C473" s="31"/>
      <c r="D473" s="87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 spans="1:23" ht="15">
      <c r="A474" s="31"/>
      <c r="B474" s="31"/>
      <c r="C474" s="31"/>
      <c r="D474" s="87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 spans="1:23" ht="15">
      <c r="A475" s="31"/>
      <c r="B475" s="31"/>
      <c r="C475" s="31"/>
      <c r="D475" s="87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 spans="1:23" ht="15">
      <c r="A476" s="31"/>
      <c r="B476" s="31"/>
      <c r="C476" s="31"/>
      <c r="D476" s="87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 spans="1:23" ht="15">
      <c r="A477" s="31"/>
      <c r="B477" s="31"/>
      <c r="C477" s="31"/>
      <c r="D477" s="87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 spans="1:23" ht="15">
      <c r="A478" s="31"/>
      <c r="B478" s="31"/>
      <c r="C478" s="31"/>
      <c r="D478" s="87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 spans="1:23" ht="15">
      <c r="A479" s="31"/>
      <c r="B479" s="31"/>
      <c r="C479" s="31"/>
      <c r="D479" s="87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 spans="1:23" ht="15">
      <c r="A480" s="31"/>
      <c r="B480" s="31"/>
      <c r="C480" s="31"/>
      <c r="D480" s="87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 spans="1:23" ht="15">
      <c r="A481" s="31"/>
      <c r="B481" s="31"/>
      <c r="C481" s="31"/>
      <c r="D481" s="87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 spans="1:23" ht="15">
      <c r="A482" s="31"/>
      <c r="B482" s="31"/>
      <c r="C482" s="31"/>
      <c r="D482" s="87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 spans="1:23" ht="15">
      <c r="A483" s="31"/>
      <c r="B483" s="31"/>
      <c r="C483" s="31"/>
      <c r="D483" s="87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 spans="1:23" ht="15">
      <c r="A484" s="31"/>
      <c r="B484" s="31"/>
      <c r="C484" s="31"/>
      <c r="D484" s="87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 spans="1:23" ht="15">
      <c r="A485" s="31"/>
      <c r="B485" s="31"/>
      <c r="C485" s="31"/>
      <c r="D485" s="87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 spans="1:23" ht="15">
      <c r="A486" s="31"/>
      <c r="B486" s="31"/>
      <c r="C486" s="31"/>
      <c r="D486" s="87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 spans="1:23" ht="15">
      <c r="A487" s="31"/>
      <c r="B487" s="31"/>
      <c r="C487" s="31"/>
      <c r="D487" s="87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 spans="1:23" ht="15">
      <c r="A488" s="31"/>
      <c r="B488" s="31"/>
      <c r="C488" s="31"/>
      <c r="D488" s="87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 spans="1:23" ht="15">
      <c r="A489" s="31"/>
      <c r="B489" s="31"/>
      <c r="C489" s="31"/>
      <c r="D489" s="87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 spans="1:23" ht="15">
      <c r="A490" s="31"/>
      <c r="B490" s="31"/>
      <c r="C490" s="31"/>
      <c r="D490" s="87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 spans="1:23" ht="15">
      <c r="A491" s="31"/>
      <c r="B491" s="31"/>
      <c r="C491" s="31"/>
      <c r="D491" s="87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 spans="1:23" ht="15">
      <c r="A492" s="31"/>
      <c r="B492" s="31"/>
      <c r="C492" s="31"/>
      <c r="D492" s="87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 spans="1:23" ht="15">
      <c r="A493" s="31"/>
      <c r="B493" s="31"/>
      <c r="C493" s="31"/>
      <c r="D493" s="87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 spans="1:23" ht="15">
      <c r="A494" s="31"/>
      <c r="B494" s="31"/>
      <c r="C494" s="31"/>
      <c r="D494" s="87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 spans="1:23" ht="15">
      <c r="A495" s="31"/>
      <c r="B495" s="31"/>
      <c r="C495" s="31"/>
      <c r="D495" s="87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 spans="1:23" ht="15">
      <c r="A496" s="31"/>
      <c r="B496" s="31"/>
      <c r="C496" s="31"/>
      <c r="D496" s="87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 spans="1:23" ht="15">
      <c r="A497" s="31"/>
      <c r="B497" s="31"/>
      <c r="C497" s="31"/>
      <c r="D497" s="87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 spans="1:23" ht="15">
      <c r="A498" s="31"/>
      <c r="B498" s="31"/>
      <c r="C498" s="31"/>
      <c r="D498" s="87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 spans="1:23" ht="15">
      <c r="A499" s="31"/>
      <c r="B499" s="31"/>
      <c r="C499" s="31"/>
      <c r="D499" s="87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 spans="1:23" ht="15">
      <c r="A500" s="31"/>
      <c r="B500" s="31"/>
      <c r="C500" s="31"/>
      <c r="D500" s="87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 spans="1:23" ht="15">
      <c r="A501" s="31"/>
      <c r="B501" s="31"/>
      <c r="C501" s="31"/>
      <c r="D501" s="87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 spans="1:23" ht="15">
      <c r="A502" s="31"/>
      <c r="B502" s="31"/>
      <c r="C502" s="31"/>
      <c r="D502" s="87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 spans="1:23" ht="15">
      <c r="A503" s="31"/>
      <c r="B503" s="31"/>
      <c r="C503" s="31"/>
      <c r="D503" s="87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 spans="1:23" ht="15">
      <c r="A504" s="31"/>
      <c r="B504" s="31"/>
      <c r="C504" s="31"/>
      <c r="D504" s="87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 spans="1:23" ht="15">
      <c r="A505" s="31"/>
      <c r="B505" s="31"/>
      <c r="C505" s="31"/>
      <c r="D505" s="87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 spans="1:23" ht="15">
      <c r="A506" s="31"/>
      <c r="B506" s="31"/>
      <c r="C506" s="31"/>
      <c r="D506" s="87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 spans="1:23" ht="15">
      <c r="A507" s="31"/>
      <c r="B507" s="31"/>
      <c r="C507" s="31"/>
      <c r="D507" s="87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 spans="1:23" ht="15">
      <c r="A508" s="31"/>
      <c r="B508" s="31"/>
      <c r="C508" s="31"/>
      <c r="D508" s="87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 spans="1:23" ht="15">
      <c r="A509" s="31"/>
      <c r="B509" s="31"/>
      <c r="C509" s="31"/>
      <c r="D509" s="87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 spans="1:23" ht="15">
      <c r="A510" s="31"/>
      <c r="B510" s="31"/>
      <c r="C510" s="31"/>
      <c r="D510" s="87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 spans="1:23" ht="15">
      <c r="A511" s="31"/>
      <c r="B511" s="31"/>
      <c r="C511" s="31"/>
      <c r="D511" s="87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 spans="1:23" ht="15">
      <c r="A512" s="31"/>
      <c r="B512" s="31"/>
      <c r="C512" s="31"/>
      <c r="D512" s="87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 spans="1:23" ht="15">
      <c r="A513" s="31"/>
      <c r="B513" s="31"/>
      <c r="C513" s="31"/>
      <c r="D513" s="87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 spans="1:23" ht="15">
      <c r="A514" s="31"/>
      <c r="B514" s="31"/>
      <c r="C514" s="31"/>
      <c r="D514" s="87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 spans="1:23" ht="15">
      <c r="A515" s="31"/>
      <c r="B515" s="31"/>
      <c r="C515" s="31"/>
      <c r="D515" s="87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 spans="1:23" ht="15">
      <c r="A516" s="31"/>
      <c r="B516" s="31"/>
      <c r="C516" s="31"/>
      <c r="D516" s="87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 spans="1:23" ht="15">
      <c r="A517" s="31"/>
      <c r="B517" s="31"/>
      <c r="C517" s="31"/>
      <c r="D517" s="87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 spans="1:23" ht="15">
      <c r="A518" s="31"/>
      <c r="B518" s="31"/>
      <c r="C518" s="31"/>
      <c r="D518" s="87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 spans="1:23" ht="15">
      <c r="A519" s="31"/>
      <c r="B519" s="31"/>
      <c r="C519" s="31"/>
      <c r="D519" s="87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 spans="1:23" ht="15">
      <c r="A520" s="31"/>
      <c r="B520" s="31"/>
      <c r="C520" s="31"/>
      <c r="D520" s="87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 spans="1:23" ht="15">
      <c r="A521" s="31"/>
      <c r="B521" s="31"/>
      <c r="C521" s="31"/>
      <c r="D521" s="87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 spans="1:23" ht="15">
      <c r="A522" s="31"/>
      <c r="B522" s="31"/>
      <c r="C522" s="31"/>
      <c r="D522" s="87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 spans="1:23" ht="15">
      <c r="A523" s="31"/>
      <c r="B523" s="31"/>
      <c r="C523" s="31"/>
      <c r="D523" s="87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 spans="1:23" ht="15">
      <c r="A524" s="31"/>
      <c r="B524" s="31"/>
      <c r="C524" s="31"/>
      <c r="D524" s="87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 spans="1:23" ht="15">
      <c r="A525" s="31"/>
      <c r="B525" s="31"/>
      <c r="C525" s="31"/>
      <c r="D525" s="87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 spans="1:23" ht="15">
      <c r="A526" s="31"/>
      <c r="B526" s="31"/>
      <c r="C526" s="31"/>
      <c r="D526" s="87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 spans="1:23" ht="15">
      <c r="A527" s="31"/>
      <c r="B527" s="31"/>
      <c r="C527" s="31"/>
      <c r="D527" s="87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 spans="1:23" ht="15">
      <c r="A528" s="31"/>
      <c r="B528" s="31"/>
      <c r="C528" s="31"/>
      <c r="D528" s="87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 spans="1:23" ht="15">
      <c r="A529" s="31"/>
      <c r="B529" s="31"/>
      <c r="C529" s="31"/>
      <c r="D529" s="87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 spans="1:23" ht="15">
      <c r="A530" s="31"/>
      <c r="B530" s="31"/>
      <c r="C530" s="31"/>
      <c r="D530" s="87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 spans="1:23" ht="15">
      <c r="A531" s="31"/>
      <c r="B531" s="31"/>
      <c r="C531" s="31"/>
      <c r="D531" s="87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 spans="1:23" ht="15">
      <c r="A532" s="31"/>
      <c r="B532" s="31"/>
      <c r="C532" s="31"/>
      <c r="D532" s="87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 spans="1:23" ht="15">
      <c r="A533" s="31"/>
      <c r="B533" s="31"/>
      <c r="C533" s="31"/>
      <c r="D533" s="87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 spans="1:23" ht="15">
      <c r="A534" s="31"/>
      <c r="B534" s="31"/>
      <c r="C534" s="31"/>
      <c r="D534" s="87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 spans="1:23" ht="15">
      <c r="A535" s="31"/>
      <c r="B535" s="31"/>
      <c r="C535" s="31"/>
      <c r="D535" s="87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 spans="1:23" ht="15">
      <c r="A536" s="31"/>
      <c r="B536" s="31"/>
      <c r="C536" s="31"/>
      <c r="D536" s="87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 spans="1:23" ht="15">
      <c r="A537" s="31"/>
      <c r="B537" s="31"/>
      <c r="C537" s="31"/>
      <c r="D537" s="87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 spans="1:23" ht="15">
      <c r="A538" s="31"/>
      <c r="B538" s="31"/>
      <c r="C538" s="31"/>
      <c r="D538" s="87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 spans="1:23" ht="15">
      <c r="A539" s="31"/>
      <c r="B539" s="31"/>
      <c r="C539" s="31"/>
      <c r="D539" s="87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 spans="1:23" ht="15">
      <c r="A540" s="31"/>
      <c r="B540" s="31"/>
      <c r="C540" s="31"/>
      <c r="D540" s="87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 spans="1:23" ht="15">
      <c r="A541" s="31"/>
      <c r="B541" s="31"/>
      <c r="C541" s="31"/>
      <c r="D541" s="87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 spans="1:23" ht="15">
      <c r="A542" s="31"/>
      <c r="B542" s="31"/>
      <c r="C542" s="31"/>
      <c r="D542" s="87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 spans="1:23" ht="15">
      <c r="A543" s="31"/>
      <c r="B543" s="31"/>
      <c r="C543" s="31"/>
      <c r="D543" s="87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 spans="1:23" ht="15">
      <c r="A544" s="31"/>
      <c r="B544" s="31"/>
      <c r="C544" s="31"/>
      <c r="D544" s="87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 spans="1:23" ht="15">
      <c r="A545" s="31"/>
      <c r="B545" s="31"/>
      <c r="C545" s="31"/>
      <c r="D545" s="87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 spans="1:23" ht="15">
      <c r="A546" s="31"/>
      <c r="B546" s="31"/>
      <c r="C546" s="31"/>
      <c r="D546" s="87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 spans="1:23" ht="15">
      <c r="A547" s="31"/>
      <c r="B547" s="31"/>
      <c r="C547" s="31"/>
      <c r="D547" s="87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 spans="1:23" ht="15">
      <c r="A548" s="31"/>
      <c r="B548" s="31"/>
      <c r="C548" s="31"/>
      <c r="D548" s="87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 spans="1:23" ht="15">
      <c r="A549" s="31"/>
      <c r="B549" s="31"/>
      <c r="C549" s="31"/>
      <c r="D549" s="87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 spans="1:23" ht="15">
      <c r="A550" s="31"/>
      <c r="B550" s="31"/>
      <c r="C550" s="31"/>
      <c r="D550" s="87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 spans="1:23" ht="15">
      <c r="A551" s="31"/>
      <c r="B551" s="31"/>
      <c r="C551" s="31"/>
      <c r="D551" s="87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 spans="1:23" ht="15">
      <c r="A552" s="31"/>
      <c r="B552" s="31"/>
      <c r="C552" s="31"/>
      <c r="D552" s="87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 spans="1:23" ht="15">
      <c r="A553" s="31"/>
      <c r="B553" s="31"/>
      <c r="C553" s="31"/>
      <c r="D553" s="87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 spans="1:23" ht="15">
      <c r="A554" s="31"/>
      <c r="B554" s="31"/>
      <c r="C554" s="31"/>
      <c r="D554" s="87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 spans="1:23" ht="15">
      <c r="A555" s="31"/>
      <c r="B555" s="31"/>
      <c r="C555" s="31"/>
      <c r="D555" s="87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 spans="1:23" ht="15">
      <c r="A556" s="31"/>
      <c r="B556" s="31"/>
      <c r="C556" s="31"/>
      <c r="D556" s="87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 spans="1:23" ht="15">
      <c r="A557" s="31"/>
      <c r="B557" s="31"/>
      <c r="C557" s="31"/>
      <c r="D557" s="87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 spans="1:23" ht="15">
      <c r="A558" s="31"/>
      <c r="B558" s="31"/>
      <c r="C558" s="31"/>
      <c r="D558" s="87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 spans="1:23" ht="15">
      <c r="A559" s="31"/>
      <c r="B559" s="31"/>
      <c r="C559" s="31"/>
      <c r="D559" s="87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 spans="1:23" ht="15">
      <c r="A560" s="31"/>
      <c r="B560" s="31"/>
      <c r="C560" s="31"/>
      <c r="D560" s="87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 spans="1:23" ht="15">
      <c r="A561" s="31"/>
      <c r="B561" s="31"/>
      <c r="C561" s="31"/>
      <c r="D561" s="87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 spans="1:23" ht="15">
      <c r="A562" s="31"/>
      <c r="B562" s="31"/>
      <c r="C562" s="31"/>
      <c r="D562" s="87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 spans="1:23" ht="15">
      <c r="A563" s="31"/>
      <c r="B563" s="31"/>
      <c r="C563" s="31"/>
      <c r="D563" s="87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 spans="1:23" ht="15">
      <c r="A564" s="31"/>
      <c r="B564" s="31"/>
      <c r="C564" s="31"/>
      <c r="D564" s="87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 spans="1:23" ht="15">
      <c r="A565" s="31"/>
      <c r="B565" s="31"/>
      <c r="C565" s="31"/>
      <c r="D565" s="87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 spans="1:23" ht="15">
      <c r="A566" s="31"/>
      <c r="B566" s="31"/>
      <c r="C566" s="31"/>
      <c r="D566" s="87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 spans="1:23" ht="15">
      <c r="A567" s="31"/>
      <c r="B567" s="31"/>
      <c r="C567" s="31"/>
      <c r="D567" s="87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 spans="1:23" ht="15">
      <c r="A568" s="31"/>
      <c r="B568" s="31"/>
      <c r="C568" s="31"/>
      <c r="D568" s="87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 spans="1:23" ht="15">
      <c r="A569" s="31"/>
      <c r="B569" s="31"/>
      <c r="C569" s="31"/>
      <c r="D569" s="87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 spans="1:23" ht="15">
      <c r="A570" s="31"/>
      <c r="B570" s="31"/>
      <c r="C570" s="31"/>
      <c r="D570" s="87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 spans="1:23" ht="15">
      <c r="A571" s="31"/>
      <c r="B571" s="31"/>
      <c r="C571" s="31"/>
      <c r="D571" s="87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 spans="1:23" ht="15">
      <c r="A572" s="31"/>
      <c r="B572" s="31"/>
      <c r="C572" s="31"/>
      <c r="D572" s="87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 spans="1:23" ht="15">
      <c r="A573" s="31"/>
      <c r="B573" s="31"/>
      <c r="C573" s="31"/>
      <c r="D573" s="87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 spans="1:23" ht="15">
      <c r="A574" s="31"/>
      <c r="B574" s="31"/>
      <c r="C574" s="31"/>
      <c r="D574" s="87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 spans="1:23" ht="15">
      <c r="A575" s="31"/>
      <c r="B575" s="31"/>
      <c r="C575" s="31"/>
      <c r="D575" s="87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 spans="1:23" ht="15">
      <c r="A576" s="31"/>
      <c r="B576" s="31"/>
      <c r="C576" s="31"/>
      <c r="D576" s="87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spans="1:23" ht="15">
      <c r="A577" s="31"/>
      <c r="B577" s="31"/>
      <c r="C577" s="31"/>
      <c r="D577" s="87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 spans="1:23" ht="15">
      <c r="A578" s="31"/>
      <c r="B578" s="31"/>
      <c r="C578" s="31"/>
      <c r="D578" s="87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 spans="1:23" ht="15">
      <c r="A579" s="31"/>
      <c r="B579" s="31"/>
      <c r="C579" s="31"/>
      <c r="D579" s="87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 spans="1:23" ht="15">
      <c r="A580" s="31"/>
      <c r="B580" s="31"/>
      <c r="C580" s="31"/>
      <c r="D580" s="87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 spans="1:23" ht="15">
      <c r="A581" s="31"/>
      <c r="B581" s="31"/>
      <c r="C581" s="31"/>
      <c r="D581" s="87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 spans="1:23" ht="15">
      <c r="A582" s="31"/>
      <c r="B582" s="31"/>
      <c r="C582" s="31"/>
      <c r="D582" s="87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 spans="1:23" ht="15">
      <c r="A583" s="31"/>
      <c r="B583" s="31"/>
      <c r="C583" s="31"/>
      <c r="D583" s="87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 spans="1:23" ht="15">
      <c r="A584" s="31"/>
      <c r="B584" s="31"/>
      <c r="C584" s="31"/>
      <c r="D584" s="87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 spans="1:23" ht="15">
      <c r="A585" s="31"/>
      <c r="B585" s="31"/>
      <c r="C585" s="31"/>
      <c r="D585" s="87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 spans="1:23" ht="15">
      <c r="A586" s="31"/>
      <c r="B586" s="31"/>
      <c r="C586" s="31"/>
      <c r="D586" s="87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 spans="1:23" ht="15">
      <c r="A587" s="31"/>
      <c r="B587" s="31"/>
      <c r="C587" s="31"/>
      <c r="D587" s="87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 spans="1:23" ht="15">
      <c r="A588" s="31"/>
      <c r="B588" s="31"/>
      <c r="C588" s="31"/>
      <c r="D588" s="87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 spans="1:23" ht="15">
      <c r="A589" s="31"/>
      <c r="B589" s="31"/>
      <c r="C589" s="31"/>
      <c r="D589" s="87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 spans="1:23" ht="15">
      <c r="A590" s="31"/>
      <c r="B590" s="31"/>
      <c r="C590" s="31"/>
      <c r="D590" s="87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 spans="1:23" ht="15">
      <c r="A591" s="31"/>
      <c r="B591" s="31"/>
      <c r="C591" s="31"/>
      <c r="D591" s="87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 spans="1:23" ht="15">
      <c r="A592" s="31"/>
      <c r="B592" s="31"/>
      <c r="C592" s="31"/>
      <c r="D592" s="87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 spans="1:23" ht="15">
      <c r="A593" s="31"/>
      <c r="B593" s="31"/>
      <c r="C593" s="31"/>
      <c r="D593" s="87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 spans="1:23" ht="15">
      <c r="A594" s="31"/>
      <c r="B594" s="31"/>
      <c r="C594" s="31"/>
      <c r="D594" s="87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 spans="1:23" ht="15">
      <c r="A595" s="31"/>
      <c r="B595" s="31"/>
      <c r="C595" s="31"/>
      <c r="D595" s="87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 spans="1:23" ht="15">
      <c r="A596" s="31"/>
      <c r="B596" s="31"/>
      <c r="C596" s="31"/>
      <c r="D596" s="87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 spans="1:23" ht="15">
      <c r="A597" s="31"/>
      <c r="B597" s="31"/>
      <c r="C597" s="31"/>
      <c r="D597" s="87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 spans="1:23" ht="15">
      <c r="A598" s="31"/>
      <c r="B598" s="31"/>
      <c r="C598" s="31"/>
      <c r="D598" s="87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 spans="1:23" ht="15">
      <c r="A599" s="31"/>
      <c r="B599" s="31"/>
      <c r="C599" s="31"/>
      <c r="D599" s="87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 spans="1:23" ht="15">
      <c r="A600" s="31"/>
      <c r="B600" s="31"/>
      <c r="C600" s="31"/>
      <c r="D600" s="87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 spans="1:23" ht="15">
      <c r="A601" s="31"/>
      <c r="B601" s="31"/>
      <c r="C601" s="31"/>
      <c r="D601" s="87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 spans="1:23" ht="15">
      <c r="A602" s="31"/>
      <c r="B602" s="31"/>
      <c r="C602" s="31"/>
      <c r="D602" s="87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 spans="1:23" ht="15">
      <c r="A603" s="31"/>
      <c r="B603" s="31"/>
      <c r="C603" s="31"/>
      <c r="D603" s="87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 spans="1:23" ht="15">
      <c r="A604" s="31"/>
      <c r="B604" s="31"/>
      <c r="C604" s="31"/>
      <c r="D604" s="87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 spans="1:23" ht="15">
      <c r="A605" s="31"/>
      <c r="B605" s="31"/>
      <c r="C605" s="31"/>
      <c r="D605" s="87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 spans="1:23" ht="15">
      <c r="A606" s="31"/>
      <c r="B606" s="31"/>
      <c r="C606" s="31"/>
      <c r="D606" s="87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 spans="1:23" ht="15">
      <c r="A607" s="31"/>
      <c r="B607" s="31"/>
      <c r="C607" s="31"/>
      <c r="D607" s="87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 spans="1:23" ht="15">
      <c r="A608" s="31"/>
      <c r="B608" s="31"/>
      <c r="C608" s="31"/>
      <c r="D608" s="87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 spans="1:23" ht="15">
      <c r="A609" s="31"/>
      <c r="B609" s="31"/>
      <c r="C609" s="31"/>
      <c r="D609" s="87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 spans="1:23" ht="15">
      <c r="A610" s="31"/>
      <c r="B610" s="31"/>
      <c r="C610" s="31"/>
      <c r="D610" s="87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 spans="1:23" ht="15">
      <c r="A611" s="31"/>
      <c r="B611" s="31"/>
      <c r="C611" s="31"/>
      <c r="D611" s="87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 spans="1:23" ht="15">
      <c r="A612" s="31"/>
      <c r="B612" s="31"/>
      <c r="C612" s="31"/>
      <c r="D612" s="87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 spans="1:23" ht="15">
      <c r="A613" s="31"/>
      <c r="B613" s="31"/>
      <c r="C613" s="31"/>
      <c r="D613" s="87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 spans="1:23" ht="15">
      <c r="A614" s="31"/>
      <c r="B614" s="31"/>
      <c r="C614" s="31"/>
      <c r="D614" s="87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 spans="1:23" ht="15">
      <c r="A615" s="31"/>
      <c r="B615" s="31"/>
      <c r="C615" s="31"/>
      <c r="D615" s="87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 spans="1:23" ht="15">
      <c r="A616" s="31"/>
      <c r="B616" s="31"/>
      <c r="C616" s="31"/>
      <c r="D616" s="87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 spans="1:23" ht="15">
      <c r="A617" s="31"/>
      <c r="B617" s="31"/>
      <c r="C617" s="31"/>
      <c r="D617" s="87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 spans="1:23" ht="15">
      <c r="A618" s="31"/>
      <c r="B618" s="31"/>
      <c r="C618" s="31"/>
      <c r="D618" s="87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 spans="1:23" ht="15">
      <c r="A619" s="31"/>
      <c r="B619" s="31"/>
      <c r="C619" s="31"/>
      <c r="D619" s="87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 spans="1:23" ht="15">
      <c r="A620" s="31"/>
      <c r="B620" s="31"/>
      <c r="C620" s="31"/>
      <c r="D620" s="87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 spans="1:23" ht="15">
      <c r="A621" s="31"/>
      <c r="B621" s="31"/>
      <c r="C621" s="31"/>
      <c r="D621" s="87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 spans="1:23" ht="15">
      <c r="A622" s="31"/>
      <c r="B622" s="31"/>
      <c r="C622" s="31"/>
      <c r="D622" s="87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 spans="1:23" ht="15">
      <c r="A623" s="31"/>
      <c r="B623" s="31"/>
      <c r="C623" s="31"/>
      <c r="D623" s="87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 spans="1:23" ht="15">
      <c r="A624" s="31"/>
      <c r="B624" s="31"/>
      <c r="C624" s="31"/>
      <c r="D624" s="87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 spans="1:23" ht="15">
      <c r="A625" s="31"/>
      <c r="B625" s="31"/>
      <c r="C625" s="31"/>
      <c r="D625" s="87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 spans="1:23" ht="15">
      <c r="A626" s="31"/>
      <c r="B626" s="31"/>
      <c r="C626" s="31"/>
      <c r="D626" s="87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 spans="1:23" ht="15">
      <c r="A627" s="31"/>
      <c r="B627" s="31"/>
      <c r="C627" s="31"/>
      <c r="D627" s="87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 spans="1:23" ht="15">
      <c r="A628" s="31"/>
      <c r="B628" s="31"/>
      <c r="C628" s="31"/>
      <c r="D628" s="87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 spans="1:23" ht="15">
      <c r="A629" s="31"/>
      <c r="B629" s="31"/>
      <c r="C629" s="31"/>
      <c r="D629" s="87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 spans="1:23" ht="15">
      <c r="A630" s="31"/>
      <c r="B630" s="31"/>
      <c r="C630" s="31"/>
      <c r="D630" s="87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 spans="1:23" ht="15">
      <c r="A631" s="31"/>
      <c r="B631" s="31"/>
      <c r="C631" s="31"/>
      <c r="D631" s="87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 spans="1:23" ht="15">
      <c r="A632" s="31"/>
      <c r="B632" s="31"/>
      <c r="C632" s="31"/>
      <c r="D632" s="87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 spans="1:23" ht="15">
      <c r="A633" s="31"/>
      <c r="B633" s="31"/>
      <c r="C633" s="31"/>
      <c r="D633" s="87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 spans="1:23" ht="15">
      <c r="A634" s="31"/>
      <c r="B634" s="31"/>
      <c r="C634" s="31"/>
      <c r="D634" s="87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 spans="1:23" ht="15">
      <c r="A635" s="31"/>
      <c r="B635" s="31"/>
      <c r="C635" s="31"/>
      <c r="D635" s="87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 spans="1:23" ht="15">
      <c r="A636" s="31"/>
      <c r="B636" s="31"/>
      <c r="C636" s="31"/>
      <c r="D636" s="87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 spans="1:23" ht="15">
      <c r="A637" s="31"/>
      <c r="B637" s="31"/>
      <c r="C637" s="31"/>
      <c r="D637" s="87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 spans="1:23" ht="15">
      <c r="A638" s="31"/>
      <c r="B638" s="31"/>
      <c r="C638" s="31"/>
      <c r="D638" s="87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 spans="1:23" ht="15">
      <c r="A639" s="31"/>
      <c r="B639" s="31"/>
      <c r="C639" s="31"/>
      <c r="D639" s="87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 spans="1:23" ht="15">
      <c r="A640" s="31"/>
      <c r="B640" s="31"/>
      <c r="C640" s="31"/>
      <c r="D640" s="87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 spans="1:23" ht="15">
      <c r="A641" s="31"/>
      <c r="B641" s="31"/>
      <c r="C641" s="31"/>
      <c r="D641" s="87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 spans="1:23" ht="15">
      <c r="A642" s="31"/>
      <c r="B642" s="31"/>
      <c r="C642" s="31"/>
      <c r="D642" s="87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 spans="1:23" ht="15">
      <c r="A643" s="31"/>
      <c r="B643" s="31"/>
      <c r="C643" s="31"/>
      <c r="D643" s="87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 spans="1:23" ht="15">
      <c r="A644" s="31"/>
      <c r="B644" s="31"/>
      <c r="C644" s="31"/>
      <c r="D644" s="87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 spans="1:23" ht="15">
      <c r="A645" s="31"/>
      <c r="B645" s="31"/>
      <c r="C645" s="31"/>
      <c r="D645" s="87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 spans="1:23" ht="15">
      <c r="A646" s="31"/>
      <c r="B646" s="31"/>
      <c r="C646" s="31"/>
      <c r="D646" s="87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 spans="1:23" ht="15">
      <c r="A647" s="31"/>
      <c r="B647" s="31"/>
      <c r="C647" s="31"/>
      <c r="D647" s="87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 spans="1:23" ht="15">
      <c r="A648" s="31"/>
      <c r="B648" s="31"/>
      <c r="C648" s="31"/>
      <c r="D648" s="87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 spans="1:23" ht="15">
      <c r="A649" s="31"/>
      <c r="B649" s="31"/>
      <c r="C649" s="31"/>
      <c r="D649" s="87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 spans="1:23" ht="15">
      <c r="A650" s="31"/>
      <c r="B650" s="31"/>
      <c r="C650" s="31"/>
      <c r="D650" s="87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 spans="1:23" ht="15">
      <c r="A651" s="31"/>
      <c r="B651" s="31"/>
      <c r="C651" s="31"/>
      <c r="D651" s="87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 spans="1:23" ht="15">
      <c r="A652" s="31"/>
      <c r="B652" s="31"/>
      <c r="C652" s="31"/>
      <c r="D652" s="87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 spans="1:23" ht="15">
      <c r="A653" s="31"/>
      <c r="B653" s="31"/>
      <c r="C653" s="31"/>
      <c r="D653" s="87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 spans="1:23" ht="15">
      <c r="A654" s="31"/>
      <c r="B654" s="31"/>
      <c r="C654" s="31"/>
      <c r="D654" s="87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 spans="1:23" ht="15">
      <c r="A655" s="31"/>
      <c r="B655" s="31"/>
      <c r="C655" s="31"/>
      <c r="D655" s="87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 spans="1:23" ht="15">
      <c r="A656" s="31"/>
      <c r="B656" s="31"/>
      <c r="C656" s="31"/>
      <c r="D656" s="87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 spans="1:23" ht="15">
      <c r="A657" s="31"/>
      <c r="B657" s="31"/>
      <c r="C657" s="31"/>
      <c r="D657" s="87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 spans="1:23" ht="15">
      <c r="A658" s="31"/>
      <c r="B658" s="31"/>
      <c r="C658" s="31"/>
      <c r="D658" s="87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 spans="1:23" ht="15">
      <c r="A659" s="31"/>
      <c r="B659" s="31"/>
      <c r="C659" s="31"/>
      <c r="D659" s="87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 spans="1:23" ht="15">
      <c r="A660" s="31"/>
      <c r="B660" s="31"/>
      <c r="C660" s="31"/>
      <c r="D660" s="87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 spans="1:23" ht="15">
      <c r="A661" s="31"/>
      <c r="B661" s="31"/>
      <c r="C661" s="31"/>
      <c r="D661" s="87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 spans="1:23" ht="15">
      <c r="A662" s="31"/>
      <c r="B662" s="31"/>
      <c r="C662" s="31"/>
      <c r="D662" s="87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 spans="1:23" ht="15">
      <c r="A663" s="31"/>
      <c r="B663" s="31"/>
      <c r="C663" s="31"/>
      <c r="D663" s="87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 spans="1:23" ht="15">
      <c r="A664" s="31"/>
      <c r="B664" s="31"/>
      <c r="C664" s="31"/>
      <c r="D664" s="87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 spans="1:23" ht="15">
      <c r="A665" s="31"/>
      <c r="B665" s="31"/>
      <c r="C665" s="31"/>
      <c r="D665" s="87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 spans="1:23" ht="15">
      <c r="A666" s="31"/>
      <c r="B666" s="31"/>
      <c r="C666" s="31"/>
      <c r="D666" s="87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 spans="1:23" ht="15">
      <c r="A667" s="31"/>
      <c r="B667" s="31"/>
      <c r="C667" s="31"/>
      <c r="D667" s="87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 spans="1:23" ht="15">
      <c r="A668" s="31"/>
      <c r="B668" s="31"/>
      <c r="C668" s="31"/>
      <c r="D668" s="87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 spans="1:23" ht="15">
      <c r="A669" s="31"/>
      <c r="B669" s="31"/>
      <c r="C669" s="31"/>
      <c r="D669" s="87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 spans="1:23" ht="15">
      <c r="A670" s="31"/>
      <c r="B670" s="31"/>
      <c r="C670" s="31"/>
      <c r="D670" s="87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 spans="1:23" ht="15">
      <c r="A671" s="31"/>
      <c r="B671" s="31"/>
      <c r="C671" s="31"/>
      <c r="D671" s="87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 spans="1:23" ht="15">
      <c r="A672" s="31"/>
      <c r="B672" s="31"/>
      <c r="C672" s="31"/>
      <c r="D672" s="87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 spans="1:23" ht="15">
      <c r="A673" s="31"/>
      <c r="B673" s="31"/>
      <c r="C673" s="31"/>
      <c r="D673" s="87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 spans="1:23" ht="15">
      <c r="A674" s="31"/>
      <c r="B674" s="31"/>
      <c r="C674" s="31"/>
      <c r="D674" s="87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 spans="1:23" ht="15">
      <c r="A675" s="31"/>
      <c r="B675" s="31"/>
      <c r="C675" s="31"/>
      <c r="D675" s="87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 spans="1:23" ht="15">
      <c r="A676" s="31"/>
      <c r="B676" s="31"/>
      <c r="C676" s="31"/>
      <c r="D676" s="87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 spans="1:23" ht="15">
      <c r="A677" s="31"/>
      <c r="B677" s="31"/>
      <c r="C677" s="31"/>
      <c r="D677" s="87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 spans="1:23" ht="15">
      <c r="A678" s="31"/>
      <c r="B678" s="31"/>
      <c r="C678" s="31"/>
      <c r="D678" s="87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 spans="1:23" ht="15">
      <c r="A679" s="31"/>
      <c r="B679" s="31"/>
      <c r="C679" s="31"/>
      <c r="D679" s="87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 spans="1:23" ht="15">
      <c r="A680" s="31"/>
      <c r="B680" s="31"/>
      <c r="C680" s="31"/>
      <c r="D680" s="87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 spans="1:23" ht="15">
      <c r="A681" s="31"/>
      <c r="B681" s="31"/>
      <c r="C681" s="31"/>
      <c r="D681" s="87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 spans="1:23" ht="15">
      <c r="A682" s="31"/>
      <c r="B682" s="31"/>
      <c r="C682" s="31"/>
      <c r="D682" s="87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 spans="1:23" ht="15">
      <c r="A683" s="31"/>
      <c r="B683" s="31"/>
      <c r="C683" s="31"/>
      <c r="D683" s="87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 spans="1:23" ht="15">
      <c r="A684" s="31"/>
      <c r="B684" s="31"/>
      <c r="C684" s="31"/>
      <c r="D684" s="87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 spans="1:23" ht="15">
      <c r="A685" s="31"/>
      <c r="B685" s="31"/>
      <c r="C685" s="31"/>
      <c r="D685" s="87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 spans="1:23" ht="15">
      <c r="A686" s="31"/>
      <c r="B686" s="31"/>
      <c r="C686" s="31"/>
      <c r="D686" s="87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 spans="1:23" ht="15">
      <c r="A687" s="31"/>
      <c r="B687" s="31"/>
      <c r="C687" s="31"/>
      <c r="D687" s="87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 spans="1:23" ht="15">
      <c r="A688" s="31"/>
      <c r="B688" s="31"/>
      <c r="C688" s="31"/>
      <c r="D688" s="87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 spans="1:23" ht="15">
      <c r="A689" s="31"/>
      <c r="B689" s="31"/>
      <c r="C689" s="31"/>
      <c r="D689" s="87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 spans="1:23" ht="15">
      <c r="A690" s="31"/>
      <c r="B690" s="31"/>
      <c r="C690" s="31"/>
      <c r="D690" s="87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 spans="1:23" ht="15">
      <c r="A691" s="31"/>
      <c r="B691" s="31"/>
      <c r="C691" s="31"/>
      <c r="D691" s="87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 spans="1:23" ht="15">
      <c r="A692" s="31"/>
      <c r="B692" s="31"/>
      <c r="C692" s="31"/>
      <c r="D692" s="87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 spans="1:23" ht="15">
      <c r="A693" s="31"/>
      <c r="B693" s="31"/>
      <c r="C693" s="31"/>
      <c r="D693" s="87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 spans="1:23" ht="15">
      <c r="A694" s="31"/>
      <c r="B694" s="31"/>
      <c r="C694" s="31"/>
      <c r="D694" s="87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 spans="1:23" ht="15">
      <c r="A695" s="31"/>
      <c r="B695" s="31"/>
      <c r="C695" s="31"/>
      <c r="D695" s="87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 spans="1:23" ht="15">
      <c r="A696" s="31"/>
      <c r="B696" s="31"/>
      <c r="C696" s="31"/>
      <c r="D696" s="87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 spans="1:23" ht="15">
      <c r="A697" s="31"/>
      <c r="B697" s="31"/>
      <c r="C697" s="31"/>
      <c r="D697" s="87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 spans="1:23" ht="15">
      <c r="A698" s="31"/>
      <c r="B698" s="31"/>
      <c r="C698" s="31"/>
      <c r="D698" s="87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 spans="1:23" ht="15">
      <c r="A699" s="31"/>
      <c r="B699" s="31"/>
      <c r="C699" s="31"/>
      <c r="D699" s="87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 spans="1:23" ht="15">
      <c r="A700" s="31"/>
      <c r="B700" s="31"/>
      <c r="C700" s="31"/>
      <c r="D700" s="87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 spans="1:23" ht="15">
      <c r="A701" s="31"/>
      <c r="B701" s="31"/>
      <c r="C701" s="31"/>
      <c r="D701" s="87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 spans="1:23" ht="15">
      <c r="A702" s="31"/>
      <c r="B702" s="31"/>
      <c r="C702" s="31"/>
      <c r="D702" s="87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 spans="1:23" ht="15">
      <c r="A703" s="31"/>
      <c r="B703" s="31"/>
      <c r="C703" s="31"/>
      <c r="D703" s="87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 spans="1:23" ht="15">
      <c r="A704" s="31"/>
      <c r="B704" s="31"/>
      <c r="C704" s="31"/>
      <c r="D704" s="87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 spans="1:23" ht="15">
      <c r="A705" s="31"/>
      <c r="B705" s="31"/>
      <c r="C705" s="31"/>
      <c r="D705" s="87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 spans="1:23" ht="15">
      <c r="A706" s="31"/>
      <c r="B706" s="31"/>
      <c r="C706" s="31"/>
      <c r="D706" s="87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 spans="1:23" ht="15">
      <c r="A707" s="31"/>
      <c r="B707" s="31"/>
      <c r="C707" s="31"/>
      <c r="D707" s="87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 spans="1:23" ht="15">
      <c r="A708" s="31"/>
      <c r="B708" s="31"/>
      <c r="C708" s="31"/>
      <c r="D708" s="87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 spans="1:23" ht="15">
      <c r="A709" s="31"/>
      <c r="B709" s="31"/>
      <c r="C709" s="31"/>
      <c r="D709" s="87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 spans="1:23" ht="15">
      <c r="A710" s="31"/>
      <c r="B710" s="31"/>
      <c r="C710" s="31"/>
      <c r="D710" s="87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 spans="1:23" ht="15">
      <c r="A711" s="31"/>
      <c r="B711" s="31"/>
      <c r="C711" s="31"/>
      <c r="D711" s="87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 spans="1:23" ht="15">
      <c r="A712" s="31"/>
      <c r="B712" s="31"/>
      <c r="C712" s="31"/>
      <c r="D712" s="87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 spans="1:23" ht="15">
      <c r="A713" s="31"/>
      <c r="B713" s="31"/>
      <c r="C713" s="31"/>
      <c r="D713" s="87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 spans="1:23" ht="15">
      <c r="A714" s="31"/>
      <c r="B714" s="31"/>
      <c r="C714" s="31"/>
      <c r="D714" s="87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 spans="1:23" ht="15">
      <c r="A715" s="31"/>
      <c r="B715" s="31"/>
      <c r="C715" s="31"/>
      <c r="D715" s="87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 spans="1:23" ht="15">
      <c r="A716" s="31"/>
      <c r="B716" s="31"/>
      <c r="C716" s="31"/>
      <c r="D716" s="87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 spans="1:23" ht="15">
      <c r="A717" s="31"/>
      <c r="B717" s="31"/>
      <c r="C717" s="31"/>
      <c r="D717" s="87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 spans="1:23" ht="15">
      <c r="A718" s="31"/>
      <c r="B718" s="31"/>
      <c r="C718" s="31"/>
      <c r="D718" s="87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 spans="1:23" ht="15">
      <c r="A719" s="31"/>
      <c r="B719" s="31"/>
      <c r="C719" s="31"/>
      <c r="D719" s="87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 spans="1:23" ht="15">
      <c r="A720" s="31"/>
      <c r="B720" s="31"/>
      <c r="C720" s="31"/>
      <c r="D720" s="87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 spans="1:23" ht="15">
      <c r="A721" s="31"/>
      <c r="B721" s="31"/>
      <c r="C721" s="31"/>
      <c r="D721" s="87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 spans="1:23" ht="15">
      <c r="A722" s="31"/>
      <c r="B722" s="31"/>
      <c r="C722" s="31"/>
      <c r="D722" s="87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 spans="1:23" ht="15">
      <c r="A723" s="31"/>
      <c r="B723" s="31"/>
      <c r="C723" s="31"/>
      <c r="D723" s="87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 spans="1:23" ht="15">
      <c r="A724" s="31"/>
      <c r="B724" s="31"/>
      <c r="C724" s="31"/>
      <c r="D724" s="87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 spans="1:23" ht="15">
      <c r="A725" s="31"/>
      <c r="B725" s="31"/>
      <c r="C725" s="31"/>
      <c r="D725" s="87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 spans="1:23" ht="15">
      <c r="A726" s="31"/>
      <c r="B726" s="31"/>
      <c r="C726" s="31"/>
      <c r="D726" s="87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 spans="1:23" ht="15">
      <c r="A727" s="31"/>
      <c r="B727" s="31"/>
      <c r="C727" s="31"/>
      <c r="D727" s="87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 spans="1:23" ht="15">
      <c r="A728" s="31"/>
      <c r="B728" s="31"/>
      <c r="C728" s="31"/>
      <c r="D728" s="87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 spans="1:23" ht="15">
      <c r="A729" s="31"/>
      <c r="B729" s="31"/>
      <c r="C729" s="31"/>
      <c r="D729" s="87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 spans="1:23" ht="15">
      <c r="A730" s="31"/>
      <c r="B730" s="31"/>
      <c r="C730" s="31"/>
      <c r="D730" s="87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 spans="1:23" ht="15">
      <c r="A731" s="31"/>
      <c r="B731" s="31"/>
      <c r="C731" s="31"/>
      <c r="D731" s="87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 spans="1:23" ht="15">
      <c r="A732" s="31"/>
      <c r="B732" s="31"/>
      <c r="C732" s="31"/>
      <c r="D732" s="87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 spans="1:23" ht="15">
      <c r="A733" s="31"/>
      <c r="B733" s="31"/>
      <c r="C733" s="31"/>
      <c r="D733" s="87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 spans="1:23" ht="15">
      <c r="A734" s="31"/>
      <c r="B734" s="31"/>
      <c r="C734" s="31"/>
      <c r="D734" s="87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 spans="1:23" ht="15">
      <c r="A735" s="31"/>
      <c r="B735" s="31"/>
      <c r="C735" s="31"/>
      <c r="D735" s="87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 spans="1:23" ht="15">
      <c r="A736" s="31"/>
      <c r="B736" s="31"/>
      <c r="C736" s="31"/>
      <c r="D736" s="87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 spans="1:23" ht="15">
      <c r="A737" s="31"/>
      <c r="B737" s="31"/>
      <c r="C737" s="31"/>
      <c r="D737" s="87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 spans="1:23" ht="15">
      <c r="A738" s="31"/>
      <c r="B738" s="31"/>
      <c r="C738" s="31"/>
      <c r="D738" s="87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 spans="1:23" ht="15">
      <c r="A739" s="31"/>
      <c r="B739" s="31"/>
      <c r="C739" s="31"/>
      <c r="D739" s="87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 spans="1:23" ht="15">
      <c r="A740" s="31"/>
      <c r="B740" s="31"/>
      <c r="C740" s="31"/>
      <c r="D740" s="87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 spans="1:23" ht="15">
      <c r="A741" s="31"/>
      <c r="B741" s="31"/>
      <c r="C741" s="31"/>
      <c r="D741" s="87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 spans="1:23" ht="15">
      <c r="A742" s="31"/>
      <c r="B742" s="31"/>
      <c r="C742" s="31"/>
      <c r="D742" s="87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 spans="1:23" ht="15">
      <c r="A743" s="31"/>
      <c r="B743" s="31"/>
      <c r="C743" s="31"/>
      <c r="D743" s="87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 spans="1:23" ht="15">
      <c r="A744" s="31"/>
      <c r="B744" s="31"/>
      <c r="C744" s="31"/>
      <c r="D744" s="87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 spans="1:23" ht="15">
      <c r="A745" s="31"/>
      <c r="B745" s="31"/>
      <c r="C745" s="31"/>
      <c r="D745" s="87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 spans="1:23" ht="15">
      <c r="A746" s="31"/>
      <c r="B746" s="31"/>
      <c r="C746" s="31"/>
      <c r="D746" s="87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 spans="1:23" ht="15">
      <c r="A747" s="31"/>
      <c r="B747" s="31"/>
      <c r="C747" s="31"/>
      <c r="D747" s="87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 spans="1:23" ht="15">
      <c r="A748" s="31"/>
      <c r="B748" s="31"/>
      <c r="C748" s="31"/>
      <c r="D748" s="87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 spans="1:23" ht="15">
      <c r="A749" s="31"/>
      <c r="B749" s="31"/>
      <c r="C749" s="31"/>
      <c r="D749" s="87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 spans="1:23" ht="15">
      <c r="A750" s="31"/>
      <c r="B750" s="31"/>
      <c r="C750" s="31"/>
      <c r="D750" s="87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 spans="1:23" ht="15">
      <c r="A751" s="31"/>
      <c r="B751" s="31"/>
      <c r="C751" s="31"/>
      <c r="D751" s="87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 spans="1:23" ht="15">
      <c r="A752" s="31"/>
      <c r="B752" s="31"/>
      <c r="C752" s="31"/>
      <c r="D752" s="87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 spans="1:23" ht="15">
      <c r="A753" s="31"/>
      <c r="B753" s="31"/>
      <c r="C753" s="31"/>
      <c r="D753" s="87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 spans="1:23" ht="15">
      <c r="A754" s="31"/>
      <c r="B754" s="31"/>
      <c r="C754" s="31"/>
      <c r="D754" s="87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 spans="1:23" ht="15">
      <c r="A755" s="31"/>
      <c r="B755" s="31"/>
      <c r="C755" s="31"/>
      <c r="D755" s="87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 spans="1:23" ht="15">
      <c r="A756" s="31"/>
      <c r="B756" s="31"/>
      <c r="C756" s="31"/>
      <c r="D756" s="87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 spans="1:23" ht="15">
      <c r="A757" s="31"/>
      <c r="B757" s="31"/>
      <c r="C757" s="31"/>
      <c r="D757" s="87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 spans="1:23" ht="15">
      <c r="A758" s="31"/>
      <c r="B758" s="31"/>
      <c r="C758" s="31"/>
      <c r="D758" s="87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 spans="1:23" ht="15">
      <c r="A759" s="31"/>
      <c r="B759" s="31"/>
      <c r="C759" s="31"/>
      <c r="D759" s="87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 spans="1:23" ht="15">
      <c r="A760" s="31"/>
      <c r="B760" s="31"/>
      <c r="C760" s="31"/>
      <c r="D760" s="87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 spans="1:23" ht="15">
      <c r="A761" s="31"/>
      <c r="B761" s="31"/>
      <c r="C761" s="31"/>
      <c r="D761" s="87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 spans="1:23" ht="15">
      <c r="A762" s="31"/>
      <c r="B762" s="31"/>
      <c r="C762" s="31"/>
      <c r="D762" s="87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 spans="1:23" ht="15">
      <c r="A763" s="31"/>
      <c r="B763" s="31"/>
      <c r="C763" s="31"/>
      <c r="D763" s="87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 spans="1:23" ht="15">
      <c r="A764" s="31"/>
      <c r="B764" s="31"/>
      <c r="C764" s="31"/>
      <c r="D764" s="87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 spans="1:23" ht="15">
      <c r="A765" s="31"/>
      <c r="B765" s="31"/>
      <c r="C765" s="31"/>
      <c r="D765" s="87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 spans="1:23" ht="15">
      <c r="A766" s="31"/>
      <c r="B766" s="31"/>
      <c r="C766" s="31"/>
      <c r="D766" s="87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 spans="1:23" ht="15">
      <c r="A767" s="31"/>
      <c r="B767" s="31"/>
      <c r="C767" s="31"/>
      <c r="D767" s="87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 spans="1:23" ht="15">
      <c r="A768" s="31"/>
      <c r="B768" s="31"/>
      <c r="C768" s="31"/>
      <c r="D768" s="87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 spans="1:23" ht="15">
      <c r="A769" s="31"/>
      <c r="B769" s="31"/>
      <c r="C769" s="31"/>
      <c r="D769" s="87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 spans="1:23" ht="15">
      <c r="A770" s="31"/>
      <c r="B770" s="31"/>
      <c r="C770" s="31"/>
      <c r="D770" s="87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 spans="1:23" ht="15">
      <c r="A771" s="31"/>
      <c r="B771" s="31"/>
      <c r="C771" s="31"/>
      <c r="D771" s="87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 spans="1:23" ht="15">
      <c r="A772" s="31"/>
      <c r="B772" s="31"/>
      <c r="C772" s="31"/>
      <c r="D772" s="87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 spans="1:23" ht="15">
      <c r="A773" s="31"/>
      <c r="B773" s="31"/>
      <c r="C773" s="31"/>
      <c r="D773" s="87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 spans="1:23" ht="15">
      <c r="A774" s="31"/>
      <c r="B774" s="31"/>
      <c r="C774" s="31"/>
      <c r="D774" s="87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 spans="1:23" ht="15">
      <c r="A775" s="31"/>
      <c r="B775" s="31"/>
      <c r="C775" s="31"/>
      <c r="D775" s="87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 spans="1:23" ht="15">
      <c r="A776" s="31"/>
      <c r="B776" s="31"/>
      <c r="C776" s="31"/>
      <c r="D776" s="87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 spans="1:23" ht="15">
      <c r="A777" s="31"/>
      <c r="B777" s="31"/>
      <c r="C777" s="31"/>
      <c r="D777" s="87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 spans="1:23" ht="15">
      <c r="A778" s="31"/>
      <c r="B778" s="31"/>
      <c r="C778" s="31"/>
      <c r="D778" s="87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 spans="1:23" ht="15">
      <c r="A779" s="31"/>
      <c r="B779" s="31"/>
      <c r="C779" s="31"/>
      <c r="D779" s="87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 spans="1:23" ht="15">
      <c r="A780" s="31"/>
      <c r="B780" s="31"/>
      <c r="C780" s="31"/>
      <c r="D780" s="87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 spans="1:23" ht="15">
      <c r="A781" s="31"/>
      <c r="B781" s="31"/>
      <c r="C781" s="31"/>
      <c r="D781" s="87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 spans="1:23" ht="15">
      <c r="A782" s="31"/>
      <c r="B782" s="31"/>
      <c r="C782" s="31"/>
      <c r="D782" s="87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 spans="1:23" ht="15">
      <c r="A783" s="31"/>
      <c r="B783" s="31"/>
      <c r="C783" s="31"/>
      <c r="D783" s="87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 spans="1:23" ht="15">
      <c r="A784" s="31"/>
      <c r="B784" s="31"/>
      <c r="C784" s="31"/>
      <c r="D784" s="87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 spans="1:23" ht="15">
      <c r="A785" s="31"/>
      <c r="B785" s="31"/>
      <c r="C785" s="31"/>
      <c r="D785" s="87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 spans="1:23" ht="15">
      <c r="A786" s="31"/>
      <c r="B786" s="31"/>
      <c r="C786" s="31"/>
      <c r="D786" s="87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 spans="1:23" ht="15">
      <c r="A787" s="31"/>
      <c r="B787" s="31"/>
      <c r="C787" s="31"/>
      <c r="D787" s="87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 spans="1:23" ht="15">
      <c r="A788" s="31"/>
      <c r="B788" s="31"/>
      <c r="C788" s="31"/>
      <c r="D788" s="87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 spans="1:23" ht="15">
      <c r="A789" s="31"/>
      <c r="B789" s="31"/>
      <c r="C789" s="31"/>
      <c r="D789" s="87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 spans="1:23" ht="15">
      <c r="A790" s="31"/>
      <c r="B790" s="31"/>
      <c r="C790" s="31"/>
      <c r="D790" s="87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 spans="1:23" ht="15">
      <c r="A791" s="31"/>
      <c r="B791" s="31"/>
      <c r="C791" s="31"/>
      <c r="D791" s="87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 spans="1:23" ht="15">
      <c r="A792" s="31"/>
      <c r="B792" s="31"/>
      <c r="C792" s="31"/>
      <c r="D792" s="87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 spans="1:23" ht="15">
      <c r="A793" s="31"/>
      <c r="B793" s="31"/>
      <c r="C793" s="31"/>
      <c r="D793" s="87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 spans="1:23" ht="15">
      <c r="A794" s="31"/>
      <c r="B794" s="31"/>
      <c r="C794" s="31"/>
      <c r="D794" s="87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 spans="1:23" ht="15">
      <c r="A795" s="31"/>
      <c r="B795" s="31"/>
      <c r="C795" s="31"/>
      <c r="D795" s="87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 spans="1:23" ht="15">
      <c r="A796" s="31"/>
      <c r="B796" s="31"/>
      <c r="C796" s="31"/>
      <c r="D796" s="87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 spans="1:23" ht="15">
      <c r="A797" s="31"/>
      <c r="B797" s="31"/>
      <c r="C797" s="31"/>
      <c r="D797" s="87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 spans="1:23" ht="15">
      <c r="A798" s="31"/>
      <c r="B798" s="31"/>
      <c r="C798" s="31"/>
      <c r="D798" s="87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 spans="1:23" ht="15">
      <c r="A799" s="31"/>
      <c r="B799" s="31"/>
      <c r="C799" s="31"/>
      <c r="D799" s="87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 spans="1:23" ht="15">
      <c r="A800" s="31"/>
      <c r="B800" s="31"/>
      <c r="C800" s="31"/>
      <c r="D800" s="87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 spans="1:23" ht="15">
      <c r="A801" s="31"/>
      <c r="B801" s="31"/>
      <c r="C801" s="31"/>
      <c r="D801" s="87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 spans="1:23" ht="15">
      <c r="A802" s="31"/>
      <c r="B802" s="31"/>
      <c r="C802" s="31"/>
      <c r="D802" s="87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 spans="1:23" ht="15">
      <c r="A803" s="31"/>
      <c r="B803" s="31"/>
      <c r="C803" s="31"/>
      <c r="D803" s="87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 spans="1:23" ht="15">
      <c r="A804" s="31"/>
      <c r="B804" s="31"/>
      <c r="C804" s="31"/>
      <c r="D804" s="87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 spans="1:23" ht="15">
      <c r="A805" s="31"/>
      <c r="B805" s="31"/>
      <c r="C805" s="31"/>
      <c r="D805" s="87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 spans="1:23" ht="15">
      <c r="A806" s="31"/>
      <c r="B806" s="31"/>
      <c r="C806" s="31"/>
      <c r="D806" s="87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 spans="1:23" ht="15">
      <c r="A807" s="31"/>
      <c r="B807" s="31"/>
      <c r="C807" s="31"/>
      <c r="D807" s="87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 spans="1:23" ht="15">
      <c r="A808" s="31"/>
      <c r="B808" s="31"/>
      <c r="C808" s="31"/>
      <c r="D808" s="87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 spans="1:23" ht="15">
      <c r="A809" s="31"/>
      <c r="B809" s="31"/>
      <c r="C809" s="31"/>
      <c r="D809" s="87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 spans="1:23" ht="15">
      <c r="A810" s="31"/>
      <c r="B810" s="31"/>
      <c r="C810" s="31"/>
      <c r="D810" s="87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 spans="1:23" ht="15">
      <c r="A811" s="31"/>
      <c r="B811" s="31"/>
      <c r="C811" s="31"/>
      <c r="D811" s="87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 spans="1:23" ht="15">
      <c r="A812" s="31"/>
      <c r="B812" s="31"/>
      <c r="C812" s="31"/>
      <c r="D812" s="87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 spans="1:23" ht="15">
      <c r="A813" s="31"/>
      <c r="B813" s="31"/>
      <c r="C813" s="31"/>
      <c r="D813" s="87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 spans="1:23" ht="15">
      <c r="A814" s="31"/>
      <c r="B814" s="31"/>
      <c r="C814" s="31"/>
      <c r="D814" s="87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 spans="1:23" ht="15">
      <c r="A815" s="31"/>
      <c r="B815" s="31"/>
      <c r="C815" s="31"/>
      <c r="D815" s="87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 spans="1:23" ht="15">
      <c r="A816" s="31"/>
      <c r="B816" s="31"/>
      <c r="C816" s="31"/>
      <c r="D816" s="87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 spans="1:23" ht="15">
      <c r="A817" s="31"/>
      <c r="B817" s="31"/>
      <c r="C817" s="31"/>
      <c r="D817" s="87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 spans="1:23" ht="15">
      <c r="A818" s="31"/>
      <c r="B818" s="31"/>
      <c r="C818" s="31"/>
      <c r="D818" s="87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 spans="1:23" ht="15">
      <c r="A819" s="31"/>
      <c r="B819" s="31"/>
      <c r="C819" s="31"/>
      <c r="D819" s="87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 spans="1:23" ht="15">
      <c r="A820" s="31"/>
      <c r="B820" s="31"/>
      <c r="C820" s="31"/>
      <c r="D820" s="87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 spans="1:23" ht="15">
      <c r="A821" s="31"/>
      <c r="B821" s="31"/>
      <c r="C821" s="31"/>
      <c r="D821" s="87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 spans="1:23" ht="15">
      <c r="A822" s="31"/>
      <c r="B822" s="31"/>
      <c r="C822" s="31"/>
      <c r="D822" s="87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 spans="1:23" ht="15">
      <c r="A823" s="31"/>
      <c r="B823" s="31"/>
      <c r="C823" s="31"/>
      <c r="D823" s="87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 spans="1:23" ht="15">
      <c r="A824" s="31"/>
      <c r="B824" s="31"/>
      <c r="C824" s="31"/>
      <c r="D824" s="87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 spans="1:23" ht="15">
      <c r="A825" s="31"/>
      <c r="B825" s="31"/>
      <c r="C825" s="31"/>
      <c r="D825" s="87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 spans="1:23" ht="15">
      <c r="A826" s="31"/>
      <c r="B826" s="31"/>
      <c r="C826" s="31"/>
      <c r="D826" s="87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 spans="1:23" ht="15">
      <c r="A827" s="31"/>
      <c r="B827" s="31"/>
      <c r="C827" s="31"/>
      <c r="D827" s="87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 spans="1:23" ht="15">
      <c r="A828" s="31"/>
      <c r="B828" s="31"/>
      <c r="C828" s="31"/>
      <c r="D828" s="87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 spans="1:23" ht="15">
      <c r="A829" s="31"/>
      <c r="B829" s="31"/>
      <c r="C829" s="31"/>
      <c r="D829" s="87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 spans="1:23" ht="15">
      <c r="A830" s="31"/>
      <c r="B830" s="31"/>
      <c r="C830" s="31"/>
      <c r="D830" s="87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 spans="1:23" ht="15">
      <c r="A831" s="31"/>
      <c r="B831" s="31"/>
      <c r="C831" s="31"/>
      <c r="D831" s="87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 spans="1:23" ht="15">
      <c r="A832" s="31"/>
      <c r="B832" s="31"/>
      <c r="C832" s="31"/>
      <c r="D832" s="87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 spans="1:23" ht="15">
      <c r="A833" s="31"/>
      <c r="B833" s="31"/>
      <c r="C833" s="31"/>
      <c r="D833" s="87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 spans="1:23" ht="15">
      <c r="A834" s="31"/>
      <c r="B834" s="31"/>
      <c r="C834" s="31"/>
      <c r="D834" s="87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 spans="1:23" ht="15">
      <c r="A835" s="31"/>
      <c r="B835" s="31"/>
      <c r="C835" s="31"/>
      <c r="D835" s="87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 spans="1:23" ht="15">
      <c r="A836" s="31"/>
      <c r="B836" s="31"/>
      <c r="C836" s="31"/>
      <c r="D836" s="87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 spans="1:23" ht="15">
      <c r="A837" s="31"/>
      <c r="B837" s="31"/>
      <c r="C837" s="31"/>
      <c r="D837" s="87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 spans="1:23" ht="15">
      <c r="A838" s="31"/>
      <c r="B838" s="31"/>
      <c r="C838" s="31"/>
      <c r="D838" s="87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 spans="1:23" ht="15">
      <c r="A839" s="31"/>
      <c r="B839" s="31"/>
      <c r="C839" s="31"/>
      <c r="D839" s="87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 spans="1:23" ht="15">
      <c r="A840" s="31"/>
      <c r="B840" s="31"/>
      <c r="C840" s="31"/>
      <c r="D840" s="87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 spans="1:23" ht="15">
      <c r="A841" s="31"/>
      <c r="B841" s="31"/>
      <c r="C841" s="31"/>
      <c r="D841" s="87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 spans="1:23" ht="15">
      <c r="A842" s="31"/>
      <c r="B842" s="31"/>
      <c r="C842" s="31"/>
      <c r="D842" s="87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 spans="1:23" ht="15">
      <c r="A843" s="31"/>
      <c r="B843" s="31"/>
      <c r="C843" s="31"/>
      <c r="D843" s="87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 spans="1:23" ht="15">
      <c r="A844" s="31"/>
      <c r="B844" s="31"/>
      <c r="C844" s="31"/>
      <c r="D844" s="87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 spans="1:23" ht="15">
      <c r="A845" s="31"/>
      <c r="B845" s="31"/>
      <c r="C845" s="31"/>
      <c r="D845" s="87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 spans="1:23" ht="15">
      <c r="A846" s="31"/>
      <c r="B846" s="31"/>
      <c r="C846" s="31"/>
      <c r="D846" s="87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 spans="1:23" ht="15">
      <c r="A847" s="31"/>
      <c r="B847" s="31"/>
      <c r="C847" s="31"/>
      <c r="D847" s="87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 spans="1:23" ht="15">
      <c r="A848" s="31"/>
      <c r="B848" s="31"/>
      <c r="C848" s="31"/>
      <c r="D848" s="87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 spans="1:23" ht="15">
      <c r="A849" s="31"/>
      <c r="B849" s="31"/>
      <c r="C849" s="31"/>
      <c r="D849" s="87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 spans="1:23" ht="15">
      <c r="A850" s="31"/>
      <c r="B850" s="31"/>
      <c r="C850" s="31"/>
      <c r="D850" s="87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 spans="1:23" ht="15">
      <c r="A851" s="31"/>
      <c r="B851" s="31"/>
      <c r="C851" s="31"/>
      <c r="D851" s="87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 spans="1:23" ht="15">
      <c r="A852" s="31"/>
      <c r="B852" s="31"/>
      <c r="C852" s="31"/>
      <c r="D852" s="87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 spans="1:23" ht="15">
      <c r="A853" s="31"/>
      <c r="B853" s="31"/>
      <c r="C853" s="31"/>
      <c r="D853" s="87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 spans="1:23" ht="15">
      <c r="A854" s="31"/>
      <c r="B854" s="31"/>
      <c r="C854" s="31"/>
      <c r="D854" s="87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 spans="1:23" ht="15">
      <c r="A855" s="31"/>
      <c r="B855" s="31"/>
      <c r="C855" s="31"/>
      <c r="D855" s="87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 spans="1:23" ht="15">
      <c r="A856" s="31"/>
      <c r="B856" s="31"/>
      <c r="C856" s="31"/>
      <c r="D856" s="87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 spans="1:23" ht="15">
      <c r="A857" s="31"/>
      <c r="B857" s="31"/>
      <c r="C857" s="31"/>
      <c r="D857" s="87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 spans="1:23" ht="15">
      <c r="A858" s="31"/>
      <c r="B858" s="31"/>
      <c r="C858" s="31"/>
      <c r="D858" s="87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 spans="1:23" ht="15">
      <c r="A859" s="31"/>
      <c r="B859" s="31"/>
      <c r="C859" s="31"/>
      <c r="D859" s="87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 spans="1:23" ht="15">
      <c r="A860" s="31"/>
      <c r="B860" s="31"/>
      <c r="C860" s="31"/>
      <c r="D860" s="87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 spans="1:23" ht="15">
      <c r="A861" s="31"/>
      <c r="B861" s="31"/>
      <c r="C861" s="31"/>
      <c r="D861" s="87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 spans="1:23" ht="15">
      <c r="A862" s="31"/>
      <c r="B862" s="31"/>
      <c r="C862" s="31"/>
      <c r="D862" s="87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 spans="1:23" ht="15">
      <c r="A863" s="31"/>
      <c r="B863" s="31"/>
      <c r="C863" s="31"/>
      <c r="D863" s="87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 spans="1:23" ht="15">
      <c r="A864" s="31"/>
      <c r="B864" s="31"/>
      <c r="C864" s="31"/>
      <c r="D864" s="87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 spans="1:23" ht="15">
      <c r="A865" s="31"/>
      <c r="B865" s="31"/>
      <c r="C865" s="31"/>
      <c r="D865" s="87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 spans="1:23" ht="15">
      <c r="A866" s="31"/>
      <c r="B866" s="31"/>
      <c r="C866" s="31"/>
      <c r="D866" s="87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 spans="1:23" ht="15">
      <c r="A867" s="31"/>
      <c r="B867" s="31"/>
      <c r="C867" s="31"/>
      <c r="D867" s="87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 spans="1:23" ht="15">
      <c r="A868" s="31"/>
      <c r="B868" s="31"/>
      <c r="C868" s="31"/>
      <c r="D868" s="87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 spans="1:23" ht="15">
      <c r="A869" s="31"/>
      <c r="B869" s="31"/>
      <c r="C869" s="31"/>
      <c r="D869" s="87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 spans="1:23" ht="15">
      <c r="A870" s="31"/>
      <c r="B870" s="31"/>
      <c r="C870" s="31"/>
      <c r="D870" s="87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 spans="1:23" ht="15">
      <c r="A871" s="31"/>
      <c r="B871" s="31"/>
      <c r="C871" s="31"/>
      <c r="D871" s="87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 spans="1:23" ht="15">
      <c r="A872" s="31"/>
      <c r="B872" s="31"/>
      <c r="C872" s="31"/>
      <c r="D872" s="87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 spans="1:23" ht="15">
      <c r="A873" s="31"/>
      <c r="B873" s="31"/>
      <c r="C873" s="31"/>
      <c r="D873" s="87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 spans="1:23" ht="15">
      <c r="A874" s="31"/>
      <c r="B874" s="31"/>
      <c r="C874" s="31"/>
      <c r="D874" s="87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 spans="1:23" ht="15">
      <c r="A875" s="31"/>
      <c r="B875" s="31"/>
      <c r="C875" s="31"/>
      <c r="D875" s="87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 spans="1:23" ht="15">
      <c r="A876" s="31"/>
      <c r="B876" s="31"/>
      <c r="C876" s="31"/>
      <c r="D876" s="87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 spans="1:23" ht="15">
      <c r="A877" s="31"/>
      <c r="B877" s="31"/>
      <c r="C877" s="31"/>
      <c r="D877" s="87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 spans="1:23" ht="15">
      <c r="A878" s="31"/>
      <c r="B878" s="31"/>
      <c r="C878" s="31"/>
      <c r="D878" s="87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 spans="1:23" ht="15">
      <c r="A879" s="31"/>
      <c r="B879" s="31"/>
      <c r="C879" s="31"/>
      <c r="D879" s="87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 spans="1:23" ht="15">
      <c r="A880" s="31"/>
      <c r="B880" s="31"/>
      <c r="C880" s="31"/>
      <c r="D880" s="87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 spans="1:23" ht="15">
      <c r="A881" s="31"/>
      <c r="B881" s="31"/>
      <c r="C881" s="31"/>
      <c r="D881" s="87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 spans="1:23" ht="15">
      <c r="A882" s="31"/>
      <c r="B882" s="31"/>
      <c r="C882" s="31"/>
      <c r="D882" s="87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 spans="1:23" ht="15">
      <c r="A883" s="31"/>
      <c r="B883" s="31"/>
      <c r="C883" s="31"/>
      <c r="D883" s="87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 spans="1:23" ht="15">
      <c r="A884" s="31"/>
      <c r="B884" s="31"/>
      <c r="C884" s="31"/>
      <c r="D884" s="87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 spans="1:23" ht="15">
      <c r="A885" s="31"/>
      <c r="B885" s="31"/>
      <c r="C885" s="31"/>
      <c r="D885" s="87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 spans="1:23" ht="15">
      <c r="A886" s="31"/>
      <c r="B886" s="31"/>
      <c r="C886" s="31"/>
      <c r="D886" s="87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 spans="1:23" ht="15">
      <c r="A887" s="31"/>
      <c r="B887" s="31"/>
      <c r="C887" s="31"/>
      <c r="D887" s="87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 spans="1:23" ht="15">
      <c r="A888" s="31"/>
      <c r="B888" s="31"/>
      <c r="C888" s="31"/>
      <c r="D888" s="87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 spans="1:23" ht="15">
      <c r="A889" s="31"/>
      <c r="B889" s="31"/>
      <c r="C889" s="31"/>
      <c r="D889" s="87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 spans="1:23" ht="15">
      <c r="A890" s="31"/>
      <c r="B890" s="31"/>
      <c r="C890" s="31"/>
      <c r="D890" s="87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 spans="1:23" ht="15">
      <c r="A891" s="31"/>
      <c r="B891" s="31"/>
      <c r="C891" s="31"/>
      <c r="D891" s="87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 spans="1:23" ht="15">
      <c r="A892" s="31"/>
      <c r="B892" s="31"/>
      <c r="C892" s="31"/>
      <c r="D892" s="87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 spans="1:23" ht="15">
      <c r="A893" s="31"/>
      <c r="B893" s="31"/>
      <c r="C893" s="31"/>
      <c r="D893" s="87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 spans="1:23" ht="15">
      <c r="A894" s="31"/>
      <c r="B894" s="31"/>
      <c r="C894" s="31"/>
      <c r="D894" s="87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 spans="1:23" ht="15">
      <c r="A895" s="31"/>
      <c r="B895" s="31"/>
      <c r="C895" s="31"/>
      <c r="D895" s="87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 spans="1:23" ht="15">
      <c r="A896" s="31"/>
      <c r="B896" s="31"/>
      <c r="C896" s="31"/>
      <c r="D896" s="87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 spans="1:23" ht="15">
      <c r="A897" s="31"/>
      <c r="B897" s="31"/>
      <c r="C897" s="31"/>
      <c r="D897" s="87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 spans="1:23" ht="15">
      <c r="A898" s="31"/>
      <c r="B898" s="31"/>
      <c r="C898" s="31"/>
      <c r="D898" s="87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 spans="1:23" ht="15">
      <c r="A899" s="31"/>
      <c r="B899" s="31"/>
      <c r="C899" s="31"/>
      <c r="D899" s="87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 spans="1:23" ht="15">
      <c r="A900" s="31"/>
      <c r="B900" s="31"/>
      <c r="C900" s="31"/>
      <c r="D900" s="87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 spans="1:23" ht="15">
      <c r="A901" s="31"/>
      <c r="B901" s="31"/>
      <c r="C901" s="31"/>
      <c r="D901" s="87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 spans="1:23" ht="15">
      <c r="A902" s="31"/>
      <c r="B902" s="31"/>
      <c r="C902" s="31"/>
      <c r="D902" s="87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 spans="1:23" ht="15">
      <c r="A903" s="31"/>
      <c r="B903" s="31"/>
      <c r="C903" s="31"/>
      <c r="D903" s="87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 spans="1:23" ht="15">
      <c r="A904" s="31"/>
      <c r="B904" s="31"/>
      <c r="C904" s="31"/>
      <c r="D904" s="87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 spans="1:23" ht="15">
      <c r="A905" s="31"/>
      <c r="B905" s="31"/>
      <c r="C905" s="31"/>
      <c r="D905" s="87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 spans="1:23" ht="15">
      <c r="A906" s="31"/>
      <c r="B906" s="31"/>
      <c r="C906" s="31"/>
      <c r="D906" s="87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 spans="1:23" ht="15">
      <c r="A907" s="31"/>
      <c r="B907" s="31"/>
      <c r="C907" s="31"/>
      <c r="D907" s="87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 spans="1:23" ht="15">
      <c r="A908" s="31"/>
      <c r="B908" s="31"/>
      <c r="C908" s="31"/>
      <c r="D908" s="87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 spans="1:23" ht="15">
      <c r="A909" s="31"/>
      <c r="B909" s="31"/>
      <c r="C909" s="31"/>
      <c r="D909" s="87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 spans="1:23" ht="15">
      <c r="A910" s="31"/>
      <c r="B910" s="31"/>
      <c r="C910" s="31"/>
      <c r="D910" s="87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 spans="1:23" ht="15">
      <c r="A911" s="31"/>
      <c r="B911" s="31"/>
      <c r="C911" s="31"/>
      <c r="D911" s="87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 spans="1:23" ht="15">
      <c r="A912" s="31"/>
      <c r="B912" s="31"/>
      <c r="C912" s="31"/>
      <c r="D912" s="87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 spans="1:23" ht="15">
      <c r="A913" s="31"/>
      <c r="B913" s="31"/>
      <c r="C913" s="31"/>
      <c r="D913" s="87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 spans="1:23" ht="15">
      <c r="A914" s="31"/>
      <c r="B914" s="31"/>
      <c r="C914" s="31"/>
      <c r="D914" s="87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 spans="1:23" ht="15">
      <c r="A915" s="31"/>
      <c r="B915" s="31"/>
      <c r="C915" s="31"/>
      <c r="D915" s="87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 spans="1:23" ht="15">
      <c r="A916" s="31"/>
      <c r="B916" s="31"/>
      <c r="C916" s="31"/>
      <c r="D916" s="87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 spans="1:23" ht="15">
      <c r="A917" s="31"/>
      <c r="B917" s="31"/>
      <c r="C917" s="31"/>
      <c r="D917" s="87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 spans="1:23" ht="15">
      <c r="A918" s="31"/>
      <c r="B918" s="31"/>
      <c r="C918" s="31"/>
      <c r="D918" s="87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 spans="1:23" ht="15">
      <c r="A919" s="31"/>
      <c r="B919" s="31"/>
      <c r="C919" s="31"/>
      <c r="D919" s="87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 spans="1:23" ht="15">
      <c r="A920" s="31"/>
      <c r="B920" s="31"/>
      <c r="C920" s="31"/>
      <c r="D920" s="87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 spans="1:23" ht="15">
      <c r="A921" s="31"/>
      <c r="B921" s="31"/>
      <c r="C921" s="31"/>
      <c r="D921" s="87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 spans="1:23" ht="15">
      <c r="A922" s="31"/>
      <c r="B922" s="31"/>
      <c r="C922" s="31"/>
      <c r="D922" s="87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 spans="1:23" ht="15">
      <c r="A923" s="31"/>
      <c r="B923" s="31"/>
      <c r="C923" s="31"/>
      <c r="D923" s="87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 spans="1:23" ht="15">
      <c r="A924" s="31"/>
      <c r="B924" s="31"/>
      <c r="C924" s="31"/>
      <c r="D924" s="87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 spans="1:23" ht="15">
      <c r="A925" s="31"/>
      <c r="B925" s="31"/>
      <c r="C925" s="31"/>
      <c r="D925" s="87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 spans="1:23" ht="15">
      <c r="A926" s="31"/>
      <c r="B926" s="31"/>
      <c r="C926" s="31"/>
      <c r="D926" s="87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 spans="1:23" ht="15">
      <c r="A927" s="31"/>
      <c r="B927" s="31"/>
      <c r="C927" s="31"/>
      <c r="D927" s="87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 spans="1:23" ht="15">
      <c r="A928" s="31"/>
      <c r="B928" s="31"/>
      <c r="C928" s="31"/>
      <c r="D928" s="87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 spans="1:23" ht="15">
      <c r="A929" s="31"/>
      <c r="B929" s="31"/>
      <c r="C929" s="31"/>
      <c r="D929" s="87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 spans="1:23" ht="15">
      <c r="A930" s="31"/>
      <c r="B930" s="31"/>
      <c r="C930" s="31"/>
      <c r="D930" s="87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 spans="1:23" ht="15">
      <c r="A931" s="31"/>
      <c r="B931" s="31"/>
      <c r="C931" s="31"/>
      <c r="D931" s="87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 spans="1:23" ht="15">
      <c r="A932" s="31"/>
      <c r="B932" s="31"/>
      <c r="C932" s="31"/>
      <c r="D932" s="87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 spans="1:23" ht="15">
      <c r="A933" s="31"/>
      <c r="B933" s="31"/>
      <c r="C933" s="31"/>
      <c r="D933" s="87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 spans="1:23" ht="15">
      <c r="A934" s="31"/>
      <c r="B934" s="31"/>
      <c r="C934" s="31"/>
      <c r="D934" s="87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 spans="1:23" ht="15">
      <c r="A935" s="31"/>
      <c r="B935" s="31"/>
      <c r="C935" s="31"/>
      <c r="D935" s="87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 spans="1:23" ht="15">
      <c r="A936" s="31"/>
      <c r="B936" s="31"/>
      <c r="C936" s="31"/>
      <c r="D936" s="87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 spans="1:23" ht="15">
      <c r="A937" s="31"/>
      <c r="B937" s="31"/>
      <c r="C937" s="31"/>
      <c r="D937" s="87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 spans="1:23" ht="15">
      <c r="A938" s="31"/>
      <c r="B938" s="31"/>
      <c r="C938" s="31"/>
      <c r="D938" s="87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 spans="1:23" ht="15">
      <c r="A939" s="31"/>
      <c r="B939" s="31"/>
      <c r="C939" s="31"/>
      <c r="D939" s="87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 spans="1:23" ht="15">
      <c r="A940" s="31"/>
      <c r="B940" s="31"/>
      <c r="C940" s="31"/>
      <c r="D940" s="87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 spans="1:23" ht="15">
      <c r="A941" s="31"/>
      <c r="B941" s="31"/>
      <c r="C941" s="31"/>
      <c r="D941" s="87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 spans="1:23" ht="15">
      <c r="A942" s="31"/>
      <c r="B942" s="31"/>
      <c r="C942" s="31"/>
      <c r="D942" s="87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 spans="1:23" ht="15">
      <c r="A943" s="31"/>
      <c r="B943" s="31"/>
      <c r="C943" s="31"/>
      <c r="D943" s="87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 spans="1:23" ht="15">
      <c r="A944" s="31"/>
      <c r="B944" s="31"/>
      <c r="C944" s="31"/>
      <c r="D944" s="87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 spans="1:23" ht="15">
      <c r="A945" s="31"/>
      <c r="B945" s="31"/>
      <c r="C945" s="31"/>
      <c r="D945" s="87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 spans="1:23" ht="15">
      <c r="A946" s="31"/>
      <c r="B946" s="31"/>
      <c r="C946" s="31"/>
      <c r="D946" s="87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 spans="1:23" ht="15">
      <c r="A947" s="31"/>
      <c r="B947" s="31"/>
      <c r="C947" s="31"/>
      <c r="D947" s="87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 spans="1:23" ht="15">
      <c r="A948" s="31"/>
      <c r="B948" s="31"/>
      <c r="C948" s="31"/>
      <c r="D948" s="87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 spans="1:23" ht="15">
      <c r="A949" s="31"/>
      <c r="B949" s="31"/>
      <c r="C949" s="31"/>
      <c r="D949" s="87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 spans="1:23" ht="15">
      <c r="A950" s="31"/>
      <c r="B950" s="31"/>
      <c r="C950" s="31"/>
      <c r="D950" s="87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 spans="1:23" ht="15">
      <c r="A951" s="31"/>
      <c r="B951" s="31"/>
      <c r="C951" s="31"/>
      <c r="D951" s="87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 spans="1:23" ht="15">
      <c r="A952" s="31"/>
      <c r="B952" s="31"/>
      <c r="C952" s="31"/>
      <c r="D952" s="87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 spans="1:23" ht="15">
      <c r="A953" s="31"/>
      <c r="B953" s="31"/>
      <c r="C953" s="31"/>
      <c r="D953" s="87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 spans="1:23" ht="15">
      <c r="A954" s="31"/>
      <c r="B954" s="31"/>
      <c r="C954" s="31"/>
      <c r="D954" s="87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 spans="1:23" ht="15">
      <c r="A955" s="31"/>
      <c r="B955" s="31"/>
      <c r="C955" s="31"/>
      <c r="D955" s="87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 spans="1:23" ht="15">
      <c r="A956" s="31"/>
      <c r="B956" s="31"/>
      <c r="C956" s="31"/>
      <c r="D956" s="87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 spans="1:23" ht="15">
      <c r="A957" s="31"/>
      <c r="B957" s="31"/>
      <c r="C957" s="31"/>
      <c r="D957" s="87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 spans="1:23" ht="15">
      <c r="A958" s="31"/>
      <c r="B958" s="31"/>
      <c r="C958" s="31"/>
      <c r="D958" s="87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 spans="1:23" ht="15">
      <c r="A959" s="31"/>
      <c r="B959" s="31"/>
      <c r="C959" s="31"/>
      <c r="D959" s="87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 spans="1:23" ht="15">
      <c r="A960" s="31"/>
      <c r="B960" s="31"/>
      <c r="C960" s="31"/>
      <c r="D960" s="87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 spans="1:23" ht="15">
      <c r="A961" s="31"/>
      <c r="B961" s="31"/>
      <c r="C961" s="31"/>
      <c r="D961" s="87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 spans="1:23" ht="15">
      <c r="A962" s="31"/>
      <c r="B962" s="31"/>
      <c r="C962" s="31"/>
      <c r="D962" s="87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 spans="1:23" ht="15">
      <c r="A963" s="31"/>
      <c r="B963" s="31"/>
      <c r="C963" s="31"/>
      <c r="D963" s="87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 spans="1:23" ht="15">
      <c r="A964" s="31"/>
      <c r="B964" s="31"/>
      <c r="C964" s="31"/>
      <c r="D964" s="87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 spans="1:23" ht="15">
      <c r="A965" s="31"/>
      <c r="B965" s="31"/>
      <c r="C965" s="31"/>
      <c r="D965" s="87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 spans="1:23" ht="15">
      <c r="A966" s="31"/>
      <c r="B966" s="31"/>
      <c r="C966" s="31"/>
      <c r="D966" s="87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 spans="1:23" ht="15">
      <c r="A967" s="31"/>
      <c r="B967" s="31"/>
      <c r="C967" s="31"/>
      <c r="D967" s="87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 spans="1:23" ht="15">
      <c r="A968" s="31"/>
      <c r="B968" s="31"/>
      <c r="C968" s="31"/>
      <c r="D968" s="87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  <row r="969" spans="1:23" ht="15">
      <c r="A969" s="31"/>
      <c r="B969" s="31"/>
      <c r="C969" s="31"/>
      <c r="D969" s="87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</row>
    <row r="970" spans="1:23" ht="15">
      <c r="A970" s="31"/>
      <c r="B970" s="31"/>
      <c r="C970" s="31"/>
      <c r="D970" s="87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</row>
    <row r="971" spans="1:23" ht="15">
      <c r="A971" s="31"/>
      <c r="B971" s="31"/>
      <c r="C971" s="31"/>
      <c r="D971" s="87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</row>
    <row r="972" spans="1:23" ht="15">
      <c r="A972" s="31"/>
      <c r="B972" s="31"/>
      <c r="C972" s="31"/>
      <c r="D972" s="87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</row>
    <row r="973" spans="1:23" ht="15">
      <c r="A973" s="31"/>
      <c r="B973" s="31"/>
      <c r="C973" s="31"/>
      <c r="D973" s="87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</row>
    <row r="974" spans="1:23" ht="15">
      <c r="A974" s="31"/>
      <c r="B974" s="31"/>
      <c r="C974" s="31"/>
      <c r="D974" s="87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</row>
    <row r="975" spans="1:23" ht="15">
      <c r="A975" s="31"/>
      <c r="B975" s="31"/>
      <c r="C975" s="31"/>
      <c r="D975" s="87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</row>
    <row r="976" spans="1:23" ht="15">
      <c r="A976" s="31"/>
      <c r="B976" s="31"/>
      <c r="C976" s="31"/>
      <c r="D976" s="87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</row>
    <row r="977" spans="1:23" ht="15">
      <c r="A977" s="31"/>
      <c r="B977" s="31"/>
      <c r="C977" s="31"/>
      <c r="D977" s="87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</row>
    <row r="978" spans="1:23" ht="15">
      <c r="A978" s="31"/>
      <c r="B978" s="31"/>
      <c r="C978" s="31"/>
      <c r="D978" s="87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</row>
    <row r="979" spans="1:23" ht="15">
      <c r="A979" s="31"/>
      <c r="B979" s="31"/>
      <c r="C979" s="31"/>
      <c r="D979" s="87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</row>
    <row r="980" spans="1:23" ht="15">
      <c r="A980" s="31"/>
      <c r="B980" s="31"/>
      <c r="C980" s="31"/>
      <c r="D980" s="87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</row>
    <row r="981" spans="1:23" ht="15">
      <c r="A981" s="31"/>
      <c r="B981" s="31"/>
      <c r="C981" s="31"/>
      <c r="D981" s="87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</row>
    <row r="982" spans="1:23" ht="15">
      <c r="A982" s="31"/>
      <c r="B982" s="31"/>
      <c r="C982" s="31"/>
      <c r="D982" s="87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</row>
    <row r="983" spans="1:23" ht="15">
      <c r="A983" s="31"/>
      <c r="B983" s="31"/>
      <c r="C983" s="31"/>
      <c r="D983" s="87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</row>
    <row r="984" spans="1:23" ht="15">
      <c r="A984" s="31"/>
      <c r="B984" s="31"/>
      <c r="C984" s="31"/>
      <c r="D984" s="87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</row>
    <row r="985" spans="1:23" ht="15">
      <c r="A985" s="31"/>
      <c r="B985" s="31"/>
      <c r="C985" s="31"/>
      <c r="D985" s="87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</row>
    <row r="986" spans="1:23" ht="15">
      <c r="A986" s="31"/>
      <c r="B986" s="31"/>
      <c r="C986" s="31"/>
      <c r="D986" s="87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</row>
    <row r="987" spans="1:23" ht="15">
      <c r="A987" s="31"/>
      <c r="B987" s="31"/>
      <c r="C987" s="31"/>
      <c r="D987" s="87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</row>
    <row r="988" spans="1:23" ht="15">
      <c r="A988" s="31"/>
      <c r="B988" s="31"/>
      <c r="C988" s="31"/>
      <c r="D988" s="87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 spans="1:23" ht="15">
      <c r="A989" s="31"/>
      <c r="B989" s="31"/>
      <c r="C989" s="31"/>
      <c r="D989" s="87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</row>
    <row r="990" spans="1:23" ht="15">
      <c r="A990" s="31"/>
      <c r="B990" s="31"/>
      <c r="C990" s="31"/>
      <c r="D990" s="87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</row>
    <row r="991" spans="1:23" ht="15">
      <c r="A991" s="31"/>
      <c r="B991" s="31"/>
      <c r="C991" s="31"/>
      <c r="D991" s="87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</row>
    <row r="992" spans="1:23" ht="15">
      <c r="A992" s="31"/>
      <c r="B992" s="31"/>
      <c r="C992" s="31"/>
      <c r="D992" s="87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</row>
    <row r="993" spans="1:23" ht="15">
      <c r="A993" s="31"/>
      <c r="B993" s="31"/>
      <c r="C993" s="31"/>
      <c r="D993" s="87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</row>
    <row r="994" spans="1:23" ht="15">
      <c r="A994" s="31"/>
      <c r="B994" s="31"/>
      <c r="C994" s="31"/>
      <c r="D994" s="87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</row>
    <row r="995" spans="1:23" ht="15">
      <c r="A995" s="31"/>
      <c r="B995" s="31"/>
      <c r="C995" s="31"/>
      <c r="D995" s="87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</row>
    <row r="996" spans="1:23" ht="15">
      <c r="A996" s="31"/>
      <c r="B996" s="31"/>
      <c r="C996" s="31"/>
      <c r="D996" s="87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</row>
    <row r="997" spans="1:23" ht="15">
      <c r="A997" s="31"/>
      <c r="B997" s="31"/>
      <c r="C997" s="31"/>
      <c r="D997" s="87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</row>
    <row r="998" spans="1:23" ht="15">
      <c r="A998" s="31"/>
      <c r="B998" s="31"/>
      <c r="C998" s="31"/>
      <c r="D998" s="87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</row>
    <row r="999" spans="1:23" ht="15">
      <c r="A999" s="31"/>
      <c r="B999" s="31"/>
      <c r="C999" s="31"/>
      <c r="D999" s="87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</row>
    <row r="1000" spans="1:23" ht="15">
      <c r="A1000" s="31"/>
      <c r="B1000" s="31"/>
      <c r="C1000" s="31"/>
      <c r="D1000" s="87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</row>
    <row r="1001" spans="1:23" ht="15">
      <c r="A1001" s="31"/>
      <c r="B1001" s="31"/>
      <c r="C1001" s="31"/>
      <c r="D1001" s="87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</row>
    <row r="1002" spans="1:23" ht="15">
      <c r="A1002" s="31"/>
      <c r="B1002" s="31"/>
      <c r="C1002" s="31"/>
      <c r="D1002" s="87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</row>
    <row r="1003" spans="1:23" ht="15">
      <c r="A1003" s="31"/>
      <c r="B1003" s="31"/>
      <c r="C1003" s="31"/>
      <c r="D1003" s="87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</row>
    <row r="1004" spans="1:23" ht="15">
      <c r="A1004" s="31"/>
      <c r="B1004" s="31"/>
      <c r="C1004" s="31"/>
      <c r="D1004" s="87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</row>
    <row r="1005" spans="1:23" ht="15">
      <c r="A1005" s="31"/>
      <c r="B1005" s="31"/>
      <c r="C1005" s="31"/>
      <c r="D1005" s="87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</row>
    <row r="1006" spans="1:23" ht="15">
      <c r="A1006" s="31"/>
      <c r="B1006" s="31"/>
      <c r="C1006" s="31"/>
      <c r="D1006" s="87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</row>
    <row r="1007" spans="1:23" ht="15">
      <c r="A1007" s="31"/>
      <c r="B1007" s="31"/>
      <c r="C1007" s="31"/>
      <c r="D1007" s="87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</row>
    <row r="1008" spans="1:23" ht="15">
      <c r="A1008" s="31"/>
      <c r="B1008" s="31"/>
      <c r="C1008" s="31"/>
      <c r="D1008" s="87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</row>
    <row r="1009" spans="1:23" ht="15">
      <c r="A1009" s="31"/>
      <c r="B1009" s="31"/>
      <c r="C1009" s="31"/>
      <c r="D1009" s="87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</row>
    <row r="1010" spans="1:23" ht="15">
      <c r="A1010" s="31"/>
      <c r="B1010" s="31"/>
      <c r="C1010" s="31"/>
      <c r="D1010" s="87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</row>
    <row r="1011" spans="1:23" ht="15">
      <c r="A1011" s="31"/>
      <c r="B1011" s="31"/>
      <c r="C1011" s="31"/>
      <c r="D1011" s="87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</row>
    <row r="1012" spans="1:23" ht="15">
      <c r="A1012" s="31"/>
      <c r="B1012" s="31"/>
      <c r="C1012" s="31"/>
      <c r="D1012" s="87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</row>
    <row r="1013" spans="1:23" ht="15">
      <c r="A1013" s="31"/>
      <c r="B1013" s="31"/>
      <c r="C1013" s="31"/>
      <c r="D1013" s="87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</row>
    <row r="1014" spans="1:23" ht="15">
      <c r="A1014" s="31"/>
      <c r="B1014" s="31"/>
      <c r="C1014" s="31"/>
      <c r="D1014" s="87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</row>
    <row r="1015" spans="1:23" ht="15">
      <c r="A1015" s="31"/>
      <c r="B1015" s="31"/>
      <c r="C1015" s="31"/>
      <c r="D1015" s="87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</row>
    <row r="1016" spans="1:23" ht="15">
      <c r="A1016" s="31"/>
      <c r="B1016" s="31"/>
      <c r="C1016" s="31"/>
      <c r="D1016" s="87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</row>
    <row r="1017" spans="1:23" ht="15">
      <c r="A1017" s="31"/>
      <c r="B1017" s="31"/>
      <c r="C1017" s="31"/>
      <c r="D1017" s="87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</row>
    <row r="1018" spans="1:23" ht="15">
      <c r="A1018" s="31"/>
      <c r="B1018" s="31"/>
      <c r="C1018" s="31"/>
      <c r="D1018" s="87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</row>
    <row r="1019" spans="1:23" ht="15">
      <c r="A1019" s="31"/>
      <c r="B1019" s="31"/>
      <c r="C1019" s="31"/>
      <c r="D1019" s="87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</row>
    <row r="1020" spans="1:23" ht="15">
      <c r="A1020" s="31"/>
      <c r="B1020" s="31"/>
      <c r="C1020" s="31"/>
      <c r="D1020" s="87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</row>
    <row r="1021" spans="1:23" ht="15">
      <c r="A1021" s="31"/>
      <c r="B1021" s="31"/>
      <c r="C1021" s="31"/>
      <c r="D1021" s="87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</row>
    <row r="1022" spans="1:23" ht="15">
      <c r="A1022" s="31"/>
      <c r="B1022" s="31"/>
      <c r="C1022" s="31"/>
      <c r="D1022" s="87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</row>
    <row r="1023" spans="1:23" ht="15">
      <c r="A1023" s="31"/>
      <c r="B1023" s="31"/>
      <c r="C1023" s="31"/>
      <c r="D1023" s="87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</row>
    <row r="1024" spans="1:23" ht="15">
      <c r="A1024" s="31"/>
      <c r="B1024" s="31"/>
      <c r="C1024" s="31"/>
      <c r="D1024" s="87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</row>
    <row r="1025" spans="1:23" ht="15">
      <c r="A1025" s="31"/>
      <c r="B1025" s="31"/>
      <c r="C1025" s="31"/>
      <c r="D1025" s="87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</row>
    <row r="1026" spans="1:23" ht="15">
      <c r="A1026" s="31"/>
      <c r="B1026" s="31"/>
      <c r="C1026" s="31"/>
      <c r="D1026" s="87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</row>
    <row r="1027" spans="1:23" ht="15">
      <c r="A1027" s="31"/>
      <c r="B1027" s="31"/>
      <c r="C1027" s="31"/>
      <c r="D1027" s="87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</row>
    <row r="1028" spans="1:23" ht="15">
      <c r="A1028" s="31"/>
      <c r="B1028" s="31"/>
      <c r="C1028" s="31"/>
      <c r="D1028" s="87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</row>
    <row r="1029" spans="1:23" ht="15">
      <c r="A1029" s="31"/>
      <c r="B1029" s="31"/>
      <c r="C1029" s="31"/>
      <c r="D1029" s="87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</row>
    <row r="1030" spans="1:23" ht="15">
      <c r="A1030" s="31"/>
      <c r="B1030" s="31"/>
      <c r="C1030" s="31"/>
      <c r="D1030" s="87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</row>
    <row r="1031" spans="1:23" ht="15">
      <c r="A1031" s="31"/>
      <c r="B1031" s="31"/>
      <c r="C1031" s="31"/>
      <c r="D1031" s="87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</row>
    <row r="1032" spans="1:23" ht="15">
      <c r="A1032" s="31"/>
      <c r="B1032" s="31"/>
      <c r="C1032" s="31"/>
      <c r="D1032" s="87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</row>
    <row r="1033" spans="1:23" ht="15">
      <c r="A1033" s="31"/>
      <c r="B1033" s="31"/>
      <c r="C1033" s="31"/>
      <c r="D1033" s="87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</row>
    <row r="1034" spans="1:23" ht="15">
      <c r="A1034" s="31"/>
      <c r="B1034" s="31"/>
      <c r="C1034" s="31"/>
      <c r="D1034" s="87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</row>
    <row r="1035" spans="1:23" ht="15">
      <c r="A1035" s="31"/>
      <c r="B1035" s="31"/>
      <c r="C1035" s="31"/>
      <c r="D1035" s="87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</row>
    <row r="1036" spans="1:23" ht="15">
      <c r="A1036" s="31"/>
      <c r="B1036" s="31"/>
      <c r="C1036" s="31"/>
      <c r="D1036" s="87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</row>
    <row r="1037" spans="1:23" ht="15">
      <c r="A1037" s="31"/>
      <c r="B1037" s="31"/>
      <c r="C1037" s="31"/>
      <c r="D1037" s="87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</row>
    <row r="1038" spans="1:23" ht="15">
      <c r="A1038" s="31"/>
      <c r="B1038" s="31"/>
      <c r="C1038" s="31"/>
      <c r="D1038" s="87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</row>
    <row r="1039" spans="1:23" ht="15">
      <c r="A1039" s="31"/>
      <c r="B1039" s="31"/>
      <c r="C1039" s="31"/>
      <c r="D1039" s="87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</row>
    <row r="1040" spans="1:23" ht="15">
      <c r="A1040" s="31"/>
      <c r="B1040" s="31"/>
      <c r="C1040" s="31"/>
      <c r="D1040" s="87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</row>
    <row r="1041" spans="1:23" ht="15">
      <c r="A1041" s="31"/>
      <c r="B1041" s="31"/>
      <c r="C1041" s="31"/>
      <c r="D1041" s="87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</row>
    <row r="1042" spans="1:23" ht="15">
      <c r="A1042" s="31"/>
      <c r="B1042" s="31"/>
      <c r="C1042" s="31"/>
      <c r="D1042" s="87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</row>
    <row r="1043" spans="1:23" ht="15">
      <c r="A1043" s="31"/>
      <c r="B1043" s="31"/>
      <c r="C1043" s="31"/>
      <c r="D1043" s="87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</row>
    <row r="1044" spans="1:23" ht="15">
      <c r="A1044" s="31"/>
      <c r="B1044" s="31"/>
      <c r="C1044" s="31"/>
      <c r="D1044" s="87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</row>
    <row r="1045" spans="1:23" ht="15">
      <c r="A1045" s="31"/>
      <c r="B1045" s="31"/>
      <c r="C1045" s="31"/>
      <c r="D1045" s="87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</row>
    <row r="1046" spans="1:23" ht="15">
      <c r="A1046" s="31"/>
      <c r="B1046" s="31"/>
      <c r="C1046" s="31"/>
      <c r="D1046" s="87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</row>
    <row r="1047" spans="1:23" ht="15">
      <c r="A1047" s="31"/>
      <c r="B1047" s="31"/>
      <c r="C1047" s="31"/>
      <c r="D1047" s="87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</row>
    <row r="1048" spans="1:23" ht="15">
      <c r="A1048" s="31"/>
      <c r="B1048" s="31"/>
      <c r="C1048" s="31"/>
      <c r="D1048" s="87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</row>
    <row r="1049" spans="1:23" ht="15">
      <c r="A1049" s="31"/>
      <c r="B1049" s="31"/>
      <c r="C1049" s="31"/>
      <c r="D1049" s="87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</row>
    <row r="1050" spans="1:23" ht="15">
      <c r="A1050" s="31"/>
      <c r="B1050" s="31"/>
      <c r="C1050" s="31"/>
      <c r="D1050" s="87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</row>
    <row r="1051" spans="1:23" ht="15">
      <c r="A1051" s="31"/>
      <c r="B1051" s="31"/>
      <c r="C1051" s="31"/>
      <c r="D1051" s="87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</row>
    <row r="1052" spans="1:23" ht="15">
      <c r="A1052" s="31"/>
      <c r="B1052" s="31"/>
      <c r="C1052" s="31"/>
      <c r="D1052" s="87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</row>
    <row r="1053" spans="1:23" ht="15">
      <c r="A1053" s="31"/>
      <c r="B1053" s="31"/>
      <c r="C1053" s="31"/>
      <c r="D1053" s="87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</row>
    <row r="1054" spans="1:23" ht="15">
      <c r="A1054" s="31"/>
      <c r="B1054" s="31"/>
      <c r="C1054" s="31"/>
      <c r="D1054" s="87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</row>
    <row r="1055" spans="1:23" ht="15">
      <c r="A1055" s="31"/>
      <c r="B1055" s="31"/>
      <c r="C1055" s="31"/>
      <c r="D1055" s="87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</row>
    <row r="1056" spans="1:23" ht="15">
      <c r="A1056" s="31"/>
      <c r="B1056" s="31"/>
      <c r="C1056" s="31"/>
      <c r="D1056" s="87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</row>
    <row r="1057" spans="1:23" ht="15">
      <c r="A1057" s="31"/>
      <c r="B1057" s="31"/>
      <c r="C1057" s="31"/>
      <c r="D1057" s="87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</row>
    <row r="1058" spans="1:23" ht="15">
      <c r="A1058" s="31"/>
      <c r="B1058" s="31"/>
      <c r="C1058" s="31"/>
      <c r="D1058" s="87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</row>
    <row r="1059" spans="1:23" ht="15">
      <c r="A1059" s="31"/>
      <c r="B1059" s="31"/>
      <c r="C1059" s="31"/>
      <c r="D1059" s="87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</row>
    <row r="1060" spans="1:23" ht="15">
      <c r="A1060" s="31"/>
      <c r="B1060" s="31"/>
      <c r="C1060" s="31"/>
      <c r="D1060" s="87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</row>
    <row r="1061" spans="1:23" ht="15">
      <c r="A1061" s="31"/>
      <c r="B1061" s="31"/>
      <c r="C1061" s="31"/>
      <c r="D1061" s="87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</row>
    <row r="1062" spans="1:23" ht="15">
      <c r="A1062" s="31"/>
      <c r="B1062" s="31"/>
      <c r="C1062" s="31"/>
      <c r="D1062" s="87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</row>
    <row r="1063" spans="1:23" ht="15">
      <c r="A1063" s="31"/>
      <c r="B1063" s="31"/>
      <c r="C1063" s="31"/>
      <c r="D1063" s="87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</row>
    <row r="1064" spans="1:23" ht="15">
      <c r="A1064" s="31"/>
      <c r="B1064" s="31"/>
      <c r="C1064" s="31"/>
      <c r="D1064" s="87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</row>
    <row r="1065" spans="1:23" ht="15">
      <c r="A1065" s="31"/>
      <c r="B1065" s="31"/>
      <c r="C1065" s="31"/>
      <c r="D1065" s="87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</row>
    <row r="1066" spans="1:23" ht="15">
      <c r="A1066" s="31"/>
      <c r="B1066" s="31"/>
      <c r="C1066" s="31"/>
      <c r="D1066" s="87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</row>
    <row r="1067" spans="1:23" ht="15">
      <c r="A1067" s="31"/>
      <c r="B1067" s="31"/>
      <c r="C1067" s="31"/>
      <c r="D1067" s="87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</row>
    <row r="1068" spans="1:23" ht="15">
      <c r="A1068" s="31"/>
      <c r="B1068" s="31"/>
      <c r="C1068" s="31"/>
      <c r="D1068" s="87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</row>
    <row r="1069" spans="1:23" ht="15">
      <c r="A1069" s="31"/>
      <c r="B1069" s="31"/>
      <c r="C1069" s="31"/>
      <c r="D1069" s="87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</row>
    <row r="1070" spans="1:23" ht="15">
      <c r="A1070" s="31"/>
      <c r="B1070" s="31"/>
      <c r="C1070" s="31"/>
      <c r="D1070" s="87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</row>
    <row r="1071" spans="1:23" ht="15">
      <c r="A1071" s="31"/>
      <c r="B1071" s="31"/>
      <c r="C1071" s="31"/>
      <c r="D1071" s="87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</row>
    <row r="1072" spans="1:23" ht="15">
      <c r="A1072" s="31"/>
      <c r="B1072" s="31"/>
      <c r="C1072" s="31"/>
      <c r="D1072" s="87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</row>
    <row r="1073" spans="1:23" ht="15">
      <c r="A1073" s="31"/>
      <c r="B1073" s="31"/>
      <c r="C1073" s="31"/>
      <c r="D1073" s="87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</row>
    <row r="1074" spans="1:23" ht="15">
      <c r="A1074" s="31"/>
      <c r="B1074" s="31"/>
      <c r="C1074" s="31"/>
      <c r="D1074" s="87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</row>
    <row r="1075" spans="1:23" ht="15">
      <c r="A1075" s="31"/>
      <c r="B1075" s="31"/>
      <c r="C1075" s="31"/>
      <c r="D1075" s="87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</row>
    <row r="1076" spans="1:23" ht="15">
      <c r="A1076" s="31"/>
      <c r="B1076" s="31"/>
      <c r="C1076" s="31"/>
      <c r="D1076" s="87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</row>
    <row r="1077" spans="1:23" ht="15">
      <c r="A1077" s="31"/>
      <c r="B1077" s="31"/>
      <c r="C1077" s="31"/>
      <c r="D1077" s="87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</row>
    <row r="1078" spans="1:23" ht="15">
      <c r="A1078" s="31"/>
      <c r="B1078" s="31"/>
      <c r="C1078" s="31"/>
      <c r="D1078" s="87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</row>
    <row r="1079" spans="1:23" ht="15">
      <c r="A1079" s="31"/>
      <c r="B1079" s="31"/>
      <c r="C1079" s="31"/>
      <c r="D1079" s="87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</row>
    <row r="1080" spans="1:23" ht="15">
      <c r="A1080" s="31"/>
      <c r="B1080" s="31"/>
      <c r="C1080" s="31"/>
      <c r="D1080" s="87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</row>
    <row r="1081" spans="1:23" ht="15">
      <c r="A1081" s="31"/>
      <c r="B1081" s="31"/>
      <c r="C1081" s="31"/>
      <c r="D1081" s="87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</row>
    <row r="1082" spans="1:23" ht="15">
      <c r="A1082" s="31"/>
      <c r="B1082" s="31"/>
      <c r="C1082" s="31"/>
      <c r="D1082" s="87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</row>
    <row r="1083" spans="1:23" ht="15">
      <c r="A1083" s="31"/>
      <c r="B1083" s="31"/>
      <c r="C1083" s="31"/>
      <c r="D1083" s="87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</row>
    <row r="1084" spans="1:23" ht="15">
      <c r="A1084" s="31"/>
      <c r="B1084" s="31"/>
      <c r="C1084" s="31"/>
      <c r="D1084" s="87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</row>
    <row r="1085" spans="1:23" ht="15">
      <c r="A1085" s="31"/>
      <c r="B1085" s="31"/>
      <c r="C1085" s="31"/>
      <c r="D1085" s="87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</row>
    <row r="1086" spans="1:23" ht="15">
      <c r="A1086" s="31"/>
      <c r="B1086" s="31"/>
      <c r="C1086" s="31"/>
      <c r="D1086" s="87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</row>
    <row r="1087" spans="1:23" ht="15">
      <c r="A1087" s="31"/>
      <c r="B1087" s="31"/>
      <c r="C1087" s="31"/>
      <c r="D1087" s="87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</row>
    <row r="1088" spans="1:23" ht="15">
      <c r="A1088" s="31"/>
      <c r="B1088" s="31"/>
      <c r="C1088" s="31"/>
      <c r="D1088" s="87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</row>
    <row r="1089" spans="1:23" ht="15">
      <c r="A1089" s="31"/>
      <c r="B1089" s="31"/>
      <c r="C1089" s="31"/>
      <c r="D1089" s="87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</row>
    <row r="1090" spans="1:23" ht="15">
      <c r="A1090" s="31"/>
      <c r="B1090" s="31"/>
      <c r="C1090" s="31"/>
      <c r="D1090" s="87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</row>
    <row r="1091" spans="1:23" ht="15">
      <c r="A1091" s="31"/>
      <c r="B1091" s="31"/>
      <c r="C1091" s="31"/>
      <c r="D1091" s="87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</row>
    <row r="1092" spans="1:23" ht="15">
      <c r="A1092" s="31"/>
      <c r="B1092" s="31"/>
      <c r="C1092" s="31"/>
      <c r="D1092" s="87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</row>
    <row r="1093" spans="1:23" ht="15">
      <c r="A1093" s="31"/>
      <c r="B1093" s="31"/>
      <c r="C1093" s="31"/>
      <c r="D1093" s="87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</row>
    <row r="1094" spans="1:23" ht="15">
      <c r="A1094" s="31"/>
      <c r="B1094" s="31"/>
      <c r="C1094" s="31"/>
      <c r="D1094" s="87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</row>
    <row r="1095" spans="1:23" ht="15">
      <c r="A1095" s="31"/>
      <c r="B1095" s="31"/>
      <c r="C1095" s="31"/>
      <c r="D1095" s="87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</row>
    <row r="1096" spans="1:23" ht="15">
      <c r="A1096" s="31"/>
      <c r="B1096" s="31"/>
      <c r="C1096" s="31"/>
      <c r="D1096" s="87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</row>
    <row r="1097" spans="1:23" ht="15">
      <c r="A1097" s="31"/>
      <c r="B1097" s="31"/>
      <c r="C1097" s="31"/>
      <c r="D1097" s="87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</row>
    <row r="1098" spans="1:23" ht="15">
      <c r="A1098" s="31"/>
      <c r="B1098" s="31"/>
      <c r="C1098" s="31"/>
      <c r="D1098" s="87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</row>
    <row r="1099" spans="1:23" ht="15">
      <c r="A1099" s="31"/>
      <c r="B1099" s="31"/>
      <c r="C1099" s="31"/>
      <c r="D1099" s="87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</row>
    <row r="1100" spans="1:23" ht="15">
      <c r="A1100" s="31"/>
      <c r="B1100" s="31"/>
      <c r="C1100" s="31"/>
      <c r="D1100" s="87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</row>
    <row r="1101" spans="1:23" ht="15">
      <c r="A1101" s="31"/>
      <c r="B1101" s="31"/>
      <c r="C1101" s="31"/>
      <c r="D1101" s="87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</row>
    <row r="1102" spans="1:23" ht="15">
      <c r="A1102" s="31"/>
      <c r="B1102" s="31"/>
      <c r="C1102" s="31"/>
      <c r="D1102" s="87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</row>
    <row r="1103" spans="1:23" ht="15">
      <c r="A1103" s="31"/>
      <c r="B1103" s="31"/>
      <c r="C1103" s="31"/>
      <c r="D1103" s="87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</row>
    <row r="1104" spans="1:23" ht="15">
      <c r="A1104" s="31"/>
      <c r="B1104" s="31"/>
      <c r="C1104" s="31"/>
      <c r="D1104" s="87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</row>
    <row r="1105" spans="1:23" ht="15">
      <c r="A1105" s="31"/>
      <c r="B1105" s="31"/>
      <c r="C1105" s="31"/>
      <c r="D1105" s="87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</row>
    <row r="1106" spans="1:23" ht="15">
      <c r="A1106" s="31"/>
      <c r="B1106" s="31"/>
      <c r="C1106" s="31"/>
      <c r="D1106" s="87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</row>
    <row r="1107" spans="1:23" ht="15">
      <c r="A1107" s="31"/>
      <c r="B1107" s="31"/>
      <c r="C1107" s="31"/>
      <c r="D1107" s="87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</row>
    <row r="1108" spans="1:23" ht="15">
      <c r="A1108" s="31"/>
      <c r="B1108" s="31"/>
      <c r="C1108" s="31"/>
      <c r="D1108" s="87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</row>
    <row r="1109" spans="1:23" ht="15">
      <c r="A1109" s="31"/>
      <c r="B1109" s="31"/>
      <c r="C1109" s="31"/>
      <c r="D1109" s="87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</row>
    <row r="1110" spans="1:23" ht="15">
      <c r="A1110" s="31"/>
      <c r="B1110" s="31"/>
      <c r="C1110" s="31"/>
      <c r="D1110" s="87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</row>
    <row r="1111" spans="1:23" ht="15">
      <c r="A1111" s="31"/>
      <c r="B1111" s="31"/>
      <c r="C1111" s="31"/>
      <c r="D1111" s="87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</row>
    <row r="1112" spans="1:23" ht="15">
      <c r="A1112" s="31"/>
      <c r="B1112" s="31"/>
      <c r="C1112" s="31"/>
      <c r="D1112" s="87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</row>
    <row r="1113" spans="1:23" ht="15">
      <c r="A1113" s="31"/>
      <c r="B1113" s="31"/>
      <c r="C1113" s="31"/>
      <c r="D1113" s="87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</row>
    <row r="1114" spans="1:23" ht="15">
      <c r="A1114" s="31"/>
      <c r="B1114" s="31"/>
      <c r="C1114" s="31"/>
      <c r="D1114" s="87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</row>
    <row r="1115" spans="1:23" ht="15">
      <c r="A1115" s="31"/>
      <c r="B1115" s="31"/>
      <c r="C1115" s="31"/>
      <c r="D1115" s="87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</row>
    <row r="1116" spans="1:23" ht="15">
      <c r="A1116" s="31"/>
      <c r="B1116" s="31"/>
      <c r="C1116" s="31"/>
      <c r="D1116" s="87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</row>
    <row r="1117" spans="1:23" ht="15">
      <c r="A1117" s="31"/>
      <c r="B1117" s="31"/>
      <c r="C1117" s="31"/>
      <c r="D1117" s="87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</row>
    <row r="1118" spans="1:23" ht="15">
      <c r="A1118" s="31"/>
      <c r="B1118" s="31"/>
      <c r="C1118" s="31"/>
      <c r="D1118" s="87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</row>
    <row r="1119" spans="1:23" ht="15">
      <c r="A1119" s="31"/>
      <c r="B1119" s="31"/>
      <c r="C1119" s="31"/>
      <c r="D1119" s="87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</row>
    <row r="1120" spans="1:23" ht="15">
      <c r="A1120" s="31"/>
      <c r="B1120" s="31"/>
      <c r="C1120" s="31"/>
      <c r="D1120" s="87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</row>
    <row r="1121" spans="1:23" ht="15">
      <c r="A1121" s="31"/>
      <c r="B1121" s="31"/>
      <c r="C1121" s="31"/>
      <c r="D1121" s="87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</row>
    <row r="1122" spans="1:23" ht="15">
      <c r="A1122" s="31"/>
      <c r="B1122" s="31"/>
      <c r="C1122" s="31"/>
      <c r="D1122" s="87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</row>
    <row r="1123" spans="1:23" ht="15">
      <c r="A1123" s="31"/>
      <c r="B1123" s="31"/>
      <c r="C1123" s="31"/>
      <c r="D1123" s="87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</row>
    <row r="1124" spans="1:23" ht="15">
      <c r="A1124" s="31"/>
      <c r="B1124" s="31"/>
      <c r="C1124" s="31"/>
      <c r="D1124" s="87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</row>
    <row r="1125" spans="1:23" ht="15">
      <c r="A1125" s="31"/>
      <c r="B1125" s="31"/>
      <c r="C1125" s="31"/>
      <c r="D1125" s="87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</row>
    <row r="1126" spans="1:23" ht="15">
      <c r="A1126" s="31"/>
      <c r="B1126" s="31"/>
      <c r="C1126" s="31"/>
      <c r="D1126" s="87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</row>
    <row r="1127" spans="1:23" ht="15">
      <c r="A1127" s="31"/>
      <c r="B1127" s="31"/>
      <c r="C1127" s="31"/>
      <c r="D1127" s="87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</row>
    <row r="1128" spans="1:23" ht="15">
      <c r="A1128" s="31"/>
      <c r="B1128" s="31"/>
      <c r="C1128" s="31"/>
      <c r="D1128" s="87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</row>
    <row r="1129" spans="1:23" ht="15">
      <c r="A1129" s="31"/>
      <c r="B1129" s="31"/>
      <c r="C1129" s="31"/>
      <c r="D1129" s="87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</row>
    <row r="1130" spans="1:23" ht="15">
      <c r="A1130" s="31"/>
      <c r="B1130" s="31"/>
      <c r="C1130" s="31"/>
      <c r="D1130" s="87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</row>
    <row r="1131" spans="1:23" ht="15">
      <c r="A1131" s="31"/>
      <c r="B1131" s="31"/>
      <c r="C1131" s="31"/>
      <c r="D1131" s="87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</row>
    <row r="1132" spans="1:23" ht="15">
      <c r="A1132" s="31"/>
      <c r="B1132" s="31"/>
      <c r="C1132" s="31"/>
      <c r="D1132" s="87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</row>
    <row r="1133" spans="1:23" ht="15">
      <c r="A1133" s="31"/>
      <c r="B1133" s="31"/>
      <c r="C1133" s="31"/>
      <c r="D1133" s="87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</row>
    <row r="1134" spans="1:23" ht="15">
      <c r="A1134" s="31"/>
      <c r="B1134" s="31"/>
      <c r="C1134" s="31"/>
      <c r="D1134" s="87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</row>
    <row r="1135" spans="1:23" ht="15">
      <c r="A1135" s="31"/>
      <c r="B1135" s="31"/>
      <c r="C1135" s="31"/>
      <c r="D1135" s="87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</row>
    <row r="1136" spans="1:23" ht="15">
      <c r="A1136" s="31"/>
      <c r="B1136" s="31"/>
      <c r="C1136" s="31"/>
      <c r="D1136" s="87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</row>
    <row r="1137" spans="1:23" ht="15">
      <c r="A1137" s="31"/>
      <c r="B1137" s="31"/>
      <c r="C1137" s="31"/>
      <c r="D1137" s="87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</row>
    <row r="1138" spans="1:23" ht="15">
      <c r="A1138" s="31"/>
      <c r="B1138" s="31"/>
      <c r="C1138" s="31"/>
      <c r="D1138" s="87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</row>
    <row r="1139" spans="1:23" ht="15">
      <c r="A1139" s="31"/>
      <c r="B1139" s="31"/>
      <c r="C1139" s="31"/>
      <c r="D1139" s="87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</row>
    <row r="1140" spans="1:23" ht="15">
      <c r="A1140" s="31"/>
      <c r="B1140" s="31"/>
      <c r="C1140" s="31"/>
      <c r="D1140" s="87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</row>
    <row r="1141" spans="1:23" ht="15">
      <c r="A1141" s="31"/>
      <c r="B1141" s="31"/>
      <c r="C1141" s="31"/>
      <c r="D1141" s="87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</row>
    <row r="1142" spans="1:23" ht="15">
      <c r="A1142" s="31"/>
      <c r="B1142" s="31"/>
      <c r="C1142" s="31"/>
      <c r="D1142" s="87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</row>
    <row r="1143" spans="1:23" ht="15">
      <c r="A1143" s="31"/>
      <c r="B1143" s="31"/>
      <c r="C1143" s="31"/>
      <c r="D1143" s="87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</row>
    <row r="1144" spans="1:23" ht="15">
      <c r="A1144" s="31"/>
      <c r="B1144" s="31"/>
      <c r="C1144" s="31"/>
      <c r="D1144" s="87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</row>
    <row r="1145" spans="1:23" ht="15">
      <c r="A1145" s="31"/>
      <c r="B1145" s="31"/>
      <c r="C1145" s="31"/>
      <c r="D1145" s="87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</row>
    <row r="1146" spans="1:23" ht="15">
      <c r="A1146" s="31"/>
      <c r="B1146" s="31"/>
      <c r="C1146" s="31"/>
      <c r="D1146" s="87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</row>
    <row r="1147" spans="1:23" ht="15">
      <c r="A1147" s="31"/>
      <c r="B1147" s="31"/>
      <c r="C1147" s="31"/>
      <c r="D1147" s="87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</row>
    <row r="1148" spans="1:23" ht="15">
      <c r="A1148" s="31"/>
      <c r="B1148" s="31"/>
      <c r="C1148" s="31"/>
      <c r="D1148" s="87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</row>
    <row r="1149" spans="1:23" ht="15">
      <c r="A1149" s="31"/>
      <c r="B1149" s="31"/>
      <c r="C1149" s="31"/>
      <c r="D1149" s="87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</row>
    <row r="1150" spans="1:23" ht="15">
      <c r="A1150" s="31"/>
      <c r="B1150" s="31"/>
      <c r="C1150" s="31"/>
      <c r="D1150" s="87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</row>
    <row r="1151" spans="1:23" ht="15">
      <c r="A1151" s="31"/>
      <c r="B1151" s="31"/>
      <c r="C1151" s="31"/>
      <c r="D1151" s="87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</row>
    <row r="1152" spans="1:23" ht="15">
      <c r="A1152" s="31"/>
      <c r="B1152" s="31"/>
      <c r="C1152" s="31"/>
      <c r="D1152" s="87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</row>
    <row r="1153" spans="1:23" ht="15">
      <c r="A1153" s="31"/>
      <c r="B1153" s="31"/>
      <c r="C1153" s="31"/>
      <c r="D1153" s="87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</row>
    <row r="1154" spans="1:23" ht="15">
      <c r="A1154" s="31"/>
      <c r="B1154" s="31"/>
      <c r="C1154" s="31"/>
      <c r="D1154" s="87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</row>
    <row r="1155" spans="1:23" ht="15">
      <c r="A1155" s="31"/>
      <c r="B1155" s="31"/>
      <c r="C1155" s="31"/>
      <c r="D1155" s="87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</row>
    <row r="1156" spans="1:23" ht="15">
      <c r="A1156" s="31"/>
      <c r="B1156" s="31"/>
      <c r="C1156" s="31"/>
      <c r="D1156" s="87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</row>
    <row r="1157" spans="1:23" ht="15">
      <c r="A1157" s="31"/>
      <c r="B1157" s="31"/>
      <c r="C1157" s="31"/>
      <c r="D1157" s="87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</row>
    <row r="1158" spans="1:23" ht="15">
      <c r="A1158" s="31"/>
      <c r="B1158" s="31"/>
      <c r="C1158" s="31"/>
      <c r="D1158" s="87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</row>
    <row r="1159" spans="1:23" ht="15">
      <c r="A1159" s="31"/>
      <c r="B1159" s="31"/>
      <c r="C1159" s="31"/>
      <c r="D1159" s="87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</row>
    <row r="1160" spans="1:23" ht="15">
      <c r="A1160" s="31"/>
      <c r="B1160" s="31"/>
      <c r="C1160" s="31"/>
      <c r="D1160" s="87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</row>
    <row r="1161" spans="1:23" ht="15">
      <c r="A1161" s="31"/>
      <c r="B1161" s="31"/>
      <c r="C1161" s="31"/>
      <c r="D1161" s="87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</row>
    <row r="1162" spans="1:23" ht="15">
      <c r="A1162" s="31"/>
      <c r="B1162" s="31"/>
      <c r="C1162" s="31"/>
      <c r="D1162" s="87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</row>
    <row r="1163" spans="1:23" ht="15">
      <c r="A1163" s="31"/>
      <c r="B1163" s="31"/>
      <c r="C1163" s="31"/>
      <c r="D1163" s="87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</row>
    <row r="1164" spans="1:23" ht="15">
      <c r="A1164" s="31"/>
      <c r="B1164" s="31"/>
      <c r="C1164" s="31"/>
      <c r="D1164" s="87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</row>
    <row r="1165" spans="1:23" ht="15">
      <c r="A1165" s="31"/>
      <c r="B1165" s="31"/>
      <c r="C1165" s="31"/>
      <c r="D1165" s="87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</row>
    <row r="1166" spans="1:23" ht="15">
      <c r="A1166" s="31"/>
      <c r="B1166" s="31"/>
      <c r="C1166" s="31"/>
      <c r="D1166" s="87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</row>
    <row r="1167" spans="1:23" ht="15">
      <c r="A1167" s="31"/>
      <c r="B1167" s="31"/>
      <c r="C1167" s="31"/>
      <c r="D1167" s="87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</row>
    <row r="1168" spans="1:23" ht="15">
      <c r="A1168" s="31"/>
      <c r="B1168" s="31"/>
      <c r="C1168" s="31"/>
      <c r="D1168" s="87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</row>
    <row r="1169" spans="1:23" ht="15">
      <c r="A1169" s="31"/>
      <c r="B1169" s="31"/>
      <c r="C1169" s="31"/>
      <c r="D1169" s="87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</row>
    <row r="1170" spans="1:23" ht="15">
      <c r="A1170" s="31"/>
      <c r="B1170" s="31"/>
      <c r="C1170" s="31"/>
      <c r="D1170" s="87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</row>
    <row r="1171" spans="1:23" ht="15">
      <c r="A1171" s="31"/>
      <c r="B1171" s="31"/>
      <c r="C1171" s="31"/>
      <c r="D1171" s="87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</row>
    <row r="1172" spans="1:23" ht="15">
      <c r="A1172" s="31"/>
      <c r="B1172" s="31"/>
      <c r="C1172" s="31"/>
      <c r="D1172" s="87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</row>
    <row r="1173" spans="1:23" ht="15">
      <c r="A1173" s="31"/>
      <c r="B1173" s="31"/>
      <c r="C1173" s="31"/>
      <c r="D1173" s="87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</row>
    <row r="1174" spans="1:23" ht="15">
      <c r="A1174" s="31"/>
      <c r="B1174" s="31"/>
      <c r="C1174" s="31"/>
      <c r="D1174" s="87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</row>
    <row r="1175" spans="1:23" ht="15">
      <c r="A1175" s="31"/>
      <c r="B1175" s="31"/>
      <c r="C1175" s="31"/>
      <c r="D1175" s="87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</row>
    <row r="1176" spans="1:23" ht="15">
      <c r="A1176" s="31"/>
      <c r="B1176" s="31"/>
      <c r="C1176" s="31"/>
      <c r="D1176" s="87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</row>
    <row r="1177" spans="1:23" ht="15">
      <c r="A1177" s="31"/>
      <c r="B1177" s="31"/>
      <c r="C1177" s="31"/>
      <c r="D1177" s="87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</row>
    <row r="1178" spans="1:23" ht="15">
      <c r="A1178" s="31"/>
      <c r="B1178" s="31"/>
      <c r="C1178" s="31"/>
      <c r="D1178" s="87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</row>
    <row r="1179" spans="1:23" ht="15">
      <c r="A1179" s="31"/>
      <c r="B1179" s="31"/>
      <c r="C1179" s="31"/>
      <c r="D1179" s="87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</row>
    <row r="1180" spans="1:23" ht="15">
      <c r="A1180" s="31"/>
      <c r="B1180" s="31"/>
      <c r="C1180" s="31"/>
      <c r="D1180" s="87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</row>
    <row r="1181" spans="1:23" ht="15">
      <c r="A1181" s="31"/>
      <c r="B1181" s="31"/>
      <c r="C1181" s="31"/>
      <c r="D1181" s="87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</row>
    <row r="1182" spans="1:23" ht="15">
      <c r="A1182" s="31"/>
      <c r="B1182" s="31"/>
      <c r="C1182" s="31"/>
      <c r="D1182" s="87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</row>
    <row r="1183" spans="1:23" ht="15">
      <c r="A1183" s="31"/>
      <c r="B1183" s="31"/>
      <c r="C1183" s="31"/>
      <c r="D1183" s="87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</row>
    <row r="1184" spans="1:23" ht="15">
      <c r="A1184" s="31"/>
      <c r="B1184" s="31"/>
      <c r="C1184" s="31"/>
      <c r="D1184" s="87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</row>
    <row r="1185" spans="1:23" ht="15">
      <c r="A1185" s="31"/>
      <c r="B1185" s="31"/>
      <c r="C1185" s="31"/>
      <c r="D1185" s="87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</row>
    <row r="1186" spans="1:23" ht="15">
      <c r="A1186" s="31"/>
      <c r="B1186" s="31"/>
      <c r="C1186" s="31"/>
      <c r="D1186" s="87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</row>
    <row r="1187" spans="1:23" ht="15">
      <c r="A1187" s="31"/>
      <c r="B1187" s="31"/>
      <c r="C1187" s="31"/>
      <c r="D1187" s="87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</row>
    <row r="1188" spans="1:23" ht="15">
      <c r="A1188" s="31"/>
      <c r="B1188" s="31"/>
      <c r="C1188" s="31"/>
      <c r="D1188" s="87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</row>
    <row r="1189" spans="1:23" ht="15">
      <c r="A1189" s="31"/>
      <c r="B1189" s="31"/>
      <c r="C1189" s="31"/>
      <c r="D1189" s="87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</row>
    <row r="1190" spans="1:23" ht="15">
      <c r="A1190" s="31"/>
      <c r="B1190" s="31"/>
      <c r="C1190" s="31"/>
      <c r="D1190" s="87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</row>
    <row r="1191" spans="1:23" ht="15">
      <c r="A1191" s="31"/>
      <c r="B1191" s="31"/>
      <c r="C1191" s="31"/>
      <c r="D1191" s="87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</row>
    <row r="1192" spans="1:23" ht="15">
      <c r="A1192" s="31"/>
      <c r="B1192" s="31"/>
      <c r="C1192" s="31"/>
      <c r="D1192" s="87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</row>
    <row r="1193" spans="1:23" ht="15">
      <c r="A1193" s="31"/>
      <c r="B1193" s="31"/>
      <c r="C1193" s="31"/>
      <c r="D1193" s="87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</row>
    <row r="1194" spans="1:23" ht="15">
      <c r="A1194" s="31"/>
      <c r="B1194" s="31"/>
      <c r="C1194" s="31"/>
      <c r="D1194" s="87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</row>
    <row r="1195" spans="1:23" ht="15">
      <c r="A1195" s="31"/>
      <c r="B1195" s="31"/>
      <c r="C1195" s="31"/>
      <c r="D1195" s="87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</row>
    <row r="1196" spans="1:23" ht="15">
      <c r="A1196" s="31"/>
      <c r="B1196" s="31"/>
      <c r="C1196" s="31"/>
      <c r="D1196" s="87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</row>
    <row r="1197" spans="1:23" ht="15">
      <c r="A1197" s="31"/>
      <c r="B1197" s="31"/>
      <c r="C1197" s="31"/>
      <c r="D1197" s="87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</row>
    <row r="1198" spans="1:23" ht="15">
      <c r="A1198" s="31"/>
      <c r="B1198" s="31"/>
      <c r="C1198" s="31"/>
      <c r="D1198" s="87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</row>
    <row r="1199" spans="1:23" ht="15">
      <c r="A1199" s="31"/>
      <c r="B1199" s="31"/>
      <c r="C1199" s="31"/>
      <c r="D1199" s="87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G25"/>
  <sheetViews>
    <sheetView workbookViewId="0" topLeftCell="A1">
      <selection activeCell="D24" sqref="D24"/>
    </sheetView>
  </sheetViews>
  <sheetFormatPr defaultColWidth="9.140625" defaultRowHeight="12.75"/>
  <cols>
    <col min="2" max="2" width="21.421875" style="0" customWidth="1"/>
    <col min="3" max="3" width="20.28125" style="0" customWidth="1"/>
    <col min="4" max="4" width="38.28125" style="0" customWidth="1"/>
    <col min="5" max="5" width="21.140625" style="0" customWidth="1"/>
    <col min="6" max="6" width="14.57421875" style="0" customWidth="1"/>
    <col min="7" max="7" width="11.57421875" style="0" customWidth="1"/>
  </cols>
  <sheetData>
    <row r="1" spans="1:7" ht="12.75">
      <c r="A1" s="5" t="s">
        <v>144</v>
      </c>
      <c r="B1" s="25"/>
      <c r="C1" s="5" t="s">
        <v>145</v>
      </c>
      <c r="D1" s="5" t="s">
        <v>146</v>
      </c>
      <c r="E1" s="5" t="s">
        <v>147</v>
      </c>
      <c r="F1" s="25"/>
      <c r="G1" s="25"/>
    </row>
    <row r="2" spans="1:7" ht="12.75">
      <c r="A2" s="25" t="s">
        <v>116</v>
      </c>
      <c r="B2" s="25"/>
      <c r="C2" s="26">
        <f>SUM('Pop cal'!E2:E90)</f>
        <v>8676963</v>
      </c>
      <c r="D2" s="27" t="s">
        <v>148</v>
      </c>
      <c r="E2" s="28">
        <f>C3+C6</f>
        <v>8676963</v>
      </c>
      <c r="G2" s="25"/>
    </row>
    <row r="3" spans="1:7" ht="12.75">
      <c r="A3" s="25" t="s">
        <v>149</v>
      </c>
      <c r="B3" s="25"/>
      <c r="C3" s="26">
        <f>SUM('Pop cal'!C2:C90)</f>
        <v>6551526.132579535</v>
      </c>
      <c r="D3" s="25"/>
      <c r="E3" s="25"/>
      <c r="F3" s="25"/>
      <c r="G3" s="25"/>
    </row>
    <row r="4" spans="1:7" ht="12.75">
      <c r="A4" s="25" t="s">
        <v>94</v>
      </c>
      <c r="B4" s="25"/>
      <c r="C4" s="26">
        <f>SUM('Pop cal'!H2:H90)</f>
        <v>2393503.1001373543</v>
      </c>
      <c r="D4" s="25" t="s">
        <v>150</v>
      </c>
      <c r="E4" s="25"/>
      <c r="F4" s="25"/>
      <c r="G4" s="25"/>
    </row>
    <row r="5" spans="1:7" ht="12.75">
      <c r="A5" s="25" t="s">
        <v>96</v>
      </c>
      <c r="B5" s="25"/>
      <c r="C5" s="26">
        <f>SUM('Pop cal'!J2:J90)</f>
        <v>2377500.000000001</v>
      </c>
      <c r="D5" s="25" t="s">
        <v>150</v>
      </c>
      <c r="E5" s="25"/>
      <c r="F5" s="25"/>
      <c r="G5" s="25"/>
    </row>
    <row r="6" spans="1:7" ht="12.75">
      <c r="A6" s="25" t="s">
        <v>151</v>
      </c>
      <c r="B6" s="25"/>
      <c r="C6" s="26">
        <f>SUM('Pop cal'!D2:D90)</f>
        <v>2125436.8674204643</v>
      </c>
      <c r="D6" s="25"/>
      <c r="E6" s="25"/>
      <c r="F6" s="25"/>
      <c r="G6" s="25"/>
    </row>
    <row r="7" spans="1:7" ht="12.75">
      <c r="A7" s="25" t="s">
        <v>95</v>
      </c>
      <c r="B7" s="25"/>
      <c r="C7" s="26">
        <f>SUM('Pop cal'!I2:I90)</f>
        <v>776496.8998626445</v>
      </c>
      <c r="D7" s="25" t="s">
        <v>150</v>
      </c>
      <c r="E7" s="25"/>
      <c r="F7" s="25"/>
      <c r="G7" s="25"/>
    </row>
    <row r="8" spans="1:7" ht="12.75">
      <c r="A8" s="25" t="s">
        <v>97</v>
      </c>
      <c r="B8" s="25"/>
      <c r="C8" s="26">
        <f>SUM('Pop cal'!M2:M90)</f>
        <v>425900887.2</v>
      </c>
      <c r="D8" s="25" t="s">
        <v>150</v>
      </c>
      <c r="E8" s="25"/>
      <c r="F8" s="25"/>
      <c r="G8" s="25"/>
    </row>
    <row r="9" spans="1:7" ht="12.75">
      <c r="A9" s="25"/>
      <c r="B9" s="25"/>
      <c r="C9" s="26"/>
      <c r="D9" s="25"/>
      <c r="E9" s="25"/>
      <c r="F9" s="25"/>
      <c r="G9" s="25"/>
    </row>
    <row r="10" spans="1:7" ht="12.75">
      <c r="A10" s="25" t="s">
        <v>152</v>
      </c>
      <c r="B10" s="25"/>
      <c r="C10" s="26">
        <f>'Pop cal'!B121/'Pop cal'!B122</f>
        <v>0.36533519850205654</v>
      </c>
      <c r="D10" t="s">
        <v>153</v>
      </c>
      <c r="G10" s="25"/>
    </row>
    <row r="11" spans="1:7" ht="12.75">
      <c r="A11" s="25" t="s">
        <v>154</v>
      </c>
      <c r="B11" s="25"/>
      <c r="C11" s="26">
        <f>'Pop cal'!B121/'Pop cal'!B122</f>
        <v>0.36533519850205654</v>
      </c>
      <c r="D11" s="25" t="s">
        <v>153</v>
      </c>
      <c r="E11" s="25"/>
      <c r="F11" s="25"/>
      <c r="G11" s="25"/>
    </row>
    <row r="12" spans="1:7" ht="12.75">
      <c r="A12" s="25"/>
      <c r="B12" s="25"/>
      <c r="C12" s="26"/>
      <c r="D12" s="25"/>
      <c r="E12" s="25"/>
      <c r="F12" s="25"/>
      <c r="G12" s="25"/>
    </row>
    <row r="13" spans="1:7" ht="12.75">
      <c r="A13" s="25"/>
      <c r="B13" s="25"/>
      <c r="C13" s="26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 t="s">
        <v>155</v>
      </c>
      <c r="B15" s="25"/>
      <c r="C15" s="29">
        <f>C16+C17</f>
        <v>1036255200</v>
      </c>
      <c r="D15" s="25" t="s">
        <v>156</v>
      </c>
      <c r="E15" s="25"/>
      <c r="F15" s="25"/>
      <c r="G15" s="25"/>
    </row>
    <row r="16" spans="1:6" ht="12.75">
      <c r="A16" s="25" t="s">
        <v>157</v>
      </c>
      <c r="B16" s="25"/>
      <c r="C16" s="29">
        <f>GDP!B12*GDP!A2</f>
        <v>425900887.2</v>
      </c>
      <c r="D16" s="25"/>
      <c r="E16" s="29">
        <f>C16+C17</f>
        <v>1036255200</v>
      </c>
      <c r="F16" s="25"/>
    </row>
    <row r="17" spans="1:7" ht="12.75">
      <c r="A17" s="25" t="s">
        <v>158</v>
      </c>
      <c r="B17" s="25"/>
      <c r="C17" s="29">
        <f>GDP!B10*GDP!A2</f>
        <v>610354312.8</v>
      </c>
      <c r="D17" s="25"/>
      <c r="E17" s="25"/>
      <c r="F17" s="25"/>
      <c r="G17" s="25"/>
    </row>
    <row r="18" spans="1:7" ht="12.75">
      <c r="A18" s="25" t="s">
        <v>159</v>
      </c>
      <c r="B18" s="25"/>
      <c r="C18" s="25"/>
      <c r="D18" s="25"/>
      <c r="E18" s="25"/>
      <c r="F18" s="25"/>
      <c r="G18" s="25"/>
    </row>
    <row r="19" spans="1:7" ht="12.75">
      <c r="A19" s="25" t="s">
        <v>160</v>
      </c>
      <c r="B19" s="25"/>
      <c r="C19" s="25"/>
      <c r="D19" s="25"/>
      <c r="E19" s="25"/>
      <c r="F19" s="25"/>
      <c r="G19" s="25"/>
    </row>
    <row r="20" spans="1:7" ht="12.75">
      <c r="A20" s="25" t="s">
        <v>161</v>
      </c>
      <c r="B20" s="25"/>
      <c r="C20" s="29">
        <f>GDP!C12/'Pop cal'!K91</f>
        <v>537.4143687066246</v>
      </c>
      <c r="D20" s="25"/>
      <c r="E20" s="25"/>
      <c r="F20" s="25"/>
      <c r="G20" s="25"/>
    </row>
    <row r="21" spans="1:7" ht="12.75">
      <c r="A21" s="25" t="s">
        <v>162</v>
      </c>
      <c r="B21" s="25"/>
      <c r="C21" s="29">
        <f>GDP!C10/'Pop cal'!J91</f>
        <v>256.7210569085173</v>
      </c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98</v>
      </c>
      <c r="B23" s="28"/>
      <c r="C23" s="29">
        <f>SUM('Pop cal'!L2:L90)</f>
        <v>610354312.7999998</v>
      </c>
      <c r="D23" s="26"/>
      <c r="E23" s="25"/>
      <c r="F23" s="25"/>
      <c r="G23" s="25"/>
    </row>
    <row r="24" spans="1:7" ht="12.75">
      <c r="A24" s="25" t="s">
        <v>163</v>
      </c>
      <c r="B24" s="25"/>
      <c r="C24" s="29">
        <f>SUM('Pop cal'!M2:M90)</f>
        <v>425900887.2</v>
      </c>
      <c r="D24" s="25"/>
      <c r="E24" s="25"/>
      <c r="F24" s="25"/>
      <c r="G24" s="25"/>
    </row>
    <row r="25" spans="1:7" ht="12.75">
      <c r="A25" s="25" t="s">
        <v>164</v>
      </c>
      <c r="B25" s="25"/>
      <c r="C25" s="29">
        <f>C23+C24</f>
        <v>1036255199.9999998</v>
      </c>
      <c r="D25" s="25"/>
      <c r="E25" s="25"/>
      <c r="F25" s="25"/>
      <c r="G25" s="25"/>
    </row>
  </sheetData>
  <hyperlinks>
    <hyperlink ref="D2" r:id="rId1" display="www.bethany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Mukhtar Mohamed</dc:creator>
  <cp:keywords/>
  <dc:description/>
  <cp:lastModifiedBy>Jyldyz Weiss</cp:lastModifiedBy>
  <dcterms:created xsi:type="dcterms:W3CDTF">2003-11-25T16:27:22Z</dcterms:created>
  <dcterms:modified xsi:type="dcterms:W3CDTF">2005-11-16T12:10:05Z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