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8" activeTab="1"/>
  </bookViews>
  <sheets>
    <sheet name="Cell_Calc" sheetId="1" r:id="rId1"/>
    <sheet name="Upload" sheetId="2" r:id="rId2"/>
    <sheet name="GPW" sheetId="3" r:id="rId3"/>
    <sheet name="Grid_Area" sheetId="4" r:id="rId4"/>
    <sheet name="Pop_Cal" sheetId="5" r:id="rId5"/>
    <sheet name="Checks" sheetId="6" r:id="rId6"/>
    <sheet name="National accounts" sheetId="7" r:id="rId7"/>
  </sheets>
  <definedNames/>
  <calcPr fullCalcOnLoad="1"/>
</workbook>
</file>

<file path=xl/sharedStrings.xml><?xml version="1.0" encoding="utf-8"?>
<sst xmlns="http://schemas.openxmlformats.org/spreadsheetml/2006/main" count="1050" uniqueCount="202">
  <si>
    <t>Rural</t>
  </si>
  <si>
    <t>Urban</t>
  </si>
  <si>
    <t>Total</t>
  </si>
  <si>
    <t>Central</t>
  </si>
  <si>
    <t>Copperbelt</t>
  </si>
  <si>
    <t>Eastern</t>
  </si>
  <si>
    <t>Province</t>
  </si>
  <si>
    <t>Luapula</t>
  </si>
  <si>
    <t>Lusaka</t>
  </si>
  <si>
    <t>Northern</t>
  </si>
  <si>
    <t>North-Western</t>
  </si>
  <si>
    <t>Southern</t>
  </si>
  <si>
    <t>Western</t>
  </si>
  <si>
    <t>Agricultural output</t>
  </si>
  <si>
    <t>Nonagricultural output</t>
  </si>
  <si>
    <t>Area (SQ KM)</t>
  </si>
  <si>
    <t xml:space="preserve">Total output </t>
  </si>
  <si>
    <t/>
  </si>
  <si>
    <t>%</t>
  </si>
  <si>
    <t>National Val. Agri-output</t>
  </si>
  <si>
    <t xml:space="preserve">Agriculture </t>
  </si>
  <si>
    <t>National  Val. Nonagri-output</t>
  </si>
  <si>
    <t xml:space="preserve">Industry+ Services </t>
  </si>
  <si>
    <t>Source: Economic Inteligence Report 1993</t>
  </si>
  <si>
    <t>agriculture</t>
  </si>
  <si>
    <t>mining</t>
  </si>
  <si>
    <t>manufacturing</t>
  </si>
  <si>
    <t>construction</t>
  </si>
  <si>
    <t>commerce</t>
  </si>
  <si>
    <t>government and other services</t>
  </si>
  <si>
    <t>rescalled %</t>
  </si>
  <si>
    <t>Origins of gross domestic product 1991 for Zambia</t>
  </si>
  <si>
    <t>Source: Country report: Zambia, Zaire (1993), Economist Inteligence Unit</t>
  </si>
  <si>
    <t>Industry + services</t>
  </si>
  <si>
    <t>Zambia National GDP 1991 in percentage origin</t>
  </si>
  <si>
    <t>sectors</t>
  </si>
  <si>
    <t>Variable</t>
  </si>
  <si>
    <t>Number</t>
  </si>
  <si>
    <t>Source</t>
  </si>
  <si>
    <t>Checks</t>
  </si>
  <si>
    <t>Total pop</t>
  </si>
  <si>
    <t>Total rural pop</t>
  </si>
  <si>
    <t>Total urban pop</t>
  </si>
  <si>
    <t>Rural participation rate</t>
  </si>
  <si>
    <t>Urban participation rate</t>
  </si>
  <si>
    <t>Total GDP</t>
  </si>
  <si>
    <t>GDP from Industry</t>
  </si>
  <si>
    <t>GDP from Agriculture</t>
  </si>
  <si>
    <t>Total employed in industry</t>
  </si>
  <si>
    <t>Total employed in agriculture</t>
  </si>
  <si>
    <t>Output per worker in industry</t>
  </si>
  <si>
    <t>Output per worker in agriculture</t>
  </si>
  <si>
    <t>Non-agricultural output</t>
  </si>
  <si>
    <t>Total output (should = Total GDP)</t>
  </si>
  <si>
    <t xml:space="preserve">World Bank </t>
  </si>
  <si>
    <t>source</t>
  </si>
  <si>
    <t>*</t>
  </si>
  <si>
    <t>urban part. rate</t>
  </si>
  <si>
    <t>rural part. rate</t>
  </si>
  <si>
    <t>urban unemployment</t>
  </si>
  <si>
    <t>rural unemployment</t>
  </si>
  <si>
    <t>Source: *Zambia census of population, housing and agriculture, 1990, Cenral Statistical Office, Republic of Zambia</t>
  </si>
  <si>
    <t>African Devt. Bank (2002) and  calculations</t>
  </si>
  <si>
    <t>s</t>
  </si>
  <si>
    <t>agri labor force part. Rate</t>
  </si>
  <si>
    <t>Agri</t>
  </si>
  <si>
    <t>Nonagri</t>
  </si>
  <si>
    <t>Rural labor force</t>
  </si>
  <si>
    <t>Urban labor force</t>
  </si>
  <si>
    <t>Agri labor force</t>
  </si>
  <si>
    <t>Nonagri labor force</t>
  </si>
  <si>
    <t>Rual labor force</t>
  </si>
  <si>
    <t>GDP (constant 1995 US$), 1990</t>
  </si>
  <si>
    <t>Source: World Bank</t>
  </si>
  <si>
    <t>Total lf</t>
  </si>
  <si>
    <t>Labor force</t>
  </si>
  <si>
    <t>lf</t>
  </si>
  <si>
    <t>Mkushi</t>
  </si>
  <si>
    <t>Serenje</t>
  </si>
  <si>
    <t>Chingola</t>
  </si>
  <si>
    <t>Kitwe</t>
  </si>
  <si>
    <t>Luanshya</t>
  </si>
  <si>
    <t>Mufulira</t>
  </si>
  <si>
    <t>Chadiza</t>
  </si>
  <si>
    <t>Chama</t>
  </si>
  <si>
    <t>Chipata</t>
  </si>
  <si>
    <t>Katete</t>
  </si>
  <si>
    <t>Lundazi</t>
  </si>
  <si>
    <t>Petauke</t>
  </si>
  <si>
    <t>Mansa</t>
  </si>
  <si>
    <t>Mwense</t>
  </si>
  <si>
    <t>Nchelenge</t>
  </si>
  <si>
    <t>Luangwa</t>
  </si>
  <si>
    <t>Chilubi</t>
  </si>
  <si>
    <t>Chinsali</t>
  </si>
  <si>
    <t>Isoka</t>
  </si>
  <si>
    <t>Kaputa</t>
  </si>
  <si>
    <t>Kasama</t>
  </si>
  <si>
    <t>Luwingu</t>
  </si>
  <si>
    <t>Mbala</t>
  </si>
  <si>
    <t>Mpika</t>
  </si>
  <si>
    <t>Mporokoso</t>
  </si>
  <si>
    <t>Mufumbwe</t>
  </si>
  <si>
    <t>Kabompo</t>
  </si>
  <si>
    <t>Kasempa</t>
  </si>
  <si>
    <t>Mwinilunga</t>
  </si>
  <si>
    <t>Solwezi</t>
  </si>
  <si>
    <t>Zambezi</t>
  </si>
  <si>
    <t>Choma</t>
  </si>
  <si>
    <t>Gwembe</t>
  </si>
  <si>
    <t>Kalomo</t>
  </si>
  <si>
    <t>Livingstone</t>
  </si>
  <si>
    <t>Mazabuka</t>
  </si>
  <si>
    <t>Monze</t>
  </si>
  <si>
    <t>Namwala</t>
  </si>
  <si>
    <t>Siavonga</t>
  </si>
  <si>
    <t>Sinazongwe</t>
  </si>
  <si>
    <t>Kalabo</t>
  </si>
  <si>
    <t>Kaoma</t>
  </si>
  <si>
    <t>Lukulu</t>
  </si>
  <si>
    <t>Mongu</t>
  </si>
  <si>
    <t>Senanga</t>
  </si>
  <si>
    <t>Sesheke</t>
  </si>
  <si>
    <t>Administrative units</t>
  </si>
  <si>
    <t>GDP Per capita per administrative units</t>
  </si>
  <si>
    <t>Zambia population  1990</t>
  </si>
  <si>
    <t>African Devt Indicators (2003) by the World Bank, figure refers to 1990</t>
  </si>
  <si>
    <t>African population database documentation. National Center for Geographic Information Anaysis. University of California, Santa Barbara, CA 93106</t>
  </si>
  <si>
    <t xml:space="preserve"> Output per worker in nonagriculture</t>
  </si>
  <si>
    <t>LONG</t>
  </si>
  <si>
    <t>LAT</t>
  </si>
  <si>
    <t>RIG</t>
  </si>
  <si>
    <t>POP</t>
  </si>
  <si>
    <t>AREA</t>
  </si>
  <si>
    <t>GRID_AREA_</t>
  </si>
  <si>
    <t>long</t>
  </si>
  <si>
    <t>lat</t>
  </si>
  <si>
    <t>pop</t>
  </si>
  <si>
    <t>area</t>
  </si>
  <si>
    <t>country</t>
  </si>
  <si>
    <t>Zambia</t>
  </si>
  <si>
    <t>Lusaka Urban</t>
  </si>
  <si>
    <t>Lusaka Rural</t>
  </si>
  <si>
    <t>Mumbwa</t>
  </si>
  <si>
    <t>Kabwe Rural</t>
  </si>
  <si>
    <t>North Western</t>
  </si>
  <si>
    <t>Kabwe Urban</t>
  </si>
  <si>
    <t>Ndola Rural</t>
  </si>
  <si>
    <t>Ndola Urban</t>
  </si>
  <si>
    <t>Kalulishi</t>
  </si>
  <si>
    <t>Chililbombwe</t>
  </si>
  <si>
    <t>Samfiya</t>
  </si>
  <si>
    <t>Kawambwa</t>
  </si>
  <si>
    <t>Cell_ID</t>
  </si>
  <si>
    <t>District</t>
  </si>
  <si>
    <t>Grid_area SQKM (from demogr</t>
  </si>
  <si>
    <t>Check</t>
  </si>
  <si>
    <t>Cell_RIG</t>
  </si>
  <si>
    <t>RIGT</t>
  </si>
  <si>
    <t>Match</t>
  </si>
  <si>
    <t>Lusaka rural</t>
  </si>
  <si>
    <t>Lusaka urban</t>
  </si>
  <si>
    <t>Ndola rural</t>
  </si>
  <si>
    <t>Ndola urban</t>
  </si>
  <si>
    <t>our gdp</t>
  </si>
  <si>
    <t>true gdp</t>
  </si>
  <si>
    <t xml:space="preserve">rescaling  factor </t>
  </si>
  <si>
    <t>RIG_Server</t>
  </si>
  <si>
    <t>RIG_MM</t>
  </si>
  <si>
    <t>lcu</t>
  </si>
  <si>
    <t>pop/gpw</t>
  </si>
  <si>
    <t>MER</t>
  </si>
  <si>
    <t>LCU</t>
  </si>
  <si>
    <t>PPP</t>
  </si>
  <si>
    <t>RIG_Cell</t>
  </si>
  <si>
    <t>Country_ID</t>
  </si>
  <si>
    <t>Country</t>
  </si>
  <si>
    <t>Population, 1990 (GPW/WB)</t>
  </si>
  <si>
    <t>Cell Area    (Sq. Km)</t>
  </si>
  <si>
    <t>Gross Cell Product                       (Birr)</t>
  </si>
  <si>
    <t>Gross Cell Product                             (1990, 1995 US $), MER</t>
  </si>
  <si>
    <t>Gross Cell Product       (1990, 1995 US $)                     PPP</t>
  </si>
  <si>
    <t>COUNTID</t>
  </si>
  <si>
    <t>CNTRY</t>
  </si>
  <si>
    <t>RIG_ZM</t>
  </si>
  <si>
    <t>POPGPW_ZM</t>
  </si>
  <si>
    <t>AREA_ZM</t>
  </si>
  <si>
    <t>GCPLC_ZM</t>
  </si>
  <si>
    <t>GCPMER_ZM</t>
  </si>
  <si>
    <t>GCPPPP_ZM</t>
  </si>
  <si>
    <t>Area=Cell area*RIG</t>
  </si>
  <si>
    <t>Cell_Pop (from demog)</t>
  </si>
  <si>
    <t>Grid Area Sq. Miles) (from demog)</t>
  </si>
  <si>
    <t>Grid Area (Sq. Km) (from demog)</t>
  </si>
  <si>
    <t>GDP/Capita (Birr) (pop from MM)</t>
  </si>
  <si>
    <t>Expected Pop in Cell</t>
  </si>
  <si>
    <t xml:space="preserve">Rescaled Expected Pop in Cell </t>
  </si>
  <si>
    <t>Sub Cell Output</t>
  </si>
  <si>
    <t>Rescaled Sub Cell Output</t>
  </si>
  <si>
    <t>Cell Output</t>
  </si>
  <si>
    <t>Density (Sq. Km) of district from MM data</t>
  </si>
  <si>
    <t>Density per KM2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</si>
</sst>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.00"/>
    <numFmt numFmtId="166" formatCode="0.0%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0000_);_(&quot;$&quot;* \(#,##0.00000\);_(&quot;$&quot;* &quot;-&quot;??_);_(@_)"/>
    <numFmt numFmtId="172" formatCode="0.000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trike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4" fontId="0" fillId="2" borderId="1" xfId="0" applyNumberFormat="1" applyFill="1" applyBorder="1" applyAlignment="1">
      <alignment/>
    </xf>
    <xf numFmtId="4" fontId="0" fillId="3" borderId="1" xfId="0" applyNumberFormat="1" applyFill="1" applyBorder="1" applyAlignment="1">
      <alignment/>
    </xf>
    <xf numFmtId="171" fontId="0" fillId="0" borderId="0" xfId="17" applyNumberFormat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174" fontId="5" fillId="0" borderId="0" xfId="15" applyNumberFormat="1" applyFont="1" applyBorder="1" applyAlignment="1">
      <alignment wrapText="1"/>
    </xf>
    <xf numFmtId="174" fontId="5" fillId="0" borderId="0" xfId="15" applyNumberFormat="1" applyFont="1" applyBorder="1" applyAlignment="1">
      <alignment/>
    </xf>
    <xf numFmtId="174" fontId="5" fillId="0" borderId="0" xfId="15" applyNumberFormat="1" applyFont="1" applyBorder="1" applyAlignment="1">
      <alignment horizontal="center" wrapText="1"/>
    </xf>
    <xf numFmtId="174" fontId="5" fillId="0" borderId="0" xfId="15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4" borderId="0" xfId="0" applyFont="1" applyFill="1" applyAlignment="1">
      <alignment/>
    </xf>
    <xf numFmtId="44" fontId="10" fillId="0" borderId="0" xfId="17" applyFont="1" applyAlignment="1">
      <alignment/>
    </xf>
    <xf numFmtId="4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11" fillId="0" borderId="0" xfId="0" applyFont="1" applyAlignment="1">
      <alignment/>
    </xf>
    <xf numFmtId="168" fontId="10" fillId="0" borderId="0" xfId="17" applyNumberFormat="1" applyFont="1" applyAlignment="1">
      <alignment/>
    </xf>
    <xf numFmtId="43" fontId="10" fillId="0" borderId="0" xfId="0" applyNumberFormat="1" applyFont="1" applyAlignment="1">
      <alignment/>
    </xf>
    <xf numFmtId="174" fontId="10" fillId="0" borderId="0" xfId="15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1" fontId="10" fillId="0" borderId="0" xfId="0" applyNumberFormat="1" applyFont="1" applyFill="1" applyAlignment="1">
      <alignment/>
    </xf>
    <xf numFmtId="172" fontId="1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4" fontId="10" fillId="2" borderId="1" xfId="0" applyNumberFormat="1" applyFont="1" applyFill="1" applyBorder="1" applyAlignment="1">
      <alignment/>
    </xf>
    <xf numFmtId="0" fontId="12" fillId="2" borderId="1" xfId="0" applyFont="1" applyFill="1" applyBorder="1" applyAlignment="1">
      <alignment/>
    </xf>
    <xf numFmtId="4" fontId="10" fillId="0" borderId="1" xfId="0" applyNumberFormat="1" applyFont="1" applyBorder="1" applyAlignment="1">
      <alignment/>
    </xf>
    <xf numFmtId="4" fontId="10" fillId="3" borderId="1" xfId="0" applyNumberFormat="1" applyFont="1" applyFill="1" applyBorder="1" applyAlignment="1">
      <alignment/>
    </xf>
    <xf numFmtId="0" fontId="12" fillId="3" borderId="1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4" fontId="12" fillId="0" borderId="1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4" fontId="12" fillId="0" borderId="0" xfId="0" applyNumberFormat="1" applyFont="1" applyAlignment="1">
      <alignment/>
    </xf>
    <xf numFmtId="4" fontId="12" fillId="0" borderId="4" xfId="0" applyNumberFormat="1" applyFont="1" applyFill="1" applyBorder="1" applyAlignment="1">
      <alignment/>
    </xf>
    <xf numFmtId="0" fontId="10" fillId="3" borderId="1" xfId="0" applyFont="1" applyFill="1" applyBorder="1" applyAlignment="1">
      <alignment/>
    </xf>
    <xf numFmtId="4" fontId="10" fillId="3" borderId="1" xfId="0" applyNumberFormat="1" applyFont="1" applyFill="1" applyBorder="1" applyAlignment="1">
      <alignment horizontal="right"/>
    </xf>
    <xf numFmtId="0" fontId="10" fillId="3" borderId="4" xfId="0" applyFont="1" applyFill="1" applyBorder="1" applyAlignment="1">
      <alignment/>
    </xf>
    <xf numFmtId="0" fontId="10" fillId="0" borderId="1" xfId="0" applyFont="1" applyBorder="1" applyAlignment="1">
      <alignment/>
    </xf>
    <xf numFmtId="0" fontId="13" fillId="2" borderId="1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4" fillId="0" borderId="1" xfId="0" applyFont="1" applyBorder="1" applyAlignment="1">
      <alignment/>
    </xf>
    <xf numFmtId="4" fontId="15" fillId="2" borderId="1" xfId="0" applyNumberFormat="1" applyFont="1" applyFill="1" applyBorder="1" applyAlignment="1">
      <alignment/>
    </xf>
    <xf numFmtId="4" fontId="14" fillId="0" borderId="1" xfId="0" applyNumberFormat="1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Alignment="1">
      <alignment horizontal="left"/>
    </xf>
    <xf numFmtId="164" fontId="10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15"/>
  <sheetViews>
    <sheetView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1" sqref="E1"/>
    </sheetView>
  </sheetViews>
  <sheetFormatPr defaultColWidth="9.140625" defaultRowHeight="12.75"/>
  <cols>
    <col min="5" max="5" width="12.8515625" style="0" customWidth="1"/>
    <col min="14" max="14" width="14.7109375" style="0" customWidth="1"/>
    <col min="15" max="15" width="10.00390625" style="0" bestFit="1" customWidth="1"/>
    <col min="17" max="17" width="18.140625" style="0" customWidth="1"/>
    <col min="19" max="19" width="20.57421875" style="0" customWidth="1"/>
    <col min="20" max="20" width="19.421875" style="0" customWidth="1"/>
    <col min="21" max="21" width="12.421875" style="0" bestFit="1" customWidth="1"/>
  </cols>
  <sheetData>
    <row r="1" spans="1:35" ht="55.5" thickBot="1">
      <c r="A1" s="20" t="s">
        <v>153</v>
      </c>
      <c r="B1" s="20" t="s">
        <v>129</v>
      </c>
      <c r="C1" s="20" t="s">
        <v>130</v>
      </c>
      <c r="D1" s="21" t="s">
        <v>131</v>
      </c>
      <c r="E1" s="22" t="s">
        <v>6</v>
      </c>
      <c r="F1" s="22" t="s">
        <v>154</v>
      </c>
      <c r="G1" s="23" t="s">
        <v>191</v>
      </c>
      <c r="H1" s="24" t="s">
        <v>192</v>
      </c>
      <c r="I1" s="23" t="s">
        <v>193</v>
      </c>
      <c r="J1" s="25" t="s">
        <v>194</v>
      </c>
      <c r="K1" s="26" t="s">
        <v>200</v>
      </c>
      <c r="L1" s="27" t="s">
        <v>153</v>
      </c>
      <c r="M1" s="27" t="s">
        <v>37</v>
      </c>
      <c r="N1" s="27" t="s">
        <v>195</v>
      </c>
      <c r="O1" s="27" t="s">
        <v>196</v>
      </c>
      <c r="P1" s="27" t="s">
        <v>156</v>
      </c>
      <c r="Q1" s="27" t="s">
        <v>197</v>
      </c>
      <c r="R1" s="27"/>
      <c r="S1" s="27" t="s">
        <v>198</v>
      </c>
      <c r="T1" s="28" t="s">
        <v>199</v>
      </c>
      <c r="U1" s="28" t="s">
        <v>157</v>
      </c>
      <c r="V1" s="29"/>
      <c r="W1" s="29"/>
      <c r="X1" s="29"/>
      <c r="Y1" s="29"/>
      <c r="Z1" s="29"/>
      <c r="AA1" s="29"/>
      <c r="AB1" s="29"/>
      <c r="AC1" s="29"/>
      <c r="AD1" s="29"/>
      <c r="AE1" s="29"/>
      <c r="AF1" s="19"/>
      <c r="AG1" s="19"/>
      <c r="AH1" s="19"/>
      <c r="AI1" s="19"/>
    </row>
    <row r="2" spans="1:31" ht="12.75">
      <c r="A2" s="30">
        <f aca="true" t="shared" si="0" ref="A2:A65">1000*B2+C2</f>
        <v>20983</v>
      </c>
      <c r="B2" s="31">
        <v>21</v>
      </c>
      <c r="C2" s="31">
        <v>-17</v>
      </c>
      <c r="D2" s="31">
        <v>4.48043E-05</v>
      </c>
      <c r="E2" s="32" t="s">
        <v>12</v>
      </c>
      <c r="F2" s="32" t="s">
        <v>117</v>
      </c>
      <c r="G2" s="30">
        <v>0</v>
      </c>
      <c r="H2" s="30">
        <v>0</v>
      </c>
      <c r="I2" s="30">
        <f aca="true" t="shared" si="1" ref="I2:I65">H2*2.59</f>
        <v>0</v>
      </c>
      <c r="J2" s="30">
        <f>VLOOKUP(F2,Pop_Cal!B:O,14,0)</f>
        <v>396.99571075406595</v>
      </c>
      <c r="K2" s="30">
        <f>VLOOKUP(F2,Pop_Cal!B:G,6,0)</f>
        <v>5.552892844916125</v>
      </c>
      <c r="L2" s="30">
        <v>20983</v>
      </c>
      <c r="M2" s="30">
        <v>1</v>
      </c>
      <c r="N2" s="30">
        <f>G2</f>
        <v>0</v>
      </c>
      <c r="O2" s="30">
        <f>N2</f>
        <v>0</v>
      </c>
      <c r="P2" s="30">
        <f>O2</f>
        <v>0</v>
      </c>
      <c r="Q2" s="30">
        <f>O2*J2</f>
        <v>0</v>
      </c>
      <c r="R2" s="30"/>
      <c r="S2" s="30">
        <f>Q2*$Q$323</f>
        <v>0</v>
      </c>
      <c r="T2" s="30">
        <f>S2</f>
        <v>0</v>
      </c>
      <c r="U2" s="30">
        <f>D2</f>
        <v>4.48043E-05</v>
      </c>
      <c r="V2" s="30"/>
      <c r="W2" s="30"/>
      <c r="X2" s="30"/>
      <c r="Y2" s="30"/>
      <c r="Z2" s="30"/>
      <c r="AA2" s="30"/>
      <c r="AB2" s="30"/>
      <c r="AC2" s="30"/>
      <c r="AD2" s="30"/>
      <c r="AE2" s="30"/>
    </row>
    <row r="3" spans="1:31" ht="12.75">
      <c r="A3" s="30">
        <f t="shared" si="0"/>
        <v>20984</v>
      </c>
      <c r="B3" s="31">
        <v>21</v>
      </c>
      <c r="C3" s="31">
        <v>-16</v>
      </c>
      <c r="D3" s="31">
        <v>7.44657E-05</v>
      </c>
      <c r="E3" s="32" t="s">
        <v>12</v>
      </c>
      <c r="F3" s="32" t="s">
        <v>117</v>
      </c>
      <c r="G3" s="30">
        <v>0</v>
      </c>
      <c r="H3" s="30">
        <v>0</v>
      </c>
      <c r="I3" s="30">
        <f t="shared" si="1"/>
        <v>0</v>
      </c>
      <c r="J3" s="30">
        <f>VLOOKUP(F3,Pop_Cal!B:O,14,0)</f>
        <v>396.99571075406595</v>
      </c>
      <c r="K3" s="30">
        <f>VLOOKUP(F3,Pop_Cal!B:G,6,0)</f>
        <v>5.552892844916125</v>
      </c>
      <c r="L3" s="30">
        <v>20984</v>
      </c>
      <c r="M3" s="30">
        <v>1</v>
      </c>
      <c r="N3" s="30">
        <f aca="true" t="shared" si="2" ref="N3:N17">G3</f>
        <v>0</v>
      </c>
      <c r="O3" s="30">
        <f aca="true" t="shared" si="3" ref="O3:P17">N3</f>
        <v>0</v>
      </c>
      <c r="P3" s="30">
        <f t="shared" si="3"/>
        <v>0</v>
      </c>
      <c r="Q3" s="30">
        <f aca="true" t="shared" si="4" ref="Q3:Q66">O3*J3</f>
        <v>0</v>
      </c>
      <c r="R3" s="30"/>
      <c r="S3" s="30">
        <f aca="true" t="shared" si="5" ref="S3:S66">Q3*$Q$323</f>
        <v>0</v>
      </c>
      <c r="T3" s="30">
        <f aca="true" t="shared" si="6" ref="T3:T17">S3</f>
        <v>0</v>
      </c>
      <c r="U3" s="30">
        <f aca="true" t="shared" si="7" ref="U3:U17">D3</f>
        <v>7.44657E-05</v>
      </c>
      <c r="V3" s="30"/>
      <c r="W3" s="30"/>
      <c r="X3" s="30"/>
      <c r="Y3" s="30"/>
      <c r="Z3" s="30"/>
      <c r="AA3" s="30"/>
      <c r="AB3" s="30"/>
      <c r="AC3" s="30"/>
      <c r="AD3" s="30"/>
      <c r="AE3" s="30"/>
    </row>
    <row r="4" spans="1:31" ht="12.75">
      <c r="A4" s="30">
        <f t="shared" si="0"/>
        <v>20985</v>
      </c>
      <c r="B4" s="31">
        <v>21</v>
      </c>
      <c r="C4" s="31">
        <v>-15</v>
      </c>
      <c r="D4" s="31">
        <v>9.238E-07</v>
      </c>
      <c r="E4" s="32" t="s">
        <v>12</v>
      </c>
      <c r="F4" s="32" t="s">
        <v>117</v>
      </c>
      <c r="G4" s="30">
        <v>0</v>
      </c>
      <c r="H4" s="30">
        <v>0</v>
      </c>
      <c r="I4" s="30">
        <f t="shared" si="1"/>
        <v>0</v>
      </c>
      <c r="J4" s="30">
        <f>VLOOKUP(F4,Pop_Cal!B:O,14,0)</f>
        <v>396.99571075406595</v>
      </c>
      <c r="K4" s="30">
        <f>VLOOKUP(F4,Pop_Cal!B:G,6,0)</f>
        <v>5.552892844916125</v>
      </c>
      <c r="L4" s="30">
        <v>20985</v>
      </c>
      <c r="M4" s="30">
        <v>1</v>
      </c>
      <c r="N4" s="30">
        <f t="shared" si="2"/>
        <v>0</v>
      </c>
      <c r="O4" s="30">
        <f t="shared" si="3"/>
        <v>0</v>
      </c>
      <c r="P4" s="30">
        <f t="shared" si="3"/>
        <v>0</v>
      </c>
      <c r="Q4" s="30">
        <f t="shared" si="4"/>
        <v>0</v>
      </c>
      <c r="R4" s="30"/>
      <c r="S4" s="30">
        <f t="shared" si="5"/>
        <v>0</v>
      </c>
      <c r="T4" s="30">
        <f t="shared" si="6"/>
        <v>0</v>
      </c>
      <c r="U4" s="30">
        <f t="shared" si="7"/>
        <v>9.238E-07</v>
      </c>
      <c r="V4" s="30"/>
      <c r="W4" s="30"/>
      <c r="X4" s="30"/>
      <c r="Y4" s="30"/>
      <c r="Z4" s="30"/>
      <c r="AA4" s="30"/>
      <c r="AB4" s="30"/>
      <c r="AC4" s="30"/>
      <c r="AD4" s="30"/>
      <c r="AE4" s="30"/>
    </row>
    <row r="5" spans="1:31" ht="12.75">
      <c r="A5" s="30">
        <f t="shared" si="0"/>
        <v>20986</v>
      </c>
      <c r="B5" s="31">
        <v>21</v>
      </c>
      <c r="C5" s="31">
        <v>-14</v>
      </c>
      <c r="D5" s="31">
        <v>6.2508E-06</v>
      </c>
      <c r="E5" s="32" t="s">
        <v>145</v>
      </c>
      <c r="F5" s="32" t="s">
        <v>107</v>
      </c>
      <c r="G5" s="30">
        <v>0</v>
      </c>
      <c r="H5" s="30">
        <v>0</v>
      </c>
      <c r="I5" s="30">
        <f t="shared" si="1"/>
        <v>0</v>
      </c>
      <c r="J5" s="30">
        <f>VLOOKUP(F5,Pop_Cal!B:O,14,0)</f>
        <v>397.0034306862875</v>
      </c>
      <c r="K5" s="30">
        <f>VLOOKUP(F5,Pop_Cal!B:G,6,0)</f>
        <v>3.748081140350877</v>
      </c>
      <c r="L5" s="30">
        <v>20986</v>
      </c>
      <c r="M5" s="30">
        <v>1</v>
      </c>
      <c r="N5" s="30">
        <f t="shared" si="2"/>
        <v>0</v>
      </c>
      <c r="O5" s="30">
        <f t="shared" si="3"/>
        <v>0</v>
      </c>
      <c r="P5" s="30">
        <f t="shared" si="3"/>
        <v>0</v>
      </c>
      <c r="Q5" s="30">
        <f t="shared" si="4"/>
        <v>0</v>
      </c>
      <c r="R5" s="30"/>
      <c r="S5" s="30">
        <f t="shared" si="5"/>
        <v>0</v>
      </c>
      <c r="T5" s="30">
        <f t="shared" si="6"/>
        <v>0</v>
      </c>
      <c r="U5" s="30">
        <f t="shared" si="7"/>
        <v>6.2508E-06</v>
      </c>
      <c r="V5" s="30"/>
      <c r="W5" s="30"/>
      <c r="X5" s="30"/>
      <c r="Y5" s="30"/>
      <c r="Z5" s="30"/>
      <c r="AA5" s="30"/>
      <c r="AB5" s="30"/>
      <c r="AC5" s="30"/>
      <c r="AD5" s="30"/>
      <c r="AE5" s="30"/>
    </row>
    <row r="6" spans="1:31" ht="12.75">
      <c r="A6" s="30">
        <f t="shared" si="0"/>
        <v>21982</v>
      </c>
      <c r="B6" s="31">
        <v>22</v>
      </c>
      <c r="C6" s="31">
        <v>-18</v>
      </c>
      <c r="D6" s="31">
        <v>0.0526780344</v>
      </c>
      <c r="E6" s="32" t="s">
        <v>12</v>
      </c>
      <c r="F6" s="32" t="s">
        <v>121</v>
      </c>
      <c r="G6" s="30">
        <f>VLOOKUP(A6,GPW!A:E,5,0)</f>
        <v>2739.5268544636992</v>
      </c>
      <c r="H6" s="30">
        <f>VLOOKUP(A6,Grid_Area!A:L,12,0)</f>
        <v>4552.911</v>
      </c>
      <c r="I6" s="30">
        <f t="shared" si="1"/>
        <v>11792.03949</v>
      </c>
      <c r="J6" s="30">
        <f>VLOOKUP(F6,Pop_Cal!B:O,14,0)</f>
        <v>388.40642946547894</v>
      </c>
      <c r="K6" s="30">
        <f>VLOOKUP(F6,Pop_Cal!B:G,6,0)</f>
        <v>4.606700996455561</v>
      </c>
      <c r="L6" s="30">
        <v>21982</v>
      </c>
      <c r="M6" s="30">
        <v>1</v>
      </c>
      <c r="N6" s="30">
        <f t="shared" si="2"/>
        <v>2739.5268544636992</v>
      </c>
      <c r="O6" s="30">
        <f t="shared" si="3"/>
        <v>2739.5268544636992</v>
      </c>
      <c r="P6" s="30">
        <f t="shared" si="3"/>
        <v>2739.5268544636992</v>
      </c>
      <c r="Q6" s="30">
        <f t="shared" si="4"/>
        <v>1064049.84396704</v>
      </c>
      <c r="R6" s="30"/>
      <c r="S6" s="30">
        <f t="shared" si="5"/>
        <v>991726.6572719702</v>
      </c>
      <c r="T6" s="30">
        <f t="shared" si="6"/>
        <v>991726.6572719702</v>
      </c>
      <c r="U6" s="30">
        <f t="shared" si="7"/>
        <v>0.0526780344</v>
      </c>
      <c r="V6" s="30"/>
      <c r="W6" s="30"/>
      <c r="X6" s="30"/>
      <c r="Y6" s="30"/>
      <c r="Z6" s="30"/>
      <c r="AA6" s="30"/>
      <c r="AB6" s="30"/>
      <c r="AC6" s="30"/>
      <c r="AD6" s="30"/>
      <c r="AE6" s="30"/>
    </row>
    <row r="7" spans="1:31" ht="12.75">
      <c r="A7" s="30">
        <f t="shared" si="0"/>
        <v>21987</v>
      </c>
      <c r="B7" s="31">
        <v>22</v>
      </c>
      <c r="C7" s="31">
        <v>-13</v>
      </c>
      <c r="D7" s="31">
        <v>3.22768E-05</v>
      </c>
      <c r="E7" s="32" t="s">
        <v>145</v>
      </c>
      <c r="F7" s="32" t="s">
        <v>107</v>
      </c>
      <c r="G7" s="30">
        <f>VLOOKUP(A7,GPW!A:E,5,0)</f>
        <v>1.075167525299725</v>
      </c>
      <c r="H7" s="30">
        <v>0</v>
      </c>
      <c r="I7" s="30">
        <f t="shared" si="1"/>
        <v>0</v>
      </c>
      <c r="J7" s="30">
        <f>VLOOKUP(F7,Pop_Cal!B:O,14,0)</f>
        <v>397.0034306862875</v>
      </c>
      <c r="K7" s="30">
        <f>VLOOKUP(F7,Pop_Cal!B:G,6,0)</f>
        <v>3.748081140350877</v>
      </c>
      <c r="L7" s="30">
        <v>21987</v>
      </c>
      <c r="M7" s="30">
        <v>1</v>
      </c>
      <c r="N7" s="30">
        <f t="shared" si="2"/>
        <v>1.075167525299725</v>
      </c>
      <c r="O7" s="30">
        <f t="shared" si="3"/>
        <v>1.075167525299725</v>
      </c>
      <c r="P7" s="30">
        <f t="shared" si="3"/>
        <v>1.075167525299725</v>
      </c>
      <c r="Q7" s="30">
        <f t="shared" si="4"/>
        <v>426.8451961064767</v>
      </c>
      <c r="R7" s="30"/>
      <c r="S7" s="30">
        <f t="shared" si="5"/>
        <v>397.8326409306698</v>
      </c>
      <c r="T7" s="30">
        <f t="shared" si="6"/>
        <v>397.8326409306698</v>
      </c>
      <c r="U7" s="30">
        <f t="shared" si="7"/>
        <v>3.22768E-05</v>
      </c>
      <c r="V7" s="30"/>
      <c r="W7" s="30"/>
      <c r="X7" s="30"/>
      <c r="Y7" s="30"/>
      <c r="Z7" s="30"/>
      <c r="AA7" s="30"/>
      <c r="AB7" s="30"/>
      <c r="AC7" s="30"/>
      <c r="AD7" s="30"/>
      <c r="AE7" s="30"/>
    </row>
    <row r="8" spans="1:31" ht="12.75">
      <c r="A8" s="30">
        <f t="shared" si="0"/>
        <v>22989</v>
      </c>
      <c r="B8" s="31">
        <v>23</v>
      </c>
      <c r="C8" s="31">
        <v>-11</v>
      </c>
      <c r="D8" s="31">
        <v>0.0003616188</v>
      </c>
      <c r="E8" s="32" t="s">
        <v>145</v>
      </c>
      <c r="F8" s="32" t="s">
        <v>105</v>
      </c>
      <c r="G8" s="30">
        <f>VLOOKUP(A8,GPW!A:E,5,0)</f>
        <v>17.2026804047956</v>
      </c>
      <c r="H8" s="30">
        <f>VLOOKUP(A8,Grid_Area!A:L,12,0)</f>
        <v>4693.923</v>
      </c>
      <c r="I8" s="30">
        <f t="shared" si="1"/>
        <v>12157.260569999999</v>
      </c>
      <c r="J8" s="30">
        <f>VLOOKUP(F8,Pop_Cal!B:O,14,0)</f>
        <v>392.11887590872834</v>
      </c>
      <c r="K8" s="30">
        <f>VLOOKUP(F8,Pop_Cal!B:G,6,0)</f>
        <v>3.859443076340216</v>
      </c>
      <c r="L8" s="30">
        <v>22989</v>
      </c>
      <c r="M8" s="30">
        <v>1</v>
      </c>
      <c r="N8" s="30">
        <f t="shared" si="2"/>
        <v>17.2026804047956</v>
      </c>
      <c r="O8" s="30">
        <f t="shared" si="3"/>
        <v>17.2026804047956</v>
      </c>
      <c r="P8" s="30">
        <f t="shared" si="3"/>
        <v>17.2026804047956</v>
      </c>
      <c r="Q8" s="30">
        <f t="shared" si="4"/>
        <v>6745.495702945559</v>
      </c>
      <c r="R8" s="30"/>
      <c r="S8" s="30">
        <f t="shared" si="5"/>
        <v>6287.0061426669945</v>
      </c>
      <c r="T8" s="30">
        <f t="shared" si="6"/>
        <v>6287.0061426669945</v>
      </c>
      <c r="U8" s="30">
        <f t="shared" si="7"/>
        <v>0.0003616188</v>
      </c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ht="12.75">
      <c r="A9" s="30">
        <f t="shared" si="0"/>
        <v>23988</v>
      </c>
      <c r="B9" s="31">
        <v>24</v>
      </c>
      <c r="C9" s="31">
        <v>-12</v>
      </c>
      <c r="D9" s="31">
        <v>0.7418367878</v>
      </c>
      <c r="E9" s="32" t="s">
        <v>145</v>
      </c>
      <c r="F9" s="32" t="s">
        <v>105</v>
      </c>
      <c r="G9" s="30">
        <f>VLOOKUP(A9,GPW!A:E,5,0)</f>
        <v>34922.51638926037</v>
      </c>
      <c r="H9" s="30">
        <f>VLOOKUP(A9,Grid_Area!A:L,12,0)</f>
        <v>4678.023</v>
      </c>
      <c r="I9" s="30">
        <f t="shared" si="1"/>
        <v>12116.07957</v>
      </c>
      <c r="J9" s="30">
        <f>VLOOKUP(F9,Pop_Cal!B:O,14,0)</f>
        <v>392.11887590872834</v>
      </c>
      <c r="K9" s="30">
        <f>VLOOKUP(F9,Pop_Cal!B:G,6,0)</f>
        <v>3.859443076340216</v>
      </c>
      <c r="L9" s="30">
        <v>23988</v>
      </c>
      <c r="M9" s="30">
        <v>1</v>
      </c>
      <c r="N9" s="30">
        <f t="shared" si="2"/>
        <v>34922.51638926037</v>
      </c>
      <c r="O9" s="30">
        <f t="shared" si="3"/>
        <v>34922.51638926037</v>
      </c>
      <c r="P9" s="30">
        <f t="shared" si="3"/>
        <v>34922.51638926037</v>
      </c>
      <c r="Q9" s="30">
        <f t="shared" si="4"/>
        <v>13693777.870460918</v>
      </c>
      <c r="R9" s="30"/>
      <c r="S9" s="30">
        <f t="shared" si="5"/>
        <v>12763015.407497915</v>
      </c>
      <c r="T9" s="30">
        <f t="shared" si="6"/>
        <v>12763015.407497915</v>
      </c>
      <c r="U9" s="30">
        <f t="shared" si="7"/>
        <v>0.7418367878</v>
      </c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ht="12.75">
      <c r="A10" s="30">
        <f t="shared" si="0"/>
        <v>23989</v>
      </c>
      <c r="B10" s="31">
        <v>24</v>
      </c>
      <c r="C10" s="31">
        <v>-11</v>
      </c>
      <c r="D10" s="31">
        <v>0.0126078084</v>
      </c>
      <c r="E10" s="32" t="s">
        <v>145</v>
      </c>
      <c r="F10" s="32" t="s">
        <v>105</v>
      </c>
      <c r="G10" s="30">
        <f>VLOOKUP(A10,GPW!A:E,5,0)</f>
        <v>594.567641490748</v>
      </c>
      <c r="H10" s="30">
        <f>VLOOKUP(A10,Grid_Area!A:L,12,0)</f>
        <v>4693.923</v>
      </c>
      <c r="I10" s="30">
        <f t="shared" si="1"/>
        <v>12157.260569999999</v>
      </c>
      <c r="J10" s="30">
        <f>VLOOKUP(F10,Pop_Cal!B:O,14,0)</f>
        <v>392.11887590872834</v>
      </c>
      <c r="K10" s="30">
        <f>VLOOKUP(F10,Pop_Cal!B:G,6,0)</f>
        <v>3.859443076340216</v>
      </c>
      <c r="L10" s="30">
        <v>23989</v>
      </c>
      <c r="M10" s="30">
        <v>1</v>
      </c>
      <c r="N10" s="30">
        <f t="shared" si="2"/>
        <v>594.567641490748</v>
      </c>
      <c r="O10" s="30">
        <f t="shared" si="3"/>
        <v>594.567641490748</v>
      </c>
      <c r="P10" s="30">
        <f t="shared" si="3"/>
        <v>594.567641490748</v>
      </c>
      <c r="Q10" s="30">
        <f t="shared" si="4"/>
        <v>233141.19523305589</v>
      </c>
      <c r="R10" s="30"/>
      <c r="S10" s="30">
        <f t="shared" si="5"/>
        <v>217294.649805928</v>
      </c>
      <c r="T10" s="30">
        <f t="shared" si="6"/>
        <v>217294.649805928</v>
      </c>
      <c r="U10" s="30">
        <f t="shared" si="7"/>
        <v>0.0126078084</v>
      </c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ht="12.75">
      <c r="A11" s="30">
        <f t="shared" si="0"/>
        <v>25981</v>
      </c>
      <c r="B11" s="31">
        <v>26</v>
      </c>
      <c r="C11" s="31">
        <v>-19</v>
      </c>
      <c r="D11" s="31">
        <v>0.0110829757</v>
      </c>
      <c r="E11" s="32" t="s">
        <v>11</v>
      </c>
      <c r="F11" s="32" t="s">
        <v>110</v>
      </c>
      <c r="G11" s="30">
        <f>VLOOKUP(A11,GPW!A:E,5,0)</f>
        <v>619.2964945726417</v>
      </c>
      <c r="H11" s="30">
        <f>VLOOKUP(A11,Grid_Area!A:L,12,0)</f>
        <v>4527.166</v>
      </c>
      <c r="I11" s="30">
        <f t="shared" si="1"/>
        <v>11725.35994</v>
      </c>
      <c r="J11" s="30">
        <f>VLOOKUP(F11,Pop_Cal!B:O,14,0)</f>
        <v>385.53303880558093</v>
      </c>
      <c r="K11" s="30">
        <f>VLOOKUP(F11,Pop_Cal!B:G,6,0)</f>
        <v>5.2301707230813745</v>
      </c>
      <c r="L11" s="30">
        <v>25981</v>
      </c>
      <c r="M11" s="30">
        <v>1</v>
      </c>
      <c r="N11" s="30">
        <f t="shared" si="2"/>
        <v>619.2964945726417</v>
      </c>
      <c r="O11" s="30">
        <f t="shared" si="3"/>
        <v>619.2964945726417</v>
      </c>
      <c r="P11" s="30">
        <f t="shared" si="3"/>
        <v>619.2964945726417</v>
      </c>
      <c r="Q11" s="30">
        <f t="shared" si="4"/>
        <v>238759.2594742345</v>
      </c>
      <c r="R11" s="30"/>
      <c r="S11" s="30">
        <f t="shared" si="5"/>
        <v>222530.85570533495</v>
      </c>
      <c r="T11" s="30">
        <f t="shared" si="6"/>
        <v>222530.85570533495</v>
      </c>
      <c r="U11" s="30">
        <f t="shared" si="7"/>
        <v>0.0110829757</v>
      </c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ht="12.75">
      <c r="A12" s="30">
        <f t="shared" si="0"/>
        <v>26988</v>
      </c>
      <c r="B12" s="31">
        <v>27</v>
      </c>
      <c r="C12" s="31">
        <v>-12</v>
      </c>
      <c r="D12" s="31">
        <v>0.1215717863</v>
      </c>
      <c r="E12" s="32" t="s">
        <v>145</v>
      </c>
      <c r="F12" s="32" t="s">
        <v>106</v>
      </c>
      <c r="G12" s="30">
        <f>VLOOKUP(A12,GPW!A:E,5,0)</f>
        <v>5867.189185560599</v>
      </c>
      <c r="H12" s="30">
        <f>VLOOKUP(A12,Grid_Area!A:L,12,0)</f>
        <v>4678.023</v>
      </c>
      <c r="I12" s="30">
        <f t="shared" si="1"/>
        <v>12116.07957</v>
      </c>
      <c r="J12" s="30">
        <f>VLOOKUP(F12,Pop_Cal!B:O,14,0)</f>
        <v>445.08198812668877</v>
      </c>
      <c r="K12" s="30">
        <f>VLOOKUP(F12,Pop_Cal!B:G,6,0)</f>
        <v>4.1183040877697366</v>
      </c>
      <c r="L12" s="30">
        <v>26988</v>
      </c>
      <c r="M12" s="30">
        <v>1</v>
      </c>
      <c r="N12" s="30">
        <f t="shared" si="2"/>
        <v>5867.189185560599</v>
      </c>
      <c r="O12" s="30">
        <f t="shared" si="3"/>
        <v>5867.189185560599</v>
      </c>
      <c r="P12" s="30">
        <f t="shared" si="3"/>
        <v>5867.189185560599</v>
      </c>
      <c r="Q12" s="30">
        <f t="shared" si="4"/>
        <v>2611380.2274247194</v>
      </c>
      <c r="R12" s="30"/>
      <c r="S12" s="30">
        <f t="shared" si="5"/>
        <v>2433885.403483274</v>
      </c>
      <c r="T12" s="30">
        <f t="shared" si="6"/>
        <v>2433885.403483274</v>
      </c>
      <c r="U12" s="30">
        <f t="shared" si="7"/>
        <v>0.1215717863</v>
      </c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ht="12.75">
      <c r="A13" s="30">
        <f t="shared" si="0"/>
        <v>27988</v>
      </c>
      <c r="B13" s="31">
        <v>28</v>
      </c>
      <c r="C13" s="31">
        <v>-12</v>
      </c>
      <c r="D13" s="31">
        <v>0.5291539007</v>
      </c>
      <c r="E13" s="32" t="s">
        <v>7</v>
      </c>
      <c r="F13" s="32" t="s">
        <v>89</v>
      </c>
      <c r="G13" s="30">
        <f>VLOOKUP(A13,GPW!A:E,5,0)</f>
        <v>55706.579820829356</v>
      </c>
      <c r="H13" s="30">
        <f>VLOOKUP(A13,Grid_Area!A:L,12,0)</f>
        <v>4678.023</v>
      </c>
      <c r="I13" s="30">
        <f t="shared" si="1"/>
        <v>12116.07957</v>
      </c>
      <c r="J13" s="30">
        <f>VLOOKUP(F13,Pop_Cal!B:O,14,0)</f>
        <v>463.2796572028134</v>
      </c>
      <c r="K13" s="30">
        <f>VLOOKUP(F13,Pop_Cal!B:G,6,0)</f>
        <v>8.817338036012623</v>
      </c>
      <c r="L13" s="30">
        <v>27988</v>
      </c>
      <c r="M13" s="30">
        <v>1</v>
      </c>
      <c r="N13" s="30">
        <f t="shared" si="2"/>
        <v>55706.579820829356</v>
      </c>
      <c r="O13" s="30">
        <f t="shared" si="3"/>
        <v>55706.579820829356</v>
      </c>
      <c r="P13" s="30">
        <f t="shared" si="3"/>
        <v>55706.579820829356</v>
      </c>
      <c r="Q13" s="30">
        <f t="shared" si="4"/>
        <v>25807725.203334987</v>
      </c>
      <c r="R13" s="30"/>
      <c r="S13" s="30">
        <f t="shared" si="5"/>
        <v>24053580.94154261</v>
      </c>
      <c r="T13" s="30">
        <f t="shared" si="6"/>
        <v>24053580.94154261</v>
      </c>
      <c r="U13" s="30">
        <f t="shared" si="7"/>
        <v>0.5291539007</v>
      </c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ht="12.75">
      <c r="A14" s="30">
        <f t="shared" si="0"/>
        <v>27991</v>
      </c>
      <c r="B14" s="31">
        <v>28</v>
      </c>
      <c r="C14" s="31">
        <v>-9</v>
      </c>
      <c r="D14" s="31">
        <v>0.0583129786</v>
      </c>
      <c r="E14" s="32" t="s">
        <v>7</v>
      </c>
      <c r="F14" s="32" t="s">
        <v>91</v>
      </c>
      <c r="G14" s="30">
        <f>VLOOKUP(A14,GPW!A:E,5,0)</f>
        <v>1314.9298834415638</v>
      </c>
      <c r="H14" s="30">
        <f>VLOOKUP(A14,Grid_Area!A:L,12,0)</f>
        <v>4721.425</v>
      </c>
      <c r="I14" s="30">
        <f t="shared" si="1"/>
        <v>12228.490749999999</v>
      </c>
      <c r="J14" s="30">
        <f>VLOOKUP(F14,Pop_Cal!B:O,14,0)</f>
        <v>414.09884827457444</v>
      </c>
      <c r="K14" s="30">
        <f>VLOOKUP(F14,Pop_Cal!B:G,6,0)</f>
        <v>13.909248913718187</v>
      </c>
      <c r="L14" s="30">
        <v>27991</v>
      </c>
      <c r="M14" s="30">
        <v>1</v>
      </c>
      <c r="N14" s="30">
        <f t="shared" si="2"/>
        <v>1314.9298834415638</v>
      </c>
      <c r="O14" s="30">
        <f t="shared" si="3"/>
        <v>1314.9298834415638</v>
      </c>
      <c r="P14" s="30">
        <f t="shared" si="3"/>
        <v>1314.9298834415638</v>
      </c>
      <c r="Q14" s="30">
        <f t="shared" si="4"/>
        <v>544510.9502949719</v>
      </c>
      <c r="R14" s="30"/>
      <c r="S14" s="30">
        <f t="shared" si="5"/>
        <v>507500.6849028245</v>
      </c>
      <c r="T14" s="30">
        <f t="shared" si="6"/>
        <v>507500.6849028245</v>
      </c>
      <c r="U14" s="30">
        <f t="shared" si="7"/>
        <v>0.0583129786</v>
      </c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ht="12.75">
      <c r="A15" s="30">
        <f t="shared" si="0"/>
        <v>30991</v>
      </c>
      <c r="B15" s="31">
        <v>31</v>
      </c>
      <c r="C15" s="31">
        <v>-9</v>
      </c>
      <c r="D15" s="31">
        <v>0.2524477379</v>
      </c>
      <c r="E15" s="32" t="s">
        <v>9</v>
      </c>
      <c r="F15" s="32" t="s">
        <v>99</v>
      </c>
      <c r="G15" s="30">
        <f>VLOOKUP(A15,GPW!A:E,5,0)</f>
        <v>22165.653701579133</v>
      </c>
      <c r="H15" s="30">
        <f>VLOOKUP(A15,Grid_Area!A:L,12,0)</f>
        <v>4721.425</v>
      </c>
      <c r="I15" s="30">
        <f t="shared" si="1"/>
        <v>12228.490749999999</v>
      </c>
      <c r="J15" s="30">
        <f>VLOOKUP(F15,Pop_Cal!B:O,14,0)</f>
        <v>400.91562481711895</v>
      </c>
      <c r="K15" s="30">
        <f>VLOOKUP(F15,Pop_Cal!B:G,6,0)</f>
        <v>7.353090555435488</v>
      </c>
      <c r="L15" s="30">
        <v>30991</v>
      </c>
      <c r="M15" s="30">
        <v>1</v>
      </c>
      <c r="N15" s="30">
        <f t="shared" si="2"/>
        <v>22165.653701579133</v>
      </c>
      <c r="O15" s="30">
        <f t="shared" si="3"/>
        <v>22165.653701579133</v>
      </c>
      <c r="P15" s="30">
        <f t="shared" si="3"/>
        <v>22165.653701579133</v>
      </c>
      <c r="Q15" s="30">
        <f t="shared" si="4"/>
        <v>8886556.903248483</v>
      </c>
      <c r="R15" s="30"/>
      <c r="S15" s="30">
        <f t="shared" si="5"/>
        <v>8282539.979009443</v>
      </c>
      <c r="T15" s="30">
        <f t="shared" si="6"/>
        <v>8282539.979009443</v>
      </c>
      <c r="U15" s="30">
        <f t="shared" si="7"/>
        <v>0.2524477379</v>
      </c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ht="12.75">
      <c r="A16" s="30">
        <f t="shared" si="0"/>
        <v>32985</v>
      </c>
      <c r="B16" s="31">
        <v>33</v>
      </c>
      <c r="C16" s="31">
        <v>-15</v>
      </c>
      <c r="D16" s="31">
        <v>0.0059800757</v>
      </c>
      <c r="E16" s="32" t="s">
        <v>5</v>
      </c>
      <c r="F16" s="32" t="s">
        <v>83</v>
      </c>
      <c r="G16" s="30">
        <f>VLOOKUP(A16,GPW!A:E,5,0)</f>
        <v>1804.1311074529385</v>
      </c>
      <c r="H16" s="30">
        <f>VLOOKUP(A16,Grid_Area!A:L,12,0)</f>
        <v>4621.803</v>
      </c>
      <c r="I16" s="30">
        <f t="shared" si="1"/>
        <v>11970.46977</v>
      </c>
      <c r="J16" s="30">
        <f>VLOOKUP(F16,Pop_Cal!B:O,14,0)</f>
        <v>381.1686107351453</v>
      </c>
      <c r="K16" s="30">
        <f>VLOOKUP(F16,Pop_Cal!B:G,6,0)</f>
        <v>24.557109557109555</v>
      </c>
      <c r="L16" s="30">
        <v>32985</v>
      </c>
      <c r="M16" s="30">
        <v>1</v>
      </c>
      <c r="N16" s="30">
        <f t="shared" si="2"/>
        <v>1804.1311074529385</v>
      </c>
      <c r="O16" s="30">
        <f t="shared" si="3"/>
        <v>1804.1311074529385</v>
      </c>
      <c r="P16" s="30">
        <f t="shared" si="3"/>
        <v>1804.1311074529385</v>
      </c>
      <c r="Q16" s="30">
        <f t="shared" si="4"/>
        <v>687678.1478118957</v>
      </c>
      <c r="R16" s="30"/>
      <c r="S16" s="30">
        <f t="shared" si="5"/>
        <v>640936.8458397108</v>
      </c>
      <c r="T16" s="30">
        <f t="shared" si="6"/>
        <v>640936.8458397108</v>
      </c>
      <c r="U16" s="30">
        <f t="shared" si="7"/>
        <v>0.0059800757</v>
      </c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ht="12.75">
      <c r="A17" s="30">
        <f t="shared" si="0"/>
        <v>32990</v>
      </c>
      <c r="B17" s="31">
        <v>33</v>
      </c>
      <c r="C17" s="31">
        <v>-10</v>
      </c>
      <c r="D17" s="31">
        <v>0.1128989282</v>
      </c>
      <c r="E17" s="32" t="s">
        <v>9</v>
      </c>
      <c r="F17" s="32" t="s">
        <v>95</v>
      </c>
      <c r="G17" s="30">
        <f>VLOOKUP(A17,GPW!A:E,5,0)</f>
        <v>13146.073331839738</v>
      </c>
      <c r="H17" s="30">
        <f>VLOOKUP(A17,Grid_Area!A:L,12,0)</f>
        <v>4708.39</v>
      </c>
      <c r="I17" s="30">
        <f t="shared" si="1"/>
        <v>12194.7301</v>
      </c>
      <c r="J17" s="30">
        <f>VLOOKUP(F17,Pop_Cal!B:O,14,0)</f>
        <v>404.1428478247205</v>
      </c>
      <c r="K17" s="30">
        <f>VLOOKUP(F17,Pop_Cal!B:G,6,0)</f>
        <v>8.801892243247147</v>
      </c>
      <c r="L17" s="30">
        <v>32990</v>
      </c>
      <c r="M17" s="30">
        <v>1</v>
      </c>
      <c r="N17" s="30">
        <f t="shared" si="2"/>
        <v>13146.073331839738</v>
      </c>
      <c r="O17" s="30">
        <f t="shared" si="3"/>
        <v>13146.073331839738</v>
      </c>
      <c r="P17" s="30">
        <f t="shared" si="3"/>
        <v>13146.073331839738</v>
      </c>
      <c r="Q17" s="30">
        <f t="shared" si="4"/>
        <v>5312891.514042323</v>
      </c>
      <c r="R17" s="30"/>
      <c r="S17" s="30">
        <f t="shared" si="5"/>
        <v>4951775.681885275</v>
      </c>
      <c r="T17" s="30">
        <f t="shared" si="6"/>
        <v>4951775.681885275</v>
      </c>
      <c r="U17" s="30">
        <f t="shared" si="7"/>
        <v>0.1128989282</v>
      </c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ht="12.75">
      <c r="A18" s="30">
        <f t="shared" si="0"/>
        <v>21983</v>
      </c>
      <c r="B18" s="31">
        <v>22</v>
      </c>
      <c r="C18" s="31">
        <v>-17</v>
      </c>
      <c r="D18" s="31">
        <v>0.0525121605</v>
      </c>
      <c r="E18" s="32" t="s">
        <v>12</v>
      </c>
      <c r="F18" s="32" t="s">
        <v>117</v>
      </c>
      <c r="G18" s="30">
        <f>VLOOKUP(A18,GPW!A:E,5,0)</f>
        <v>40417.69761106726</v>
      </c>
      <c r="H18" s="30">
        <f>VLOOKUP(A18,Grid_Area!A:L,12,0)</f>
        <v>4577.27</v>
      </c>
      <c r="I18" s="30">
        <f t="shared" si="1"/>
        <v>11855.1293</v>
      </c>
      <c r="J18" s="30">
        <f>VLOOKUP(F18,Pop_Cal!B:O,14,0)</f>
        <v>396.99571075406595</v>
      </c>
      <c r="K18" s="30">
        <f>VLOOKUP(F18,Pop_Cal!B:G,6,0)</f>
        <v>5.552892844916125</v>
      </c>
      <c r="L18" s="30">
        <v>21983</v>
      </c>
      <c r="M18" s="30">
        <v>2</v>
      </c>
      <c r="N18" s="30">
        <f>D18*I18*K18</f>
        <v>3456.889318849233</v>
      </c>
      <c r="O18" s="30">
        <f>N18*G18/SUM(N18:N19)</f>
        <v>3302.9102770103286</v>
      </c>
      <c r="P18" s="33">
        <f>SUM(O18:O19)</f>
        <v>40417.697611067255</v>
      </c>
      <c r="Q18" s="30">
        <f t="shared" si="4"/>
        <v>1311241.2129786243</v>
      </c>
      <c r="R18" s="30"/>
      <c r="S18" s="30">
        <f t="shared" si="5"/>
        <v>1222116.494257778</v>
      </c>
      <c r="T18" s="30">
        <f>SUM(S18:S19)</f>
        <v>14657912.503408404</v>
      </c>
      <c r="U18" s="30">
        <f>SUM(D18:D19)</f>
        <v>0.763790126</v>
      </c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ht="12.75">
      <c r="A19" s="30">
        <f t="shared" si="0"/>
        <v>21983</v>
      </c>
      <c r="B19" s="31">
        <v>22</v>
      </c>
      <c r="C19" s="31">
        <v>-17</v>
      </c>
      <c r="D19" s="31">
        <v>0.7112779655</v>
      </c>
      <c r="E19" s="32" t="s">
        <v>12</v>
      </c>
      <c r="F19" s="32" t="s">
        <v>121</v>
      </c>
      <c r="G19" s="30">
        <f>VLOOKUP(A19,GPW!A:E,5,0)</f>
        <v>40417.69761106726</v>
      </c>
      <c r="H19" s="30">
        <f>VLOOKUP(A19,Grid_Area!A:L,12,0)</f>
        <v>4577.27</v>
      </c>
      <c r="I19" s="30">
        <f t="shared" si="1"/>
        <v>11855.1293</v>
      </c>
      <c r="J19" s="30">
        <f>VLOOKUP(F19,Pop_Cal!B:O,14,0)</f>
        <v>388.40642946547894</v>
      </c>
      <c r="K19" s="30">
        <f>VLOOKUP(F19,Pop_Cal!B:G,6,0)</f>
        <v>4.606700996455561</v>
      </c>
      <c r="L19" s="30">
        <v>21983</v>
      </c>
      <c r="M19" s="30">
        <v>2</v>
      </c>
      <c r="N19" s="30">
        <f aca="true" t="shared" si="8" ref="N19:N82">D19*I19*K19</f>
        <v>38845.04910699425</v>
      </c>
      <c r="O19" s="30">
        <f>N19*G19/SUM(N18:N19)</f>
        <v>37114.78733405693</v>
      </c>
      <c r="P19" s="30"/>
      <c r="Q19" s="30">
        <f t="shared" si="4"/>
        <v>14415622.028791633</v>
      </c>
      <c r="R19" s="30"/>
      <c r="S19" s="30">
        <f t="shared" si="5"/>
        <v>13435796.009150626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ht="12.75">
      <c r="A20" s="30">
        <f t="shared" si="0"/>
        <v>21986</v>
      </c>
      <c r="B20" s="31">
        <v>22</v>
      </c>
      <c r="C20" s="31">
        <v>-14</v>
      </c>
      <c r="D20" s="31">
        <v>0.1616986071</v>
      </c>
      <c r="E20" s="32" t="s">
        <v>12</v>
      </c>
      <c r="F20" s="32" t="s">
        <v>119</v>
      </c>
      <c r="G20" s="30">
        <f>VLOOKUP(A20,GPW!A:E,5,0)</f>
        <v>42838.974878042245</v>
      </c>
      <c r="H20" s="30">
        <f>VLOOKUP(A20,Grid_Area!A:L,12,0)</f>
        <v>4641.958</v>
      </c>
      <c r="I20" s="30">
        <f t="shared" si="1"/>
        <v>12022.671219999998</v>
      </c>
      <c r="J20" s="30">
        <f>VLOOKUP(F20,Pop_Cal!B:O,14,0)</f>
        <v>385.6692751701767</v>
      </c>
      <c r="K20" s="30">
        <f>VLOOKUP(F20,Pop_Cal!B:G,6,0)</f>
        <v>3.189061444969615</v>
      </c>
      <c r="L20" s="30">
        <v>21986</v>
      </c>
      <c r="M20" s="30">
        <v>2</v>
      </c>
      <c r="N20" s="30">
        <f t="shared" si="8"/>
        <v>6199.692318619379</v>
      </c>
      <c r="O20" s="30">
        <f>N20*G20/SUM(N20:N21)</f>
        <v>6059.039794587228</v>
      </c>
      <c r="P20" s="30">
        <f>SUM(O20:O21)</f>
        <v>42838.97487804224</v>
      </c>
      <c r="Q20" s="30">
        <f t="shared" si="4"/>
        <v>2336785.4858057126</v>
      </c>
      <c r="R20" s="30"/>
      <c r="S20" s="30">
        <f t="shared" si="5"/>
        <v>2177954.793884206</v>
      </c>
      <c r="T20" s="30">
        <f>SUM(S20:S21)</f>
        <v>15787237.40631287</v>
      </c>
      <c r="U20" s="30">
        <f>SUM(D20:D21)</f>
        <v>0.9968540873</v>
      </c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ht="12.75">
      <c r="A21" s="30">
        <f t="shared" si="0"/>
        <v>21986</v>
      </c>
      <c r="B21" s="31">
        <v>22</v>
      </c>
      <c r="C21" s="31">
        <v>-14</v>
      </c>
      <c r="D21" s="31">
        <v>0.8351554802</v>
      </c>
      <c r="E21" s="32" t="s">
        <v>145</v>
      </c>
      <c r="F21" s="32" t="s">
        <v>107</v>
      </c>
      <c r="G21" s="30">
        <f>VLOOKUP(A21,GPW!A:E,5,0)</f>
        <v>42838.974878042245</v>
      </c>
      <c r="H21" s="30">
        <f>VLOOKUP(A21,Grid_Area!A:L,12,0)</f>
        <v>4641.958</v>
      </c>
      <c r="I21" s="30">
        <f t="shared" si="1"/>
        <v>12022.671219999998</v>
      </c>
      <c r="J21" s="30">
        <f>VLOOKUP(F21,Pop_Cal!B:O,14,0)</f>
        <v>397.0034306862875</v>
      </c>
      <c r="K21" s="30">
        <f>VLOOKUP(F21,Pop_Cal!B:G,6,0)</f>
        <v>3.748081140350877</v>
      </c>
      <c r="L21" s="30">
        <v>21986</v>
      </c>
      <c r="M21" s="30">
        <v>2</v>
      </c>
      <c r="N21" s="30">
        <f t="shared" si="8"/>
        <v>37633.732199600054</v>
      </c>
      <c r="O21" s="30">
        <f>N21*G21/SUM(N20:N21)</f>
        <v>36779.93508345501</v>
      </c>
      <c r="P21" s="30"/>
      <c r="Q21" s="30">
        <f t="shared" si="4"/>
        <v>14601760.408550587</v>
      </c>
      <c r="R21" s="30"/>
      <c r="S21" s="30">
        <f t="shared" si="5"/>
        <v>13609282.612428663</v>
      </c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ht="12.75">
      <c r="A22" s="30">
        <f t="shared" si="0"/>
        <v>22982</v>
      </c>
      <c r="B22" s="31">
        <v>23</v>
      </c>
      <c r="C22" s="31">
        <v>-18</v>
      </c>
      <c r="D22" s="31">
        <v>0.1632679994</v>
      </c>
      <c r="E22" s="32" t="s">
        <v>12</v>
      </c>
      <c r="F22" s="32" t="s">
        <v>121</v>
      </c>
      <c r="G22" s="30">
        <f>VLOOKUP(A22,GPW!A:E,5,0)</f>
        <v>18552.015649046756</v>
      </c>
      <c r="H22" s="30">
        <f>VLOOKUP(A22,Grid_Area!A:L,12,0)</f>
        <v>4552.911</v>
      </c>
      <c r="I22" s="30">
        <f t="shared" si="1"/>
        <v>11792.03949</v>
      </c>
      <c r="J22" s="30">
        <f>VLOOKUP(F22,Pop_Cal!B:O,14,0)</f>
        <v>388.40642946547894</v>
      </c>
      <c r="K22" s="30">
        <f>VLOOKUP(F22,Pop_Cal!B:G,6,0)</f>
        <v>4.606700996455561</v>
      </c>
      <c r="L22" s="30">
        <v>22982</v>
      </c>
      <c r="M22" s="30">
        <v>2</v>
      </c>
      <c r="N22" s="30">
        <f t="shared" si="8"/>
        <v>8869.109581843695</v>
      </c>
      <c r="O22" s="30">
        <f>N22*G22/SUM(N22:N23)</f>
        <v>8773.484953795305</v>
      </c>
      <c r="P22" s="30">
        <f>SUM(O22:O23)</f>
        <v>18552.015649046756</v>
      </c>
      <c r="Q22" s="30">
        <f t="shared" si="4"/>
        <v>3407677.964872737</v>
      </c>
      <c r="R22" s="30"/>
      <c r="S22" s="30">
        <f t="shared" si="5"/>
        <v>3176058.9941567364</v>
      </c>
      <c r="T22" s="30">
        <f>SUM(S22:S23)</f>
        <v>6941033.42494391</v>
      </c>
      <c r="U22" s="30">
        <f>SUM(D22:D23)</f>
        <v>0.5411993633</v>
      </c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ht="12.75">
      <c r="A23" s="30">
        <f t="shared" si="0"/>
        <v>22982</v>
      </c>
      <c r="B23" s="31">
        <v>23</v>
      </c>
      <c r="C23" s="31">
        <v>-18</v>
      </c>
      <c r="D23" s="31">
        <v>0.3779313639</v>
      </c>
      <c r="E23" s="32" t="s">
        <v>12</v>
      </c>
      <c r="F23" s="32" t="s">
        <v>122</v>
      </c>
      <c r="G23" s="30">
        <f>VLOOKUP(A23,GPW!A:E,5,0)</f>
        <v>18552.015649046756</v>
      </c>
      <c r="H23" s="30">
        <f>VLOOKUP(A23,Grid_Area!A:L,12,0)</f>
        <v>4552.911</v>
      </c>
      <c r="I23" s="30">
        <f t="shared" si="1"/>
        <v>11792.03949</v>
      </c>
      <c r="J23" s="30">
        <f>VLOOKUP(F23,Pop_Cal!B:O,14,0)</f>
        <v>413.1030610178499</v>
      </c>
      <c r="K23" s="30">
        <f>VLOOKUP(F23,Pop_Cal!B:G,6,0)</f>
        <v>2.2180923749658374</v>
      </c>
      <c r="L23" s="30">
        <v>22982</v>
      </c>
      <c r="M23" s="30">
        <v>2</v>
      </c>
      <c r="N23" s="30">
        <f t="shared" si="8"/>
        <v>9885.109593547584</v>
      </c>
      <c r="O23" s="30">
        <f>N23*G23/SUM(N22:N23)</f>
        <v>9778.530695251453</v>
      </c>
      <c r="P23" s="30"/>
      <c r="Q23" s="30">
        <f t="shared" si="4"/>
        <v>4039540.962465379</v>
      </c>
      <c r="R23" s="30"/>
      <c r="S23" s="30">
        <f t="shared" si="5"/>
        <v>3764974.4307871736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ht="12.75">
      <c r="A24" s="30">
        <f t="shared" si="0"/>
        <v>22983</v>
      </c>
      <c r="B24" s="31">
        <v>23</v>
      </c>
      <c r="C24" s="31">
        <v>-17</v>
      </c>
      <c r="D24" s="31">
        <v>0.1105221599</v>
      </c>
      <c r="E24" s="32" t="s">
        <v>12</v>
      </c>
      <c r="F24" s="32" t="s">
        <v>122</v>
      </c>
      <c r="G24" s="30">
        <f>VLOOKUP(A24,GPW!A:E,5,0)</f>
        <v>49215.793470594916</v>
      </c>
      <c r="H24" s="30">
        <f>VLOOKUP(A24,Grid_Area!A:L,12,0)</f>
        <v>4577.27</v>
      </c>
      <c r="I24" s="30">
        <f t="shared" si="1"/>
        <v>11855.1293</v>
      </c>
      <c r="J24" s="30">
        <f>VLOOKUP(F24,Pop_Cal!B:O,14,0)</f>
        <v>413.1030610178499</v>
      </c>
      <c r="K24" s="30">
        <f>VLOOKUP(F24,Pop_Cal!B:G,6,0)</f>
        <v>2.2180923749658374</v>
      </c>
      <c r="L24" s="30">
        <v>22983</v>
      </c>
      <c r="M24" s="30">
        <v>2</v>
      </c>
      <c r="N24" s="30">
        <f t="shared" si="8"/>
        <v>2906.2655071301597</v>
      </c>
      <c r="O24" s="30">
        <f>N24*G24/SUM(N24:N25)</f>
        <v>2778.2605547625217</v>
      </c>
      <c r="P24" s="30">
        <f>SUM(O24:O25)</f>
        <v>49215.79347059492</v>
      </c>
      <c r="Q24" s="30">
        <f t="shared" si="4"/>
        <v>1147707.9394775475</v>
      </c>
      <c r="R24" s="30"/>
      <c r="S24" s="30">
        <f t="shared" si="5"/>
        <v>1069698.5341391827</v>
      </c>
      <c r="T24" s="30">
        <f>SUM(S24:S25)</f>
        <v>17880389.48083959</v>
      </c>
      <c r="U24" s="30">
        <f>SUM(D24:D25)</f>
        <v>1.0000000019</v>
      </c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ht="12.75">
      <c r="A25" s="30">
        <f t="shared" si="0"/>
        <v>22983</v>
      </c>
      <c r="B25" s="31">
        <v>23</v>
      </c>
      <c r="C25" s="31">
        <v>-17</v>
      </c>
      <c r="D25" s="31">
        <v>0.889477842</v>
      </c>
      <c r="E25" s="32" t="s">
        <v>12</v>
      </c>
      <c r="F25" s="32" t="s">
        <v>121</v>
      </c>
      <c r="G25" s="30">
        <f>VLOOKUP(A25,GPW!A:E,5,0)</f>
        <v>49215.793470594916</v>
      </c>
      <c r="H25" s="30">
        <f>VLOOKUP(A25,Grid_Area!A:L,12,0)</f>
        <v>4577.27</v>
      </c>
      <c r="I25" s="30">
        <f t="shared" si="1"/>
        <v>11855.1293</v>
      </c>
      <c r="J25" s="30">
        <f>VLOOKUP(F25,Pop_Cal!B:O,14,0)</f>
        <v>388.40642946547894</v>
      </c>
      <c r="K25" s="30">
        <f>VLOOKUP(F25,Pop_Cal!B:G,6,0)</f>
        <v>4.606700996455561</v>
      </c>
      <c r="L25" s="30">
        <v>22983</v>
      </c>
      <c r="M25" s="30">
        <v>2</v>
      </c>
      <c r="N25" s="30">
        <f t="shared" si="8"/>
        <v>48577.08537025287</v>
      </c>
      <c r="O25" s="30">
        <f>N25*G25/SUM(N24:N25)</f>
        <v>46437.5329158324</v>
      </c>
      <c r="P25" s="30"/>
      <c r="Q25" s="30">
        <f t="shared" si="4"/>
        <v>18036636.353024114</v>
      </c>
      <c r="R25" s="30"/>
      <c r="S25" s="30">
        <f t="shared" si="5"/>
        <v>16810690.94670041</v>
      </c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ht="12.75">
      <c r="A26" s="30">
        <f t="shared" si="0"/>
        <v>22988</v>
      </c>
      <c r="B26" s="31">
        <v>23</v>
      </c>
      <c r="C26" s="31">
        <v>-12</v>
      </c>
      <c r="D26" s="31">
        <v>0.0014434839</v>
      </c>
      <c r="E26" s="32" t="s">
        <v>145</v>
      </c>
      <c r="F26" s="32" t="s">
        <v>105</v>
      </c>
      <c r="G26" s="30">
        <f>VLOOKUP(A26,GPW!A:E,5,0)</f>
        <v>146.2227834407626</v>
      </c>
      <c r="H26" s="30">
        <f>VLOOKUP(A26,Grid_Area!A:L,12,0)</f>
        <v>4678.023</v>
      </c>
      <c r="I26" s="30">
        <f t="shared" si="1"/>
        <v>12116.07957</v>
      </c>
      <c r="J26" s="30">
        <f>VLOOKUP(F26,Pop_Cal!B:O,14,0)</f>
        <v>392.11887590872834</v>
      </c>
      <c r="K26" s="30">
        <f>VLOOKUP(F26,Pop_Cal!B:G,6,0)</f>
        <v>3.859443076340216</v>
      </c>
      <c r="L26" s="30">
        <v>22988</v>
      </c>
      <c r="M26" s="30">
        <v>2</v>
      </c>
      <c r="N26" s="30">
        <f t="shared" si="8"/>
        <v>67.49921170939444</v>
      </c>
      <c r="O26" s="30">
        <f>N26*G26/SUM(N26:N27)</f>
        <v>68.42103591995946</v>
      </c>
      <c r="P26" s="30">
        <f>SUM(O26:O27)</f>
        <v>146.2227834407626</v>
      </c>
      <c r="Q26" s="30">
        <f t="shared" si="4"/>
        <v>26829.17969344523</v>
      </c>
      <c r="R26" s="30"/>
      <c r="S26" s="30">
        <f t="shared" si="5"/>
        <v>25005.607439902637</v>
      </c>
      <c r="T26" s="30">
        <f>SUM(S26:S27)</f>
        <v>53439.552212669456</v>
      </c>
      <c r="U26" s="30">
        <f>SUM(D26:D27)</f>
        <v>0.0030848734000000003</v>
      </c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12.75">
      <c r="A27" s="30">
        <f t="shared" si="0"/>
        <v>22988</v>
      </c>
      <c r="B27" s="31">
        <v>23</v>
      </c>
      <c r="C27" s="31">
        <v>-12</v>
      </c>
      <c r="D27" s="31">
        <v>0.0016413895</v>
      </c>
      <c r="E27" s="32" t="s">
        <v>145</v>
      </c>
      <c r="F27" s="32" t="s">
        <v>105</v>
      </c>
      <c r="G27" s="30">
        <f>VLOOKUP(A27,GPW!A:E,5,0)</f>
        <v>146.2227834407626</v>
      </c>
      <c r="H27" s="30">
        <f>VLOOKUP(A27,Grid_Area!A:L,12,0)</f>
        <v>4678.023</v>
      </c>
      <c r="I27" s="30">
        <f t="shared" si="1"/>
        <v>12116.07957</v>
      </c>
      <c r="J27" s="30">
        <f>VLOOKUP(F27,Pop_Cal!B:O,14,0)</f>
        <v>392.11887590872834</v>
      </c>
      <c r="K27" s="30">
        <f>VLOOKUP(F27,Pop_Cal!B:G,6,0)</f>
        <v>3.859443076340216</v>
      </c>
      <c r="L27" s="30">
        <v>22988</v>
      </c>
      <c r="M27" s="30">
        <v>2</v>
      </c>
      <c r="N27" s="30">
        <f t="shared" si="8"/>
        <v>76.75353868378933</v>
      </c>
      <c r="O27" s="30">
        <f>N27*G27/SUM(N26:N27)</f>
        <v>77.80174752080316</v>
      </c>
      <c r="P27" s="30"/>
      <c r="Q27" s="30">
        <f t="shared" si="4"/>
        <v>30507.53378159203</v>
      </c>
      <c r="R27" s="30"/>
      <c r="S27" s="30">
        <f t="shared" si="5"/>
        <v>28433.94477276682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ht="12.75">
      <c r="A28" s="30">
        <f t="shared" si="0"/>
        <v>23982</v>
      </c>
      <c r="B28" s="31">
        <v>24</v>
      </c>
      <c r="C28" s="31">
        <v>-18</v>
      </c>
      <c r="D28" s="31">
        <v>0.0026858935</v>
      </c>
      <c r="E28" s="32" t="s">
        <v>11</v>
      </c>
      <c r="F28" s="32" t="s">
        <v>110</v>
      </c>
      <c r="G28" s="30">
        <f>VLOOKUP(A28,GPW!A:E,5,0)</f>
        <v>13791.173847019572</v>
      </c>
      <c r="H28" s="30">
        <f>VLOOKUP(A28,Grid_Area!A:L,12,0)</f>
        <v>4552.911</v>
      </c>
      <c r="I28" s="30">
        <f t="shared" si="1"/>
        <v>11792.03949</v>
      </c>
      <c r="J28" s="30">
        <f>VLOOKUP(F28,Pop_Cal!B:O,14,0)</f>
        <v>385.53303880558093</v>
      </c>
      <c r="K28" s="30">
        <f>VLOOKUP(F28,Pop_Cal!B:G,6,0)</f>
        <v>5.2301707230813745</v>
      </c>
      <c r="L28" s="30">
        <v>23982</v>
      </c>
      <c r="M28" s="30">
        <v>2</v>
      </c>
      <c r="N28" s="30">
        <f t="shared" si="8"/>
        <v>165.65081556892412</v>
      </c>
      <c r="O28" s="30">
        <f>N28*G28/SUM(N28:N29)</f>
        <v>168.4209393009804</v>
      </c>
      <c r="P28" s="30">
        <f>SUM(O28:O29)</f>
        <v>13791.173847019572</v>
      </c>
      <c r="Q28" s="30">
        <f t="shared" si="4"/>
        <v>64931.836527197265</v>
      </c>
      <c r="R28" s="30"/>
      <c r="S28" s="30">
        <f t="shared" si="5"/>
        <v>60518.43675815815</v>
      </c>
      <c r="T28" s="30">
        <f>SUM(S28:S29)</f>
        <v>5305612.814730371</v>
      </c>
      <c r="U28" s="30">
        <f>SUM(D28:D29)</f>
        <v>0.5149498729</v>
      </c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ht="12.75">
      <c r="A29" s="30">
        <f t="shared" si="0"/>
        <v>23982</v>
      </c>
      <c r="B29" s="31">
        <v>24</v>
      </c>
      <c r="C29" s="31">
        <v>-18</v>
      </c>
      <c r="D29" s="31">
        <v>0.5122639794</v>
      </c>
      <c r="E29" s="32" t="s">
        <v>12</v>
      </c>
      <c r="F29" s="32" t="s">
        <v>122</v>
      </c>
      <c r="G29" s="30">
        <f>VLOOKUP(A29,GPW!A:E,5,0)</f>
        <v>13791.173847019572</v>
      </c>
      <c r="H29" s="30">
        <f>VLOOKUP(A29,Grid_Area!A:L,12,0)</f>
        <v>4552.911</v>
      </c>
      <c r="I29" s="30">
        <f t="shared" si="1"/>
        <v>11792.03949</v>
      </c>
      <c r="J29" s="30">
        <f>VLOOKUP(F29,Pop_Cal!B:O,14,0)</f>
        <v>413.1030610178499</v>
      </c>
      <c r="K29" s="30">
        <f>VLOOKUP(F29,Pop_Cal!B:G,6,0)</f>
        <v>2.2180923749658374</v>
      </c>
      <c r="L29" s="30">
        <v>23982</v>
      </c>
      <c r="M29" s="30">
        <v>2</v>
      </c>
      <c r="N29" s="30">
        <f t="shared" si="8"/>
        <v>13398.691034638954</v>
      </c>
      <c r="O29" s="30">
        <f>N29*G29/SUM(N28:N29)</f>
        <v>13622.752907718592</v>
      </c>
      <c r="P29" s="30"/>
      <c r="Q29" s="30">
        <f t="shared" si="4"/>
        <v>5627600.925668365</v>
      </c>
      <c r="R29" s="30"/>
      <c r="S29" s="30">
        <f t="shared" si="5"/>
        <v>5245094.377972214</v>
      </c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ht="12.75">
      <c r="A30" s="30">
        <f t="shared" si="0"/>
        <v>24988</v>
      </c>
      <c r="B30" s="31">
        <v>25</v>
      </c>
      <c r="C30" s="31">
        <v>-12</v>
      </c>
      <c r="D30" s="31">
        <v>0.1584298658</v>
      </c>
      <c r="E30" s="32" t="s">
        <v>145</v>
      </c>
      <c r="F30" s="32" t="s">
        <v>106</v>
      </c>
      <c r="G30" s="30">
        <f>VLOOKUP(A30,GPW!A:E,5,0)</f>
        <v>18957.353806084753</v>
      </c>
      <c r="H30" s="30">
        <f>VLOOKUP(A30,Grid_Area!A:L,12,0)</f>
        <v>4678.023</v>
      </c>
      <c r="I30" s="30">
        <f t="shared" si="1"/>
        <v>12116.07957</v>
      </c>
      <c r="J30" s="30">
        <f>VLOOKUP(F30,Pop_Cal!B:O,14,0)</f>
        <v>445.08198812668877</v>
      </c>
      <c r="K30" s="30">
        <f>VLOOKUP(F30,Pop_Cal!B:G,6,0)</f>
        <v>4.1183040877697366</v>
      </c>
      <c r="L30" s="30">
        <v>24988</v>
      </c>
      <c r="M30" s="30">
        <v>2</v>
      </c>
      <c r="N30" s="30">
        <f t="shared" si="8"/>
        <v>7905.285918035787</v>
      </c>
      <c r="O30" s="30">
        <f>N30*G30/SUM(N30:N31)</f>
        <v>7829.910811612016</v>
      </c>
      <c r="P30" s="30">
        <f>SUM(O30:O31)</f>
        <v>18957.353806084753</v>
      </c>
      <c r="Q30" s="30">
        <f t="shared" si="4"/>
        <v>3484952.2708869316</v>
      </c>
      <c r="R30" s="30"/>
      <c r="S30" s="30">
        <f t="shared" si="5"/>
        <v>3248080.986012639</v>
      </c>
      <c r="T30" s="30">
        <f>SUM(S30:S31)</f>
        <v>7314790.406419274</v>
      </c>
      <c r="U30" s="30">
        <f>SUM(D30:D31)</f>
        <v>0.3986831806</v>
      </c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ht="12.75">
      <c r="A31" s="30">
        <f t="shared" si="0"/>
        <v>24988</v>
      </c>
      <c r="B31" s="31">
        <v>25</v>
      </c>
      <c r="C31" s="31">
        <v>-12</v>
      </c>
      <c r="D31" s="31">
        <v>0.2402533148</v>
      </c>
      <c r="E31" s="32" t="s">
        <v>145</v>
      </c>
      <c r="F31" s="32" t="s">
        <v>105</v>
      </c>
      <c r="G31" s="30">
        <f>VLOOKUP(A31,GPW!A:E,5,0)</f>
        <v>18957.353806084753</v>
      </c>
      <c r="H31" s="30">
        <f>VLOOKUP(A31,Grid_Area!A:L,12,0)</f>
        <v>4678.023</v>
      </c>
      <c r="I31" s="30">
        <f t="shared" si="1"/>
        <v>12116.07957</v>
      </c>
      <c r="J31" s="30">
        <f>VLOOKUP(F31,Pop_Cal!B:O,14,0)</f>
        <v>392.11887590872834</v>
      </c>
      <c r="K31" s="30">
        <f>VLOOKUP(F31,Pop_Cal!B:G,6,0)</f>
        <v>3.859443076340216</v>
      </c>
      <c r="L31" s="30">
        <v>24988</v>
      </c>
      <c r="M31" s="30">
        <v>2</v>
      </c>
      <c r="N31" s="30">
        <f t="shared" si="8"/>
        <v>11234.561992391456</v>
      </c>
      <c r="O31" s="30">
        <f>N31*G31/SUM(N30:N31)</f>
        <v>11127.442994472736</v>
      </c>
      <c r="P31" s="30"/>
      <c r="Q31" s="30">
        <f t="shared" si="4"/>
        <v>4363280.438731103</v>
      </c>
      <c r="R31" s="30"/>
      <c r="S31" s="30">
        <f t="shared" si="5"/>
        <v>4066709.4204066354</v>
      </c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ht="12.75">
      <c r="A32" s="30">
        <f t="shared" si="0"/>
        <v>25984</v>
      </c>
      <c r="B32" s="31">
        <v>26</v>
      </c>
      <c r="C32" s="31">
        <v>-16</v>
      </c>
      <c r="D32" s="31">
        <v>0.6652374808</v>
      </c>
      <c r="E32" s="32" t="s">
        <v>11</v>
      </c>
      <c r="F32" s="32" t="s">
        <v>114</v>
      </c>
      <c r="G32" s="30">
        <f>VLOOKUP(A32,GPW!A:E,5,0)</f>
        <v>55723.78250123415</v>
      </c>
      <c r="H32" s="30">
        <f>VLOOKUP(A32,Grid_Area!A:L,12,0)</f>
        <v>4600.239</v>
      </c>
      <c r="I32" s="30">
        <f t="shared" si="1"/>
        <v>11914.619009999999</v>
      </c>
      <c r="J32" s="30">
        <f>VLOOKUP(F32,Pop_Cal!B:O,14,0)</f>
        <v>403.89349046202426</v>
      </c>
      <c r="K32" s="30">
        <f>VLOOKUP(F32,Pop_Cal!B:G,6,0)</f>
        <v>3.819364626913705</v>
      </c>
      <c r="L32" s="30">
        <v>25984</v>
      </c>
      <c r="M32" s="30">
        <v>2</v>
      </c>
      <c r="N32" s="30">
        <f t="shared" si="8"/>
        <v>30272.479335762288</v>
      </c>
      <c r="O32" s="30">
        <f>N32*G32/SUM(N32:N33)</f>
        <v>30983.367392915898</v>
      </c>
      <c r="P32" s="30">
        <f>SUM(O32:O33)</f>
        <v>55723.78250123415</v>
      </c>
      <c r="Q32" s="30">
        <f t="shared" si="4"/>
        <v>12513980.40259207</v>
      </c>
      <c r="R32" s="30"/>
      <c r="S32" s="30">
        <f t="shared" si="5"/>
        <v>11663408.4617318</v>
      </c>
      <c r="T32" s="30">
        <f>SUM(S32:S33)</f>
        <v>21045630.92495904</v>
      </c>
      <c r="U32" s="30">
        <f>SUM(D32:D33)</f>
        <v>1.0000000019</v>
      </c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ht="12.75">
      <c r="A33" s="30">
        <f t="shared" si="0"/>
        <v>25984</v>
      </c>
      <c r="B33" s="31">
        <v>26</v>
      </c>
      <c r="C33" s="31">
        <v>-16</v>
      </c>
      <c r="D33" s="31">
        <v>0.3347625211</v>
      </c>
      <c r="E33" s="32" t="s">
        <v>3</v>
      </c>
      <c r="F33" s="32" t="s">
        <v>143</v>
      </c>
      <c r="G33" s="30">
        <f>VLOOKUP(A33,GPW!A:E,5,0)</f>
        <v>55723.78250123415</v>
      </c>
      <c r="H33" s="30">
        <f>VLOOKUP(A33,Grid_Area!A:L,12,0)</f>
        <v>4600.239</v>
      </c>
      <c r="I33" s="30">
        <f t="shared" si="1"/>
        <v>11914.619009999999</v>
      </c>
      <c r="J33" s="30">
        <f>VLOOKUP(F33,Pop_Cal!B:O,14,0)</f>
        <v>406.8822359792115</v>
      </c>
      <c r="K33" s="30">
        <f>VLOOKUP(F33,Pop_Cal!B:G,6,0)</f>
        <v>6.060512723309482</v>
      </c>
      <c r="L33" s="30">
        <v>25984</v>
      </c>
      <c r="M33" s="30">
        <v>2</v>
      </c>
      <c r="N33" s="30">
        <f t="shared" si="8"/>
        <v>24172.766491998147</v>
      </c>
      <c r="O33" s="30">
        <f>N33*G33/SUM(N32:N33)</f>
        <v>24740.415108318255</v>
      </c>
      <c r="P33" s="30"/>
      <c r="Q33" s="30">
        <f t="shared" si="4"/>
        <v>10066435.418326396</v>
      </c>
      <c r="R33" s="30"/>
      <c r="S33" s="30">
        <f t="shared" si="5"/>
        <v>9382222.46322724</v>
      </c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ht="12.75">
      <c r="A34" s="30">
        <f t="shared" si="0"/>
        <v>26985</v>
      </c>
      <c r="B34" s="31">
        <v>27</v>
      </c>
      <c r="C34" s="31">
        <v>-15</v>
      </c>
      <c r="D34" s="31">
        <v>0.1601938207</v>
      </c>
      <c r="E34" s="32" t="s">
        <v>3</v>
      </c>
      <c r="F34" s="32" t="s">
        <v>143</v>
      </c>
      <c r="G34" s="30">
        <f>VLOOKUP(A34,GPW!A:E,5,0)</f>
        <v>98059.57897743612</v>
      </c>
      <c r="H34" s="30">
        <f>VLOOKUP(A34,Grid_Area!A:L,12,0)</f>
        <v>4621.803</v>
      </c>
      <c r="I34" s="30">
        <f t="shared" si="1"/>
        <v>11970.46977</v>
      </c>
      <c r="J34" s="30">
        <f>VLOOKUP(F34,Pop_Cal!B:O,14,0)</f>
        <v>406.8822359792115</v>
      </c>
      <c r="K34" s="30">
        <f>VLOOKUP(F34,Pop_Cal!B:G,6,0)</f>
        <v>6.060512723309482</v>
      </c>
      <c r="L34" s="30">
        <v>26985</v>
      </c>
      <c r="M34" s="30">
        <v>2</v>
      </c>
      <c r="N34" s="30">
        <f t="shared" si="8"/>
        <v>11621.610641265033</v>
      </c>
      <c r="O34" s="30">
        <f>N34*G34/SUM(N34:N35)</f>
        <v>11722.100022977775</v>
      </c>
      <c r="P34" s="30">
        <f>SUM(O34:O35)</f>
        <v>98059.5789774361</v>
      </c>
      <c r="Q34" s="30">
        <f t="shared" si="4"/>
        <v>4769514.267721163</v>
      </c>
      <c r="R34" s="30"/>
      <c r="S34" s="30">
        <f t="shared" si="5"/>
        <v>4445331.643396769</v>
      </c>
      <c r="T34" s="30">
        <f>SUM(S34:S35)</f>
        <v>33703019.95324536</v>
      </c>
      <c r="U34" s="30">
        <f>SUM(D34:D35)</f>
        <v>1.0000000019</v>
      </c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ht="12.75">
      <c r="A35" s="30">
        <f t="shared" si="0"/>
        <v>26985</v>
      </c>
      <c r="B35" s="31">
        <v>27</v>
      </c>
      <c r="C35" s="31">
        <v>-15</v>
      </c>
      <c r="D35" s="31">
        <v>0.8398061812</v>
      </c>
      <c r="E35" s="32" t="s">
        <v>3</v>
      </c>
      <c r="F35" s="32" t="s">
        <v>144</v>
      </c>
      <c r="G35" s="30">
        <f>VLOOKUP(A35,GPW!A:E,5,0)</f>
        <v>98059.57897743612</v>
      </c>
      <c r="H35" s="30">
        <f>VLOOKUP(A35,Grid_Area!A:L,12,0)</f>
        <v>4621.803</v>
      </c>
      <c r="I35" s="30">
        <f t="shared" si="1"/>
        <v>11970.46977</v>
      </c>
      <c r="J35" s="30">
        <f>VLOOKUP(F35,Pop_Cal!B:O,14,0)</f>
        <v>363.58891247434775</v>
      </c>
      <c r="K35" s="30">
        <f>VLOOKUP(F35,Pop_Cal!B:G,6,0)</f>
        <v>8.514712732919255</v>
      </c>
      <c r="L35" s="30">
        <v>26985</v>
      </c>
      <c r="M35" s="30">
        <v>2</v>
      </c>
      <c r="N35" s="30">
        <f t="shared" si="8"/>
        <v>85597.33854772545</v>
      </c>
      <c r="O35" s="30">
        <f>N35*G35/SUM(N34:N35)</f>
        <v>86337.47895445833</v>
      </c>
      <c r="P35" s="30"/>
      <c r="Q35" s="30">
        <f t="shared" si="4"/>
        <v>31391350.07882839</v>
      </c>
      <c r="R35" s="30"/>
      <c r="S35" s="30">
        <f t="shared" si="5"/>
        <v>29257688.309848584</v>
      </c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ht="12.75">
      <c r="A36" s="30">
        <f t="shared" si="0"/>
        <v>28991</v>
      </c>
      <c r="B36" s="31">
        <v>29</v>
      </c>
      <c r="C36" s="31">
        <v>-9</v>
      </c>
      <c r="D36" s="31">
        <v>0.1929573421</v>
      </c>
      <c r="E36" s="32" t="s">
        <v>7</v>
      </c>
      <c r="F36" s="32" t="s">
        <v>91</v>
      </c>
      <c r="G36" s="30">
        <f>VLOOKUP(A36,GPW!A:E,5,0)</f>
        <v>60263.13979304959</v>
      </c>
      <c r="H36" s="30">
        <f>VLOOKUP(A36,Grid_Area!A:L,12,0)</f>
        <v>4721.425</v>
      </c>
      <c r="I36" s="30">
        <f t="shared" si="1"/>
        <v>12228.490749999999</v>
      </c>
      <c r="J36" s="30">
        <f>VLOOKUP(F36,Pop_Cal!B:O,14,0)</f>
        <v>414.09884827457444</v>
      </c>
      <c r="K36" s="30">
        <f>VLOOKUP(F36,Pop_Cal!B:G,6,0)</f>
        <v>13.909248913718187</v>
      </c>
      <c r="L36" s="30">
        <v>28991</v>
      </c>
      <c r="M36" s="30">
        <v>2</v>
      </c>
      <c r="N36" s="30">
        <f t="shared" si="8"/>
        <v>32819.94483966038</v>
      </c>
      <c r="O36" s="30">
        <f>N36*G36/SUM(N36:N37)</f>
        <v>37693.582389945346</v>
      </c>
      <c r="P36" s="30">
        <f>SUM(O36:O37)</f>
        <v>60263.13979304959</v>
      </c>
      <c r="Q36" s="30">
        <f t="shared" si="4"/>
        <v>15608869.05501915</v>
      </c>
      <c r="R36" s="30"/>
      <c r="S36" s="30">
        <f t="shared" si="5"/>
        <v>14547938.350348122</v>
      </c>
      <c r="T36" s="30">
        <f>SUM(S36:S37)</f>
        <v>22988962.18388211</v>
      </c>
      <c r="U36" s="30">
        <f>SUM(D36:D37)</f>
        <v>0.6109689839</v>
      </c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ht="12.75">
      <c r="A37" s="30">
        <f t="shared" si="0"/>
        <v>28991</v>
      </c>
      <c r="B37" s="31">
        <v>29</v>
      </c>
      <c r="C37" s="31">
        <v>-9</v>
      </c>
      <c r="D37" s="31">
        <v>0.4180116418</v>
      </c>
      <c r="E37" s="32" t="s">
        <v>9</v>
      </c>
      <c r="F37" s="32" t="s">
        <v>96</v>
      </c>
      <c r="G37" s="30">
        <f>VLOOKUP(A37,GPW!A:E,5,0)</f>
        <v>60263.13979304959</v>
      </c>
      <c r="H37" s="30">
        <f>VLOOKUP(A37,Grid_Area!A:L,12,0)</f>
        <v>4721.425</v>
      </c>
      <c r="I37" s="30">
        <f t="shared" si="1"/>
        <v>12228.490749999999</v>
      </c>
      <c r="J37" s="30">
        <f>VLOOKUP(F37,Pop_Cal!B:O,14,0)</f>
        <v>401.2749684917522</v>
      </c>
      <c r="K37" s="30">
        <f>VLOOKUP(F37,Pop_Cal!B:G,6,0)</f>
        <v>3.8444324823131346</v>
      </c>
      <c r="L37" s="30">
        <v>28991</v>
      </c>
      <c r="M37" s="30">
        <v>2</v>
      </c>
      <c r="N37" s="30">
        <f t="shared" si="8"/>
        <v>19651.399046194605</v>
      </c>
      <c r="O37" s="30">
        <f>N37*G37/SUM(N36:N37)</f>
        <v>22569.557403104245</v>
      </c>
      <c r="P37" s="30"/>
      <c r="Q37" s="30">
        <f t="shared" si="4"/>
        <v>9056598.435803449</v>
      </c>
      <c r="R37" s="30"/>
      <c r="S37" s="30">
        <f t="shared" si="5"/>
        <v>8441023.83353399</v>
      </c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ht="12.75">
      <c r="A38" s="30">
        <f t="shared" si="0"/>
        <v>29987</v>
      </c>
      <c r="B38" s="31">
        <v>30</v>
      </c>
      <c r="C38" s="31">
        <v>-13</v>
      </c>
      <c r="D38" s="31">
        <v>0.5171767233</v>
      </c>
      <c r="E38" s="32" t="s">
        <v>3</v>
      </c>
      <c r="F38" s="32" t="s">
        <v>78</v>
      </c>
      <c r="G38" s="30">
        <f>VLOOKUP(A38,GPW!A:E,5,0)</f>
        <v>44272.17318926678</v>
      </c>
      <c r="H38" s="30">
        <f>VLOOKUP(A38,Grid_Area!A:L,12,0)</f>
        <v>4660.703</v>
      </c>
      <c r="I38" s="30">
        <f t="shared" si="1"/>
        <v>12071.22077</v>
      </c>
      <c r="J38" s="30">
        <f>VLOOKUP(F38,Pop_Cal!B:O,14,0)</f>
        <v>392.87297225844065</v>
      </c>
      <c r="K38" s="30">
        <f>VLOOKUP(F38,Pop_Cal!B:G,6,0)</f>
        <v>4.431159265127832</v>
      </c>
      <c r="L38" s="30">
        <v>29987</v>
      </c>
      <c r="M38" s="30">
        <v>2</v>
      </c>
      <c r="N38" s="30">
        <f t="shared" si="8"/>
        <v>27663.525249318867</v>
      </c>
      <c r="O38" s="30">
        <f>N38*G38/SUM(N38:N39)</f>
        <v>27799.985344599358</v>
      </c>
      <c r="P38" s="30">
        <f>SUM(O38:O39)</f>
        <v>44272.17318926679</v>
      </c>
      <c r="Q38" s="30">
        <f t="shared" si="4"/>
        <v>10921862.87107384</v>
      </c>
      <c r="R38" s="30"/>
      <c r="S38" s="30">
        <f t="shared" si="5"/>
        <v>10179506.7380776</v>
      </c>
      <c r="T38" s="30">
        <f>SUM(S38:S39)</f>
        <v>16785786.04581154</v>
      </c>
      <c r="U38" s="30">
        <f>SUM(D38:D39)</f>
        <v>1.0000000019</v>
      </c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ht="12.75">
      <c r="A39" s="30">
        <f t="shared" si="0"/>
        <v>29987</v>
      </c>
      <c r="B39" s="31">
        <v>30</v>
      </c>
      <c r="C39" s="31">
        <v>-13</v>
      </c>
      <c r="D39" s="31">
        <v>0.4828232786</v>
      </c>
      <c r="E39" s="32" t="s">
        <v>9</v>
      </c>
      <c r="F39" s="32" t="s">
        <v>100</v>
      </c>
      <c r="G39" s="30">
        <f>VLOOKUP(A39,GPW!A:E,5,0)</f>
        <v>44272.17318926678</v>
      </c>
      <c r="H39" s="30">
        <f>VLOOKUP(A39,Grid_Area!A:L,12,0)</f>
        <v>4660.703</v>
      </c>
      <c r="I39" s="30">
        <f t="shared" si="1"/>
        <v>12071.22077</v>
      </c>
      <c r="J39" s="30">
        <f>VLOOKUP(F39,Pop_Cal!B:O,14,0)</f>
        <v>430.30424493866474</v>
      </c>
      <c r="K39" s="30">
        <f>VLOOKUP(F39,Pop_Cal!B:G,6,0)</f>
        <v>2.8123854891901794</v>
      </c>
      <c r="L39" s="30">
        <v>29987</v>
      </c>
      <c r="M39" s="30">
        <v>2</v>
      </c>
      <c r="N39" s="30">
        <f t="shared" si="8"/>
        <v>16391.331819209194</v>
      </c>
      <c r="O39" s="30">
        <f>N39*G39/SUM(N38:N39)</f>
        <v>16472.187844667427</v>
      </c>
      <c r="P39" s="30"/>
      <c r="Q39" s="30">
        <f t="shared" si="4"/>
        <v>7088052.352987468</v>
      </c>
      <c r="R39" s="30"/>
      <c r="S39" s="30">
        <f t="shared" si="5"/>
        <v>6606279.30773394</v>
      </c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ht="12.75">
      <c r="A40" s="30">
        <f t="shared" si="0"/>
        <v>29991</v>
      </c>
      <c r="B40" s="31">
        <v>30</v>
      </c>
      <c r="C40" s="31">
        <v>-9</v>
      </c>
      <c r="D40" s="31">
        <v>0.3282525939</v>
      </c>
      <c r="E40" s="32" t="s">
        <v>9</v>
      </c>
      <c r="F40" s="32" t="s">
        <v>99</v>
      </c>
      <c r="G40" s="30">
        <f>VLOOKUP(A40,GPW!A:E,5,0)</f>
        <v>41238.05043287095</v>
      </c>
      <c r="H40" s="30">
        <f>VLOOKUP(A40,Grid_Area!A:L,12,0)</f>
        <v>4721.425</v>
      </c>
      <c r="I40" s="30">
        <f t="shared" si="1"/>
        <v>12228.490749999999</v>
      </c>
      <c r="J40" s="30">
        <f>VLOOKUP(F40,Pop_Cal!B:O,14,0)</f>
        <v>400.91562481711895</v>
      </c>
      <c r="K40" s="30">
        <f>VLOOKUP(F40,Pop_Cal!B:G,6,0)</f>
        <v>7.353090555435488</v>
      </c>
      <c r="L40" s="30">
        <v>29991</v>
      </c>
      <c r="M40" s="30">
        <v>2</v>
      </c>
      <c r="N40" s="30">
        <f t="shared" si="8"/>
        <v>29515.55408405104</v>
      </c>
      <c r="O40" s="30">
        <f>N40*G40/SUM(N40:N41)</f>
        <v>26089.903115955447</v>
      </c>
      <c r="P40" s="30">
        <f>SUM(O40:O41)</f>
        <v>41238.05043287095</v>
      </c>
      <c r="Q40" s="30">
        <f t="shared" si="4"/>
        <v>10459849.809151378</v>
      </c>
      <c r="R40" s="30"/>
      <c r="S40" s="30">
        <f t="shared" si="5"/>
        <v>9748896.581876548</v>
      </c>
      <c r="T40" s="30">
        <f>SUM(S40:S41)</f>
        <v>15414309.963814683</v>
      </c>
      <c r="U40" s="30">
        <f>SUM(D40:D41)</f>
        <v>0.6927822759</v>
      </c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ht="12.75">
      <c r="A41" s="30">
        <f t="shared" si="0"/>
        <v>29991</v>
      </c>
      <c r="B41" s="31">
        <v>30</v>
      </c>
      <c r="C41" s="31">
        <v>-9</v>
      </c>
      <c r="D41" s="31">
        <v>0.364529682</v>
      </c>
      <c r="E41" s="32" t="s">
        <v>9</v>
      </c>
      <c r="F41" s="32" t="s">
        <v>96</v>
      </c>
      <c r="G41" s="30">
        <f>VLOOKUP(A41,GPW!A:E,5,0)</f>
        <v>41238.05043287095</v>
      </c>
      <c r="H41" s="30">
        <f>VLOOKUP(A41,Grid_Area!A:L,12,0)</f>
        <v>4721.425</v>
      </c>
      <c r="I41" s="30">
        <f t="shared" si="1"/>
        <v>12228.490749999999</v>
      </c>
      <c r="J41" s="30">
        <f>VLOOKUP(F41,Pop_Cal!B:O,14,0)</f>
        <v>401.2749684917522</v>
      </c>
      <c r="K41" s="30">
        <f>VLOOKUP(F41,Pop_Cal!B:G,6,0)</f>
        <v>3.8444324823131346</v>
      </c>
      <c r="L41" s="30">
        <v>29991</v>
      </c>
      <c r="M41" s="30">
        <v>2</v>
      </c>
      <c r="N41" s="30">
        <f t="shared" si="8"/>
        <v>17137.126167868428</v>
      </c>
      <c r="O41" s="30">
        <f>N41*G41/SUM(N40:N41)</f>
        <v>15148.147316915502</v>
      </c>
      <c r="P41" s="30"/>
      <c r="Q41" s="30">
        <f t="shared" si="4"/>
        <v>6078572.337303689</v>
      </c>
      <c r="R41" s="30"/>
      <c r="S41" s="30">
        <f t="shared" si="5"/>
        <v>5665413.381938135</v>
      </c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ht="12.75">
      <c r="A42" s="30">
        <f t="shared" si="0"/>
        <v>30988</v>
      </c>
      <c r="B42" s="31">
        <v>31</v>
      </c>
      <c r="C42" s="31">
        <v>-12</v>
      </c>
      <c r="D42" s="31">
        <v>0.650842476</v>
      </c>
      <c r="E42" s="32" t="s">
        <v>9</v>
      </c>
      <c r="F42" s="32" t="s">
        <v>100</v>
      </c>
      <c r="G42" s="30">
        <f>VLOOKUP(A42,GPW!A:E,5,0)</f>
        <v>46551.528342902195</v>
      </c>
      <c r="H42" s="30">
        <f>VLOOKUP(A42,Grid_Area!A:L,12,0)</f>
        <v>4678.023</v>
      </c>
      <c r="I42" s="30">
        <f t="shared" si="1"/>
        <v>12116.07957</v>
      </c>
      <c r="J42" s="30">
        <f>VLOOKUP(F42,Pop_Cal!B:O,14,0)</f>
        <v>430.30424493866474</v>
      </c>
      <c r="K42" s="30">
        <f>VLOOKUP(F42,Pop_Cal!B:G,6,0)</f>
        <v>2.8123854891901794</v>
      </c>
      <c r="L42" s="30">
        <v>30988</v>
      </c>
      <c r="M42" s="30">
        <v>2</v>
      </c>
      <c r="N42" s="30">
        <f t="shared" si="8"/>
        <v>22177.513582015457</v>
      </c>
      <c r="O42" s="30">
        <f>N42*G42/SUM(N42:N43)</f>
        <v>22857.67490285239</v>
      </c>
      <c r="P42" s="30">
        <f>SUM(O42:O43)</f>
        <v>46551.5283429022</v>
      </c>
      <c r="Q42" s="30">
        <f t="shared" si="4"/>
        <v>9835754.540125364</v>
      </c>
      <c r="R42" s="30"/>
      <c r="S42" s="30">
        <f t="shared" si="5"/>
        <v>9167220.903354865</v>
      </c>
      <c r="T42" s="30">
        <f>SUM(S42:S43)</f>
        <v>17923181.478169136</v>
      </c>
      <c r="U42" s="30">
        <f>SUM(D42:D43)</f>
        <v>1.0000000019</v>
      </c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ht="12.75">
      <c r="A43" s="30">
        <f t="shared" si="0"/>
        <v>30988</v>
      </c>
      <c r="B43" s="31">
        <v>31</v>
      </c>
      <c r="C43" s="31">
        <v>-12</v>
      </c>
      <c r="D43" s="31">
        <v>0.3491575259</v>
      </c>
      <c r="E43" s="32" t="s">
        <v>9</v>
      </c>
      <c r="F43" s="32" t="s">
        <v>94</v>
      </c>
      <c r="G43" s="30">
        <f>VLOOKUP(A43,GPW!A:E,5,0)</f>
        <v>46551.528342902195</v>
      </c>
      <c r="H43" s="30">
        <f>VLOOKUP(A43,Grid_Area!A:L,12,0)</f>
        <v>4678.023</v>
      </c>
      <c r="I43" s="30">
        <f t="shared" si="1"/>
        <v>12116.07957</v>
      </c>
      <c r="J43" s="30">
        <f>VLOOKUP(F43,Pop_Cal!B:O,14,0)</f>
        <v>396.49533772447495</v>
      </c>
      <c r="K43" s="30">
        <f>VLOOKUP(F43,Pop_Cal!B:G,6,0)</f>
        <v>5.434166937317311</v>
      </c>
      <c r="L43" s="30">
        <v>30988</v>
      </c>
      <c r="M43" s="30">
        <v>2</v>
      </c>
      <c r="N43" s="30">
        <f t="shared" si="8"/>
        <v>22988.810485331356</v>
      </c>
      <c r="O43" s="30">
        <f>N43*G43/SUM(N42:N43)</f>
        <v>23693.853440049814</v>
      </c>
      <c r="P43" s="30"/>
      <c r="Q43" s="30">
        <f t="shared" si="4"/>
        <v>9394502.421706764</v>
      </c>
      <c r="R43" s="30"/>
      <c r="S43" s="30">
        <f t="shared" si="5"/>
        <v>8755960.57481427</v>
      </c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:31" ht="12.75">
      <c r="A44" s="30">
        <f t="shared" si="0"/>
        <v>32988</v>
      </c>
      <c r="B44" s="31">
        <v>33</v>
      </c>
      <c r="C44" s="31">
        <v>-12</v>
      </c>
      <c r="D44" s="31">
        <v>0.0438445342</v>
      </c>
      <c r="E44" s="32" t="s">
        <v>5</v>
      </c>
      <c r="F44" s="32" t="s">
        <v>87</v>
      </c>
      <c r="G44" s="30">
        <f>VLOOKUP(A44,GPW!A:E,5,0)</f>
        <v>15825.390804886652</v>
      </c>
      <c r="H44" s="30">
        <f>VLOOKUP(A44,Grid_Area!A:L,12,0)</f>
        <v>4678.023</v>
      </c>
      <c r="I44" s="30">
        <f t="shared" si="1"/>
        <v>12116.07957</v>
      </c>
      <c r="J44" s="30">
        <f>VLOOKUP(F44,Pop_Cal!B:O,14,0)</f>
        <v>381.91094702012566</v>
      </c>
      <c r="K44" s="30">
        <f>VLOOKUP(F44,Pop_Cal!B:G,6,0)</f>
        <v>12.206715037700953</v>
      </c>
      <c r="L44" s="30">
        <v>32988</v>
      </c>
      <c r="M44" s="30">
        <v>2</v>
      </c>
      <c r="N44" s="30">
        <f t="shared" si="8"/>
        <v>6484.49834221843</v>
      </c>
      <c r="O44" s="30">
        <f>N44*G44/SUM(N44:N45)</f>
        <v>6342.647481926702</v>
      </c>
      <c r="P44" s="30">
        <f>SUM(O44:O45)</f>
        <v>15825.390804886654</v>
      </c>
      <c r="Q44" s="30">
        <f t="shared" si="4"/>
        <v>2422326.5064374423</v>
      </c>
      <c r="R44" s="30"/>
      <c r="S44" s="30">
        <f t="shared" si="5"/>
        <v>2257681.613949757</v>
      </c>
      <c r="T44" s="30">
        <f>SUM(S44:S45)</f>
        <v>5688579.846338717</v>
      </c>
      <c r="U44" s="30">
        <f>SUM(D44:D45)</f>
        <v>0.316324802</v>
      </c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ht="12.75">
      <c r="A45" s="30">
        <f t="shared" si="0"/>
        <v>32988</v>
      </c>
      <c r="B45" s="31">
        <v>33</v>
      </c>
      <c r="C45" s="31">
        <v>-12</v>
      </c>
      <c r="D45" s="31">
        <v>0.2724802678</v>
      </c>
      <c r="E45" s="32" t="s">
        <v>5</v>
      </c>
      <c r="F45" s="32" t="s">
        <v>84</v>
      </c>
      <c r="G45" s="30">
        <f>VLOOKUP(A45,GPW!A:E,5,0)</f>
        <v>15825.390804886652</v>
      </c>
      <c r="H45" s="30">
        <f>VLOOKUP(A45,Grid_Area!A:L,12,0)</f>
        <v>4678.023</v>
      </c>
      <c r="I45" s="30">
        <f t="shared" si="1"/>
        <v>12116.07957</v>
      </c>
      <c r="J45" s="30">
        <f>VLOOKUP(F45,Pop_Cal!B:O,14,0)</f>
        <v>388.1895375447104</v>
      </c>
      <c r="K45" s="30">
        <f>VLOOKUP(F45,Pop_Cal!B:G,6,0)</f>
        <v>2.9365853658536585</v>
      </c>
      <c r="L45" s="30">
        <v>32988</v>
      </c>
      <c r="M45" s="30">
        <v>2</v>
      </c>
      <c r="N45" s="30">
        <f t="shared" si="8"/>
        <v>9694.821213481291</v>
      </c>
      <c r="O45" s="30">
        <f>N45*G45/SUM(N44:N45)</f>
        <v>9482.743322959952</v>
      </c>
      <c r="P45" s="30"/>
      <c r="Q45" s="30">
        <f t="shared" si="4"/>
        <v>3681101.745195014</v>
      </c>
      <c r="R45" s="30"/>
      <c r="S45" s="30">
        <f t="shared" si="5"/>
        <v>3430898.23238896</v>
      </c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:31" ht="12.75">
      <c r="A46" s="30">
        <f t="shared" si="0"/>
        <v>32989</v>
      </c>
      <c r="B46" s="31">
        <v>33</v>
      </c>
      <c r="C46" s="31">
        <v>-11</v>
      </c>
      <c r="D46" s="31">
        <v>0.1823655935</v>
      </c>
      <c r="E46" s="32" t="s">
        <v>5</v>
      </c>
      <c r="F46" s="32" t="s">
        <v>84</v>
      </c>
      <c r="G46" s="30">
        <f>VLOOKUP(A46,GPW!A:E,5,0)</f>
        <v>42440.087726156045</v>
      </c>
      <c r="H46" s="30">
        <f>VLOOKUP(A46,Grid_Area!A:L,12,0)</f>
        <v>4693.923</v>
      </c>
      <c r="I46" s="30">
        <f t="shared" si="1"/>
        <v>12157.260569999999</v>
      </c>
      <c r="J46" s="30">
        <f>VLOOKUP(F46,Pop_Cal!B:O,14,0)</f>
        <v>388.1895375447104</v>
      </c>
      <c r="K46" s="30">
        <f>VLOOKUP(F46,Pop_Cal!B:G,6,0)</f>
        <v>2.9365853658536585</v>
      </c>
      <c r="L46" s="30">
        <v>32989</v>
      </c>
      <c r="M46" s="30">
        <v>2</v>
      </c>
      <c r="N46" s="30">
        <f t="shared" si="8"/>
        <v>6510.603685793576</v>
      </c>
      <c r="O46" s="30">
        <f>N46*G46/SUM(N46:N47)</f>
        <v>6936.967017155334</v>
      </c>
      <c r="P46" s="30">
        <f>SUM(O46:O47)</f>
        <v>42440.087726156045</v>
      </c>
      <c r="Q46" s="30">
        <f t="shared" si="4"/>
        <v>2692858.018352438</v>
      </c>
      <c r="R46" s="30"/>
      <c r="S46" s="30">
        <f t="shared" si="5"/>
        <v>2509825.1704939953</v>
      </c>
      <c r="T46" s="30">
        <f>SUM(S46:S47)</f>
        <v>15882905.125256749</v>
      </c>
      <c r="U46" s="30">
        <f>SUM(D46:D47)</f>
        <v>0.49375683039999996</v>
      </c>
      <c r="V46" s="30"/>
      <c r="W46" s="30"/>
      <c r="X46" s="30"/>
      <c r="Y46" s="30"/>
      <c r="Z46" s="30"/>
      <c r="AA46" s="30"/>
      <c r="AB46" s="30"/>
      <c r="AC46" s="30"/>
      <c r="AD46" s="30"/>
      <c r="AE46" s="30"/>
    </row>
    <row r="47" spans="1:31" ht="12.75">
      <c r="A47" s="30">
        <f t="shared" si="0"/>
        <v>32989</v>
      </c>
      <c r="B47" s="31">
        <v>33</v>
      </c>
      <c r="C47" s="31">
        <v>-11</v>
      </c>
      <c r="D47" s="31">
        <v>0.3113912369</v>
      </c>
      <c r="E47" s="32" t="s">
        <v>9</v>
      </c>
      <c r="F47" s="32" t="s">
        <v>95</v>
      </c>
      <c r="G47" s="30">
        <f>VLOOKUP(A47,GPW!A:E,5,0)</f>
        <v>42440.087726156045</v>
      </c>
      <c r="H47" s="30">
        <f>VLOOKUP(A47,Grid_Area!A:L,12,0)</f>
        <v>4693.923</v>
      </c>
      <c r="I47" s="30">
        <f t="shared" si="1"/>
        <v>12157.260569999999</v>
      </c>
      <c r="J47" s="30">
        <f>VLOOKUP(F47,Pop_Cal!B:O,14,0)</f>
        <v>404.1428478247205</v>
      </c>
      <c r="K47" s="30">
        <f>VLOOKUP(F47,Pop_Cal!B:G,6,0)</f>
        <v>8.801892243247147</v>
      </c>
      <c r="L47" s="30">
        <v>32989</v>
      </c>
      <c r="M47" s="30">
        <v>2</v>
      </c>
      <c r="N47" s="30">
        <f t="shared" si="8"/>
        <v>33321.01017253812</v>
      </c>
      <c r="O47" s="30">
        <f>N47*G47/SUM(N46:N47)</f>
        <v>35503.12070900071</v>
      </c>
      <c r="P47" s="30"/>
      <c r="Q47" s="30">
        <f t="shared" si="4"/>
        <v>14348332.310000356</v>
      </c>
      <c r="R47" s="30"/>
      <c r="S47" s="30">
        <f t="shared" si="5"/>
        <v>13373079.954762753</v>
      </c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</row>
    <row r="48" spans="1:31" ht="12.75">
      <c r="A48" s="30">
        <f t="shared" si="0"/>
        <v>21985</v>
      </c>
      <c r="B48" s="31">
        <v>22</v>
      </c>
      <c r="C48" s="31">
        <v>-15</v>
      </c>
      <c r="D48" s="31">
        <v>3.84646E-05</v>
      </c>
      <c r="E48" s="32" t="s">
        <v>12</v>
      </c>
      <c r="F48" s="32" t="s">
        <v>120</v>
      </c>
      <c r="G48" s="30">
        <f>VLOOKUP(A48,GPW!A:E,5,0)</f>
        <v>55374.35305551174</v>
      </c>
      <c r="H48" s="30">
        <f>VLOOKUP(A48,Grid_Area!A:L,12,0)</f>
        <v>4621.803</v>
      </c>
      <c r="I48" s="30">
        <f t="shared" si="1"/>
        <v>11970.46977</v>
      </c>
      <c r="J48" s="30">
        <f>VLOOKUP(F48,Pop_Cal!B:O,14,0)</f>
        <v>464.2577635359204</v>
      </c>
      <c r="K48" s="30">
        <f>VLOOKUP(F48,Pop_Cal!B:G,6,0)</f>
        <v>14.17320099255583</v>
      </c>
      <c r="L48" s="30">
        <v>21985</v>
      </c>
      <c r="M48" s="30">
        <v>3</v>
      </c>
      <c r="N48" s="30">
        <f t="shared" si="8"/>
        <v>6.525899190442153</v>
      </c>
      <c r="O48" s="30">
        <f>N48*G48/SUM(N48:N50)</f>
        <v>6.330686821666195</v>
      </c>
      <c r="P48" s="33">
        <f>SUM(O48:O50)</f>
        <v>55374.35305551174</v>
      </c>
      <c r="Q48" s="30">
        <f t="shared" si="4"/>
        <v>2939.0705054730715</v>
      </c>
      <c r="R48" s="30"/>
      <c r="S48" s="30">
        <f t="shared" si="5"/>
        <v>2739.302659932288</v>
      </c>
      <c r="T48" s="30">
        <f>SUM(S48:S50)</f>
        <v>20360158.22495231</v>
      </c>
      <c r="U48" s="30">
        <f>SUM(D48:D50)</f>
        <v>0.9996123251</v>
      </c>
      <c r="V48" s="30"/>
      <c r="W48" s="30"/>
      <c r="X48" s="30"/>
      <c r="Y48" s="30"/>
      <c r="Z48" s="30"/>
      <c r="AA48" s="30"/>
      <c r="AB48" s="30"/>
      <c r="AC48" s="30"/>
      <c r="AD48" s="30"/>
      <c r="AE48" s="30"/>
    </row>
    <row r="49" spans="1:31" ht="12.75">
      <c r="A49" s="30">
        <f t="shared" si="0"/>
        <v>21985</v>
      </c>
      <c r="B49" s="31">
        <v>22</v>
      </c>
      <c r="C49" s="31">
        <v>-15</v>
      </c>
      <c r="D49" s="31">
        <v>0.6685373742</v>
      </c>
      <c r="E49" s="32" t="s">
        <v>12</v>
      </c>
      <c r="F49" s="32" t="s">
        <v>117</v>
      </c>
      <c r="G49" s="30">
        <f>VLOOKUP(A49,GPW!A:E,5,0)</f>
        <v>55374.35305551174</v>
      </c>
      <c r="H49" s="30">
        <f>VLOOKUP(A49,Grid_Area!A:L,12,0)</f>
        <v>4621.803</v>
      </c>
      <c r="I49" s="30">
        <f t="shared" si="1"/>
        <v>11970.46977</v>
      </c>
      <c r="J49" s="30">
        <f>VLOOKUP(F49,Pop_Cal!B:O,14,0)</f>
        <v>396.99571075406595</v>
      </c>
      <c r="K49" s="30">
        <f>VLOOKUP(F49,Pop_Cal!B:G,6,0)</f>
        <v>5.552892844916125</v>
      </c>
      <c r="L49" s="30">
        <v>21985</v>
      </c>
      <c r="M49" s="30">
        <v>3</v>
      </c>
      <c r="N49" s="30">
        <f t="shared" si="8"/>
        <v>44438.17126387375</v>
      </c>
      <c r="O49" s="30">
        <f>N49*G49/SUM(N48:N50)</f>
        <v>43108.87082215106</v>
      </c>
      <c r="P49" s="30"/>
      <c r="Q49" s="30">
        <f t="shared" si="4"/>
        <v>17114036.811845075</v>
      </c>
      <c r="R49" s="30"/>
      <c r="S49" s="30">
        <f t="shared" si="5"/>
        <v>15950800.2525174</v>
      </c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</row>
    <row r="50" spans="1:31" ht="12.75">
      <c r="A50" s="30">
        <f t="shared" si="0"/>
        <v>21985</v>
      </c>
      <c r="B50" s="31">
        <v>22</v>
      </c>
      <c r="C50" s="31">
        <v>-15</v>
      </c>
      <c r="D50" s="31">
        <v>0.3310364863</v>
      </c>
      <c r="E50" s="32" t="s">
        <v>12</v>
      </c>
      <c r="F50" s="32" t="s">
        <v>119</v>
      </c>
      <c r="G50" s="30">
        <f>VLOOKUP(A50,GPW!A:E,5,0)</f>
        <v>55374.35305551174</v>
      </c>
      <c r="H50" s="30">
        <f>VLOOKUP(A50,Grid_Area!A:L,12,0)</f>
        <v>4621.803</v>
      </c>
      <c r="I50" s="30">
        <f t="shared" si="1"/>
        <v>11970.46977</v>
      </c>
      <c r="J50" s="30">
        <f>VLOOKUP(F50,Pop_Cal!B:O,14,0)</f>
        <v>385.6692751701767</v>
      </c>
      <c r="K50" s="30">
        <f>VLOOKUP(F50,Pop_Cal!B:G,6,0)</f>
        <v>3.189061444969615</v>
      </c>
      <c r="L50" s="30">
        <v>21985</v>
      </c>
      <c r="M50" s="30">
        <v>3</v>
      </c>
      <c r="N50" s="30">
        <f t="shared" si="8"/>
        <v>12637.173407357179</v>
      </c>
      <c r="O50" s="30">
        <f>N50*G50/SUM(N48:N50)</f>
        <v>12259.15154653901</v>
      </c>
      <c r="P50" s="30"/>
      <c r="Q50" s="30">
        <f t="shared" si="4"/>
        <v>4727978.09115505</v>
      </c>
      <c r="R50" s="30"/>
      <c r="S50" s="30">
        <f t="shared" si="5"/>
        <v>4406618.669774976</v>
      </c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</row>
    <row r="51" spans="1:31" ht="12.75">
      <c r="A51" s="30">
        <f t="shared" si="0"/>
        <v>23983</v>
      </c>
      <c r="B51" s="31">
        <v>24</v>
      </c>
      <c r="C51" s="31">
        <v>-17</v>
      </c>
      <c r="D51" s="31">
        <v>0.0001002811</v>
      </c>
      <c r="E51" s="32" t="s">
        <v>11</v>
      </c>
      <c r="F51" s="32" t="s">
        <v>110</v>
      </c>
      <c r="G51" s="30">
        <f>VLOOKUP(A51,GPW!A:E,5,0)</f>
        <v>28350.01730710315</v>
      </c>
      <c r="H51" s="30">
        <f>VLOOKUP(A51,Grid_Area!A:L,12,0)</f>
        <v>4577.27</v>
      </c>
      <c r="I51" s="30">
        <f t="shared" si="1"/>
        <v>11855.1293</v>
      </c>
      <c r="J51" s="30">
        <f>VLOOKUP(F51,Pop_Cal!B:O,14,0)</f>
        <v>385.53303880558093</v>
      </c>
      <c r="K51" s="30">
        <f>VLOOKUP(F51,Pop_Cal!B:G,6,0)</f>
        <v>5.2301707230813745</v>
      </c>
      <c r="L51" s="30">
        <v>23983</v>
      </c>
      <c r="M51" s="30">
        <v>3</v>
      </c>
      <c r="N51" s="30">
        <f t="shared" si="8"/>
        <v>6.217864441156919</v>
      </c>
      <c r="O51" s="30">
        <f>N51*G51/SUM(N51:N53)</f>
        <v>6.248210134066676</v>
      </c>
      <c r="P51" s="30">
        <f>SUM(O51:O53)</f>
        <v>28350.01730710315</v>
      </c>
      <c r="Q51" s="30">
        <f t="shared" si="4"/>
        <v>2408.891440082552</v>
      </c>
      <c r="R51" s="30"/>
      <c r="S51" s="30">
        <f t="shared" si="5"/>
        <v>2245.1597255044867</v>
      </c>
      <c r="T51" s="30">
        <f>SUM(S51:S53)</f>
        <v>10829955.34655363</v>
      </c>
      <c r="U51" s="30">
        <f>SUM(D51:D53)</f>
        <v>1.0000000019</v>
      </c>
      <c r="V51" s="30"/>
      <c r="W51" s="30"/>
      <c r="X51" s="30"/>
      <c r="Y51" s="30"/>
      <c r="Z51" s="30"/>
      <c r="AA51" s="30"/>
      <c r="AB51" s="30"/>
      <c r="AC51" s="30"/>
      <c r="AD51" s="30"/>
      <c r="AE51" s="30"/>
    </row>
    <row r="52" spans="1:31" ht="12.75">
      <c r="A52" s="30">
        <f t="shared" si="0"/>
        <v>23983</v>
      </c>
      <c r="B52" s="31">
        <v>24</v>
      </c>
      <c r="C52" s="31">
        <v>-17</v>
      </c>
      <c r="D52" s="31">
        <v>0.067555145</v>
      </c>
      <c r="E52" s="32" t="s">
        <v>12</v>
      </c>
      <c r="F52" s="32" t="s">
        <v>121</v>
      </c>
      <c r="G52" s="30">
        <f>VLOOKUP(A52,GPW!A:E,5,0)</f>
        <v>28350.01730710315</v>
      </c>
      <c r="H52" s="30">
        <f>VLOOKUP(A52,Grid_Area!A:L,12,0)</f>
        <v>4577.27</v>
      </c>
      <c r="I52" s="30">
        <f t="shared" si="1"/>
        <v>11855.1293</v>
      </c>
      <c r="J52" s="30">
        <f>VLOOKUP(F52,Pop_Cal!B:O,14,0)</f>
        <v>388.40642946547894</v>
      </c>
      <c r="K52" s="30">
        <f>VLOOKUP(F52,Pop_Cal!B:G,6,0)</f>
        <v>4.606700996455561</v>
      </c>
      <c r="L52" s="30">
        <v>23983</v>
      </c>
      <c r="M52" s="30">
        <v>3</v>
      </c>
      <c r="N52" s="30">
        <f t="shared" si="8"/>
        <v>3689.3915631287996</v>
      </c>
      <c r="O52" s="30">
        <f>N52*G52/SUM(N51:N53)</f>
        <v>3707.397285906784</v>
      </c>
      <c r="P52" s="30"/>
      <c r="Q52" s="30">
        <f t="shared" si="4"/>
        <v>1439976.9424290613</v>
      </c>
      <c r="R52" s="30"/>
      <c r="S52" s="30">
        <f t="shared" si="5"/>
        <v>1342102.0901988128</v>
      </c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</row>
    <row r="53" spans="1:31" ht="12.75">
      <c r="A53" s="30">
        <f t="shared" si="0"/>
        <v>23983</v>
      </c>
      <c r="B53" s="31">
        <v>24</v>
      </c>
      <c r="C53" s="31">
        <v>-17</v>
      </c>
      <c r="D53" s="31">
        <v>0.9323445758</v>
      </c>
      <c r="E53" s="32" t="s">
        <v>12</v>
      </c>
      <c r="F53" s="32" t="s">
        <v>122</v>
      </c>
      <c r="G53" s="30">
        <f>VLOOKUP(A53,GPW!A:E,5,0)</f>
        <v>28350.01730710315</v>
      </c>
      <c r="H53" s="30">
        <f>VLOOKUP(A53,Grid_Area!A:L,12,0)</f>
        <v>4577.27</v>
      </c>
      <c r="I53" s="30">
        <f t="shared" si="1"/>
        <v>11855.1293</v>
      </c>
      <c r="J53" s="30">
        <f>VLOOKUP(F53,Pop_Cal!B:O,14,0)</f>
        <v>413.1030610178499</v>
      </c>
      <c r="K53" s="30">
        <f>VLOOKUP(F53,Pop_Cal!B:G,6,0)</f>
        <v>2.2180923749658374</v>
      </c>
      <c r="L53" s="30">
        <v>23983</v>
      </c>
      <c r="M53" s="30">
        <v>3</v>
      </c>
      <c r="N53" s="30">
        <f t="shared" si="8"/>
        <v>24516.72030169436</v>
      </c>
      <c r="O53" s="30">
        <f>N53*G53/SUM(N51:N53)</f>
        <v>24636.371811062298</v>
      </c>
      <c r="P53" s="30"/>
      <c r="Q53" s="30">
        <f t="shared" si="4"/>
        <v>10177360.607523706</v>
      </c>
      <c r="R53" s="30"/>
      <c r="S53" s="30">
        <f t="shared" si="5"/>
        <v>9485608.096629312</v>
      </c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</row>
    <row r="54" spans="1:31" ht="12.75">
      <c r="A54" s="30">
        <f t="shared" si="0"/>
        <v>24981</v>
      </c>
      <c r="B54" s="31">
        <v>25</v>
      </c>
      <c r="C54" s="31">
        <v>-19</v>
      </c>
      <c r="D54" s="31">
        <v>1.8891E-06</v>
      </c>
      <c r="E54" s="32" t="s">
        <v>11</v>
      </c>
      <c r="F54" s="32" t="s">
        <v>110</v>
      </c>
      <c r="G54" s="30">
        <f>VLOOKUP(A54,GPW!A:E,5,0)</f>
        <v>5.375837626498625</v>
      </c>
      <c r="H54" s="30">
        <f>GPW!F31/2.59</f>
        <v>0.3861003861003861</v>
      </c>
      <c r="I54" s="30">
        <f t="shared" si="1"/>
        <v>1</v>
      </c>
      <c r="J54" s="30">
        <f>VLOOKUP(F54,Pop_Cal!B:O,14,0)</f>
        <v>385.53303880558093</v>
      </c>
      <c r="K54" s="30">
        <f>VLOOKUP(F54,Pop_Cal!B:G,6,0)</f>
        <v>5.2301707230813745</v>
      </c>
      <c r="L54" s="30">
        <v>24981</v>
      </c>
      <c r="M54" s="30">
        <v>3</v>
      </c>
      <c r="N54" s="30">
        <f t="shared" si="8"/>
        <v>9.880315512973024E-06</v>
      </c>
      <c r="O54" s="30">
        <f>N54*G54/SUM(N$54:N$56)</f>
        <v>0.09620799676592569</v>
      </c>
      <c r="P54" s="30">
        <f>SUM(O54:O56)</f>
        <v>5.375837626498626</v>
      </c>
      <c r="Q54" s="30">
        <f t="shared" si="4"/>
        <v>37.09136135056483</v>
      </c>
      <c r="R54" s="30"/>
      <c r="S54" s="30">
        <f t="shared" si="5"/>
        <v>34.57027132180271</v>
      </c>
      <c r="T54" s="30">
        <f>SUM(S54:S56)</f>
        <v>1931.691455775477</v>
      </c>
      <c r="U54" s="30">
        <f>SUM(D54:D56)</f>
        <v>0.0001055577</v>
      </c>
      <c r="V54" s="30"/>
      <c r="W54" s="30"/>
      <c r="X54" s="30"/>
      <c r="Y54" s="30"/>
      <c r="Z54" s="30"/>
      <c r="AA54" s="30"/>
      <c r="AB54" s="30"/>
      <c r="AC54" s="30"/>
      <c r="AD54" s="30"/>
      <c r="AE54" s="30"/>
    </row>
    <row r="55" spans="1:31" ht="12.75">
      <c r="A55" s="30">
        <f t="shared" si="0"/>
        <v>24981</v>
      </c>
      <c r="B55" s="31">
        <v>25</v>
      </c>
      <c r="C55" s="31">
        <v>-19</v>
      </c>
      <c r="D55" s="31">
        <v>5.1998E-06</v>
      </c>
      <c r="E55" s="32" t="s">
        <v>11</v>
      </c>
      <c r="F55" s="32" t="s">
        <v>110</v>
      </c>
      <c r="G55" s="30">
        <f>VLOOKUP(A55,GPW!A:E,5,0)</f>
        <v>5.375837626498625</v>
      </c>
      <c r="H55" s="30">
        <f>GPW!F31/2.59</f>
        <v>0.3861003861003861</v>
      </c>
      <c r="I55" s="30">
        <f t="shared" si="1"/>
        <v>1</v>
      </c>
      <c r="J55" s="30">
        <f>VLOOKUP(F55,Pop_Cal!B:O,14,0)</f>
        <v>385.53303880558093</v>
      </c>
      <c r="K55" s="30">
        <f>VLOOKUP(F55,Pop_Cal!B:G,6,0)</f>
        <v>5.2301707230813745</v>
      </c>
      <c r="L55" s="30">
        <v>24981</v>
      </c>
      <c r="M55" s="30">
        <v>3</v>
      </c>
      <c r="N55" s="30">
        <f t="shared" si="8"/>
        <v>2.719584172587853E-05</v>
      </c>
      <c r="O55" s="30">
        <f>N55*G55/SUM(N$54:N$56)</f>
        <v>0.26481517208377553</v>
      </c>
      <c r="P55" s="30"/>
      <c r="Q55" s="30">
        <f t="shared" si="4"/>
        <v>102.09499801528082</v>
      </c>
      <c r="R55" s="30"/>
      <c r="S55" s="30">
        <f t="shared" si="5"/>
        <v>95.15562798110724</v>
      </c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</row>
    <row r="56" spans="1:31" ht="12.75">
      <c r="A56" s="30">
        <f t="shared" si="0"/>
        <v>24981</v>
      </c>
      <c r="B56" s="31">
        <v>25</v>
      </c>
      <c r="C56" s="31">
        <v>-19</v>
      </c>
      <c r="D56" s="31">
        <v>9.84688E-05</v>
      </c>
      <c r="E56" s="32" t="s">
        <v>11</v>
      </c>
      <c r="F56" s="32" t="s">
        <v>110</v>
      </c>
      <c r="G56" s="30">
        <f>VLOOKUP(A56,GPW!A:E,5,0)</f>
        <v>5.375837626498625</v>
      </c>
      <c r="H56" s="30">
        <f>GPW!F31/2.59</f>
        <v>0.3861003861003861</v>
      </c>
      <c r="I56" s="30">
        <f t="shared" si="1"/>
        <v>1</v>
      </c>
      <c r="J56" s="30">
        <f>VLOOKUP(F56,Pop_Cal!B:O,14,0)</f>
        <v>385.53303880558093</v>
      </c>
      <c r="K56" s="30">
        <f>VLOOKUP(F56,Pop_Cal!B:G,6,0)</f>
        <v>5.2301707230813745</v>
      </c>
      <c r="L56" s="30">
        <v>24981</v>
      </c>
      <c r="M56" s="30">
        <v>3</v>
      </c>
      <c r="N56" s="30">
        <f t="shared" si="8"/>
        <v>0.0005150086348969552</v>
      </c>
      <c r="O56" s="30">
        <f>N56*G56/SUM(N$54:N$56)</f>
        <v>5.014814457648924</v>
      </c>
      <c r="P56" s="30"/>
      <c r="Q56" s="30">
        <f t="shared" si="4"/>
        <v>1933.376656903551</v>
      </c>
      <c r="R56" s="30"/>
      <c r="S56" s="30">
        <f t="shared" si="5"/>
        <v>1801.965556472567</v>
      </c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</row>
    <row r="57" spans="1:31" ht="12.75">
      <c r="A57" s="30">
        <f t="shared" si="0"/>
        <v>24986</v>
      </c>
      <c r="B57" s="31">
        <v>25</v>
      </c>
      <c r="C57" s="31">
        <v>-14</v>
      </c>
      <c r="D57" s="31">
        <v>0.0008120078</v>
      </c>
      <c r="E57" s="32" t="s">
        <v>145</v>
      </c>
      <c r="F57" s="32" t="s">
        <v>106</v>
      </c>
      <c r="G57" s="30">
        <f>VLOOKUP(A57,GPW!A:E,5,0)</f>
        <v>15278.130534509093</v>
      </c>
      <c r="H57" s="30">
        <f>VLOOKUP(A57,Grid_Area!A:L,12,0)</f>
        <v>4641.958</v>
      </c>
      <c r="I57" s="30">
        <f t="shared" si="1"/>
        <v>12022.671219999998</v>
      </c>
      <c r="J57" s="30">
        <f>VLOOKUP(F57,Pop_Cal!B:O,14,0)</f>
        <v>445.08198812668877</v>
      </c>
      <c r="K57" s="30">
        <f>VLOOKUP(F57,Pop_Cal!B:G,6,0)</f>
        <v>4.1183040877697366</v>
      </c>
      <c r="L57" s="30">
        <v>24986</v>
      </c>
      <c r="M57" s="30">
        <v>3</v>
      </c>
      <c r="N57" s="30">
        <f t="shared" si="8"/>
        <v>40.204955218889936</v>
      </c>
      <c r="O57" s="30">
        <f>N57*G57/SUM(N57:N59)</f>
        <v>37.93083413475232</v>
      </c>
      <c r="P57" s="30">
        <f>SUM(O57:O59)</f>
        <v>15278.130534509095</v>
      </c>
      <c r="Q57" s="30">
        <f t="shared" si="4"/>
        <v>16882.331067999232</v>
      </c>
      <c r="R57" s="30"/>
      <c r="S57" s="30">
        <f t="shared" si="5"/>
        <v>15734.843486847245</v>
      </c>
      <c r="T57" s="30">
        <f>SUM(S57:S59)</f>
        <v>6204470.488662528</v>
      </c>
      <c r="U57" s="30">
        <f>SUM(D57:D59)</f>
        <v>1.0000000018</v>
      </c>
      <c r="V57" s="30"/>
      <c r="W57" s="30"/>
      <c r="X57" s="30"/>
      <c r="Y57" s="30"/>
      <c r="Z57" s="30"/>
      <c r="AA57" s="30"/>
      <c r="AB57" s="30"/>
      <c r="AC57" s="30"/>
      <c r="AD57" s="30"/>
      <c r="AE57" s="30"/>
    </row>
    <row r="58" spans="1:31" ht="12.75">
      <c r="A58" s="30">
        <f t="shared" si="0"/>
        <v>24986</v>
      </c>
      <c r="B58" s="31">
        <v>25</v>
      </c>
      <c r="C58" s="31">
        <v>-14</v>
      </c>
      <c r="D58" s="31">
        <v>0.6369800267</v>
      </c>
      <c r="E58" s="32" t="s">
        <v>145</v>
      </c>
      <c r="F58" s="32" t="s">
        <v>102</v>
      </c>
      <c r="G58" s="30">
        <f>VLOOKUP(A58,GPW!A:E,5,0)</f>
        <v>15278.130534509093</v>
      </c>
      <c r="H58" s="30">
        <f>VLOOKUP(A58,Grid_Area!A:L,12,0)</f>
        <v>4641.958</v>
      </c>
      <c r="I58" s="30">
        <f t="shared" si="1"/>
        <v>12022.671219999998</v>
      </c>
      <c r="J58" s="30">
        <f>VLOOKUP(F58,Pop_Cal!B:O,14,0)</f>
        <v>463.9101032407514</v>
      </c>
      <c r="K58" s="30">
        <f>VLOOKUP(F58,Pop_Cal!B:G,6,0)</f>
        <v>1.1017932489451476</v>
      </c>
      <c r="L58" s="30">
        <v>24986</v>
      </c>
      <c r="M58" s="30">
        <v>3</v>
      </c>
      <c r="N58" s="30">
        <f t="shared" si="8"/>
        <v>8437.754639837554</v>
      </c>
      <c r="O58" s="30">
        <f>N58*G58/SUM(N57:N59)</f>
        <v>7960.48820278357</v>
      </c>
      <c r="P58" s="30"/>
      <c r="Q58" s="30">
        <f t="shared" si="4"/>
        <v>3692950.90400011</v>
      </c>
      <c r="R58" s="30"/>
      <c r="S58" s="30">
        <f t="shared" si="5"/>
        <v>3441942.007001484</v>
      </c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</row>
    <row r="59" spans="1:31" ht="12.75">
      <c r="A59" s="30">
        <f t="shared" si="0"/>
        <v>24986</v>
      </c>
      <c r="B59" s="31">
        <v>25</v>
      </c>
      <c r="C59" s="31">
        <v>-14</v>
      </c>
      <c r="D59" s="31">
        <v>0.3622079673</v>
      </c>
      <c r="E59" s="32" t="s">
        <v>145</v>
      </c>
      <c r="F59" s="32" t="s">
        <v>104</v>
      </c>
      <c r="G59" s="30">
        <f>VLOOKUP(A59,GPW!A:E,5,0)</f>
        <v>15278.130534509093</v>
      </c>
      <c r="H59" s="30">
        <f>VLOOKUP(A59,Grid_Area!A:L,12,0)</f>
        <v>4641.958</v>
      </c>
      <c r="I59" s="30">
        <f t="shared" si="1"/>
        <v>12022.671219999998</v>
      </c>
      <c r="J59" s="30">
        <f>VLOOKUP(F59,Pop_Cal!B:O,14,0)</f>
        <v>404.8385400659776</v>
      </c>
      <c r="K59" s="30">
        <f>VLOOKUP(F59,Pop_Cal!B:G,6,0)</f>
        <v>1.771912972479708</v>
      </c>
      <c r="L59" s="30">
        <v>24986</v>
      </c>
      <c r="M59" s="30">
        <v>3</v>
      </c>
      <c r="N59" s="30">
        <f t="shared" si="8"/>
        <v>7716.162363508917</v>
      </c>
      <c r="O59" s="30">
        <f>N59*G59/SUM(N57:N59)</f>
        <v>7279.7114975907725</v>
      </c>
      <c r="P59" s="30"/>
      <c r="Q59" s="30">
        <f t="shared" si="4"/>
        <v>2947107.77478616</v>
      </c>
      <c r="R59" s="30"/>
      <c r="S59" s="30">
        <f t="shared" si="5"/>
        <v>2746793.638174197</v>
      </c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</row>
    <row r="60" spans="1:31" ht="12.75">
      <c r="A60" s="30">
        <f t="shared" si="0"/>
        <v>25983</v>
      </c>
      <c r="B60" s="31">
        <v>26</v>
      </c>
      <c r="C60" s="31">
        <v>-17</v>
      </c>
      <c r="D60" s="31">
        <v>0.5325877127</v>
      </c>
      <c r="E60" s="32" t="s">
        <v>11</v>
      </c>
      <c r="F60" s="32" t="s">
        <v>110</v>
      </c>
      <c r="G60" s="30">
        <f>VLOOKUP(A60,GPW!A:E,5,0)</f>
        <v>100334.63346097033</v>
      </c>
      <c r="H60" s="30">
        <f>VLOOKUP(A60,Grid_Area!A:L,12,0)</f>
        <v>4577.27</v>
      </c>
      <c r="I60" s="30">
        <f t="shared" si="1"/>
        <v>11855.1293</v>
      </c>
      <c r="J60" s="30">
        <f>VLOOKUP(F60,Pop_Cal!B:O,14,0)</f>
        <v>385.53303880558093</v>
      </c>
      <c r="K60" s="30">
        <f>VLOOKUP(F60,Pop_Cal!B:G,6,0)</f>
        <v>5.2301707230813745</v>
      </c>
      <c r="L60" s="30">
        <v>25983</v>
      </c>
      <c r="M60" s="30">
        <v>3</v>
      </c>
      <c r="N60" s="30">
        <f t="shared" si="8"/>
        <v>33022.75504152255</v>
      </c>
      <c r="O60" s="30">
        <f>N60*G60/SUM(N60:N62)</f>
        <v>33031.68915184373</v>
      </c>
      <c r="P60" s="30">
        <f>SUM(O60:O62)</f>
        <v>100334.63346097033</v>
      </c>
      <c r="Q60" s="30">
        <f t="shared" si="4"/>
        <v>12734807.495591657</v>
      </c>
      <c r="R60" s="30"/>
      <c r="S60" s="30">
        <f t="shared" si="5"/>
        <v>11869225.995578786</v>
      </c>
      <c r="T60" s="30">
        <f>SUM(S60:S62)</f>
        <v>39256514.00222295</v>
      </c>
      <c r="U60" s="30">
        <f>SUM(D60:D62)</f>
        <v>1.0000000018000001</v>
      </c>
      <c r="V60" s="30"/>
      <c r="W60" s="30"/>
      <c r="X60" s="30"/>
      <c r="Y60" s="30"/>
      <c r="Z60" s="30"/>
      <c r="AA60" s="30"/>
      <c r="AB60" s="30"/>
      <c r="AC60" s="30"/>
      <c r="AD60" s="30"/>
      <c r="AE60" s="30"/>
    </row>
    <row r="61" spans="1:31" ht="12.75">
      <c r="A61" s="30">
        <f t="shared" si="0"/>
        <v>25983</v>
      </c>
      <c r="B61" s="31">
        <v>26</v>
      </c>
      <c r="C61" s="31">
        <v>-17</v>
      </c>
      <c r="D61" s="31">
        <v>0.2099664373</v>
      </c>
      <c r="E61" s="32" t="s">
        <v>11</v>
      </c>
      <c r="F61" s="32" t="s">
        <v>108</v>
      </c>
      <c r="G61" s="30">
        <f>VLOOKUP(A61,GPW!A:E,5,0)</f>
        <v>100334.63346097033</v>
      </c>
      <c r="H61" s="30">
        <f>VLOOKUP(A61,Grid_Area!A:L,12,0)</f>
        <v>4577.27</v>
      </c>
      <c r="I61" s="30">
        <f t="shared" si="1"/>
        <v>11855.1293</v>
      </c>
      <c r="J61" s="30">
        <f>VLOOKUP(F61,Pop_Cal!B:O,14,0)</f>
        <v>443.4551866018308</v>
      </c>
      <c r="K61" s="30">
        <f>VLOOKUP(F61,Pop_Cal!B:G,6,0)</f>
        <v>22.347861842105264</v>
      </c>
      <c r="L61" s="30">
        <v>25983</v>
      </c>
      <c r="M61" s="30">
        <v>3</v>
      </c>
      <c r="N61" s="30">
        <f t="shared" si="8"/>
        <v>55627.83426644641</v>
      </c>
      <c r="O61" s="30">
        <f>N61*G61/SUM(N60:N62)</f>
        <v>55642.8840467461</v>
      </c>
      <c r="P61" s="30"/>
      <c r="Q61" s="30">
        <f t="shared" si="4"/>
        <v>24675125.528013825</v>
      </c>
      <c r="R61" s="30"/>
      <c r="S61" s="30">
        <f t="shared" si="5"/>
        <v>22997963.766837806</v>
      </c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2.75">
      <c r="A62" s="30">
        <f t="shared" si="0"/>
        <v>25983</v>
      </c>
      <c r="B62" s="31">
        <v>26</v>
      </c>
      <c r="C62" s="31">
        <v>-17</v>
      </c>
      <c r="D62" s="31">
        <v>0.2574458518</v>
      </c>
      <c r="E62" s="32" t="s">
        <v>11</v>
      </c>
      <c r="F62" s="32" t="s">
        <v>114</v>
      </c>
      <c r="G62" s="30">
        <f>VLOOKUP(A62,GPW!A:E,5,0)</f>
        <v>100334.63346097033</v>
      </c>
      <c r="H62" s="30">
        <f>VLOOKUP(A62,Grid_Area!A:L,12,0)</f>
        <v>4577.27</v>
      </c>
      <c r="I62" s="30">
        <f t="shared" si="1"/>
        <v>11855.1293</v>
      </c>
      <c r="J62" s="30">
        <f>VLOOKUP(F62,Pop_Cal!B:O,14,0)</f>
        <v>403.89349046202426</v>
      </c>
      <c r="K62" s="30">
        <f>VLOOKUP(F62,Pop_Cal!B:G,6,0)</f>
        <v>3.819364626913705</v>
      </c>
      <c r="L62" s="30">
        <v>25983</v>
      </c>
      <c r="M62" s="30">
        <v>3</v>
      </c>
      <c r="N62" s="30">
        <f t="shared" si="8"/>
        <v>11656.906555518679</v>
      </c>
      <c r="O62" s="30">
        <f>N62*G62/SUM(N60:N62)</f>
        <v>11660.060262380503</v>
      </c>
      <c r="P62" s="30"/>
      <c r="Q62" s="30">
        <f t="shared" si="4"/>
        <v>4709422.438370408</v>
      </c>
      <c r="R62" s="30"/>
      <c r="S62" s="30">
        <f t="shared" si="5"/>
        <v>4389324.239806351</v>
      </c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</row>
    <row r="63" spans="1:31" ht="12.75">
      <c r="A63" s="30">
        <f t="shared" si="0"/>
        <v>25987</v>
      </c>
      <c r="B63" s="31">
        <v>26</v>
      </c>
      <c r="C63" s="31">
        <v>-13</v>
      </c>
      <c r="D63" s="31">
        <v>0.0496717005</v>
      </c>
      <c r="E63" s="32" t="s">
        <v>145</v>
      </c>
      <c r="F63" s="32" t="s">
        <v>104</v>
      </c>
      <c r="G63" s="30">
        <f>VLOOKUP(A63,GPW!A:E,5,0)</f>
        <v>48264.27021070466</v>
      </c>
      <c r="H63" s="30">
        <f>VLOOKUP(A63,Grid_Area!A:L,12,0)</f>
        <v>4660.703</v>
      </c>
      <c r="I63" s="30">
        <f t="shared" si="1"/>
        <v>12071.22077</v>
      </c>
      <c r="J63" s="30">
        <f>VLOOKUP(F63,Pop_Cal!B:O,14,0)</f>
        <v>404.8385400659776</v>
      </c>
      <c r="K63" s="30">
        <f>VLOOKUP(F63,Pop_Cal!B:G,6,0)</f>
        <v>1.771912972479708</v>
      </c>
      <c r="L63" s="30">
        <v>25987</v>
      </c>
      <c r="M63" s="30">
        <v>3</v>
      </c>
      <c r="N63" s="30">
        <f t="shared" si="8"/>
        <v>1062.4355856725103</v>
      </c>
      <c r="O63" s="30">
        <f>N63*G63/SUM(N63:N65)</f>
        <v>1032.2793118798543</v>
      </c>
      <c r="P63" s="30">
        <f>SUM(O63:O65)</f>
        <v>48264.270210704664</v>
      </c>
      <c r="Q63" s="30">
        <f t="shared" si="4"/>
        <v>417906.4495617522</v>
      </c>
      <c r="R63" s="30"/>
      <c r="S63" s="30">
        <f t="shared" si="5"/>
        <v>389501.4586263232</v>
      </c>
      <c r="T63" s="30">
        <f>SUM(S63:S65)</f>
        <v>19736008.555956792</v>
      </c>
      <c r="U63" s="30">
        <f>SUM(D63:D65)</f>
        <v>0.9998332864999999</v>
      </c>
      <c r="V63" s="30"/>
      <c r="W63" s="30"/>
      <c r="X63" s="30"/>
      <c r="Y63" s="30"/>
      <c r="Z63" s="30"/>
      <c r="AA63" s="30"/>
      <c r="AB63" s="30"/>
      <c r="AC63" s="30"/>
      <c r="AD63" s="30"/>
      <c r="AE63" s="30"/>
    </row>
    <row r="64" spans="1:31" ht="12.75">
      <c r="A64" s="30">
        <f t="shared" si="0"/>
        <v>25987</v>
      </c>
      <c r="B64" s="31">
        <v>26</v>
      </c>
      <c r="C64" s="31">
        <v>-13</v>
      </c>
      <c r="D64" s="31">
        <v>0.0395654663</v>
      </c>
      <c r="E64" s="32" t="s">
        <v>4</v>
      </c>
      <c r="F64" s="32" t="s">
        <v>147</v>
      </c>
      <c r="G64" s="30">
        <f>VLOOKUP(A64,GPW!A:E,5,0)</f>
        <v>48264.27021070466</v>
      </c>
      <c r="H64" s="30">
        <f>VLOOKUP(A64,Grid_Area!A:L,12,0)</f>
        <v>4660.703</v>
      </c>
      <c r="I64" s="30">
        <f t="shared" si="1"/>
        <v>12071.22077</v>
      </c>
      <c r="J64" s="30">
        <f>VLOOKUP(F64,Pop_Cal!B:O,14,0)</f>
        <v>363.58891247434775</v>
      </c>
      <c r="K64" s="30">
        <f>VLOOKUP(F64,Pop_Cal!B:G,6,0)</f>
        <v>7.000296975096517</v>
      </c>
      <c r="L64" s="30">
        <v>25987</v>
      </c>
      <c r="M64" s="30">
        <v>3</v>
      </c>
      <c r="N64" s="30">
        <f t="shared" si="8"/>
        <v>3343.366186366212</v>
      </c>
      <c r="O64" s="30">
        <f>N64*G64/SUM(N63:N65)</f>
        <v>3248.46775914406</v>
      </c>
      <c r="P64" s="30"/>
      <c r="Q64" s="30">
        <f t="shared" si="4"/>
        <v>1181106.8597551703</v>
      </c>
      <c r="R64" s="30"/>
      <c r="S64" s="30">
        <f t="shared" si="5"/>
        <v>1100827.3386319596</v>
      </c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</row>
    <row r="65" spans="1:31" ht="12.75">
      <c r="A65" s="30">
        <f t="shared" si="0"/>
        <v>25987</v>
      </c>
      <c r="B65" s="31">
        <v>26</v>
      </c>
      <c r="C65" s="31">
        <v>-13</v>
      </c>
      <c r="D65" s="31">
        <v>0.9105961197</v>
      </c>
      <c r="E65" s="32" t="s">
        <v>145</v>
      </c>
      <c r="F65" s="32" t="s">
        <v>106</v>
      </c>
      <c r="G65" s="30">
        <f>VLOOKUP(A65,GPW!A:E,5,0)</f>
        <v>48264.27021070466</v>
      </c>
      <c r="H65" s="30">
        <f>VLOOKUP(A65,Grid_Area!A:L,12,0)</f>
        <v>4660.703</v>
      </c>
      <c r="I65" s="30">
        <f t="shared" si="1"/>
        <v>12071.22077</v>
      </c>
      <c r="J65" s="30">
        <f>VLOOKUP(F65,Pop_Cal!B:O,14,0)</f>
        <v>445.08198812668877</v>
      </c>
      <c r="K65" s="30">
        <f>VLOOKUP(F65,Pop_Cal!B:G,6,0)</f>
        <v>4.1183040877697366</v>
      </c>
      <c r="L65" s="30">
        <v>25987</v>
      </c>
      <c r="M65" s="30">
        <v>3</v>
      </c>
      <c r="N65" s="30">
        <f t="shared" si="8"/>
        <v>45268.426509244935</v>
      </c>
      <c r="O65" s="30">
        <f>N65*G65/SUM(N63:N65)</f>
        <v>43983.52313968075</v>
      </c>
      <c r="P65" s="30"/>
      <c r="Q65" s="30">
        <f t="shared" si="4"/>
        <v>19576273.923825327</v>
      </c>
      <c r="R65" s="30"/>
      <c r="S65" s="30">
        <f t="shared" si="5"/>
        <v>18245679.75869851</v>
      </c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2.75">
      <c r="A66" s="30">
        <f aca="true" t="shared" si="9" ref="A66:A129">1000*B66+C66</f>
        <v>25988</v>
      </c>
      <c r="B66" s="31">
        <v>26</v>
      </c>
      <c r="C66" s="31">
        <v>-12</v>
      </c>
      <c r="D66" s="31">
        <v>0.0355036358</v>
      </c>
      <c r="E66" s="32" t="s">
        <v>145</v>
      </c>
      <c r="F66" s="32" t="s">
        <v>106</v>
      </c>
      <c r="G66" s="30">
        <f>VLOOKUP(A66,GPW!A:E,5,0)</f>
        <v>2301.9336716667112</v>
      </c>
      <c r="H66" s="30">
        <f>VLOOKUP(A66,Grid_Area!A:L,12,0)</f>
        <v>4678.023</v>
      </c>
      <c r="I66" s="30">
        <f aca="true" t="shared" si="10" ref="I66:I129">H66*2.59</f>
        <v>12116.07957</v>
      </c>
      <c r="J66" s="30">
        <f>VLOOKUP(F66,Pop_Cal!B:O,14,0)</f>
        <v>445.08198812668877</v>
      </c>
      <c r="K66" s="30">
        <f>VLOOKUP(F66,Pop_Cal!B:G,6,0)</f>
        <v>4.1183040877697366</v>
      </c>
      <c r="L66" s="30">
        <v>25988</v>
      </c>
      <c r="M66" s="30">
        <v>3</v>
      </c>
      <c r="N66" s="30">
        <f t="shared" si="8"/>
        <v>1771.549768798777</v>
      </c>
      <c r="O66" s="30">
        <f>N66*G66/SUM(N66:N68)</f>
        <v>1710.623880255498</v>
      </c>
      <c r="P66" s="30">
        <f>SUM(O66:O68)</f>
        <v>2301.9336716667112</v>
      </c>
      <c r="Q66" s="30">
        <f t="shared" si="4"/>
        <v>761367.8775611079</v>
      </c>
      <c r="R66" s="30"/>
      <c r="S66" s="30">
        <f t="shared" si="5"/>
        <v>709617.9041320559</v>
      </c>
      <c r="T66" s="30">
        <f>SUM(S66:S68)</f>
        <v>954910.8757298314</v>
      </c>
      <c r="U66" s="30">
        <f>SUM(D66:D68)</f>
        <v>0.0477761451</v>
      </c>
      <c r="V66" s="30"/>
      <c r="W66" s="30"/>
      <c r="X66" s="30"/>
      <c r="Y66" s="30"/>
      <c r="Z66" s="30"/>
      <c r="AA66" s="30"/>
      <c r="AB66" s="30"/>
      <c r="AC66" s="30"/>
      <c r="AD66" s="30"/>
      <c r="AE66" s="30"/>
    </row>
    <row r="67" spans="1:31" ht="12.75">
      <c r="A67" s="30">
        <f t="shared" si="9"/>
        <v>25988</v>
      </c>
      <c r="B67" s="31">
        <v>26</v>
      </c>
      <c r="C67" s="31">
        <v>-12</v>
      </c>
      <c r="D67" s="31">
        <v>0.0122656403</v>
      </c>
      <c r="E67" s="32" t="s">
        <v>145</v>
      </c>
      <c r="F67" s="32" t="s">
        <v>106</v>
      </c>
      <c r="G67" s="30">
        <f>VLOOKUP(A67,GPW!A:E,5,0)</f>
        <v>2301.9336716667112</v>
      </c>
      <c r="H67" s="30">
        <f>VLOOKUP(A67,Grid_Area!A:L,12,0)</f>
        <v>4678.023</v>
      </c>
      <c r="I67" s="30">
        <f t="shared" si="10"/>
        <v>12116.07957</v>
      </c>
      <c r="J67" s="30">
        <f>VLOOKUP(F67,Pop_Cal!B:O,14,0)</f>
        <v>445.08198812668877</v>
      </c>
      <c r="K67" s="30">
        <f>VLOOKUP(F67,Pop_Cal!B:G,6,0)</f>
        <v>4.1183040877697366</v>
      </c>
      <c r="L67" s="30">
        <v>25988</v>
      </c>
      <c r="M67" s="30">
        <v>3</v>
      </c>
      <c r="N67" s="30">
        <f t="shared" si="8"/>
        <v>612.0272402533478</v>
      </c>
      <c r="O67" s="30">
        <f>N67*G67/SUM(N66:N68)</f>
        <v>590.9788316329059</v>
      </c>
      <c r="P67" s="30"/>
      <c r="Q67" s="30">
        <f aca="true" t="shared" si="11" ref="Q67:Q130">O67*J67</f>
        <v>263034.0333239614</v>
      </c>
      <c r="R67" s="30"/>
      <c r="S67" s="30">
        <f aca="true" t="shared" si="12" ref="S67:S130">Q67*$Q$323</f>
        <v>245155.67959165698</v>
      </c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</row>
    <row r="68" spans="1:31" ht="12.75">
      <c r="A68" s="30">
        <f t="shared" si="9"/>
        <v>25988</v>
      </c>
      <c r="B68" s="31">
        <v>26</v>
      </c>
      <c r="C68" s="31">
        <v>-12</v>
      </c>
      <c r="D68" s="31">
        <v>6.869E-06</v>
      </c>
      <c r="E68" s="32" t="s">
        <v>145</v>
      </c>
      <c r="F68" s="32" t="s">
        <v>106</v>
      </c>
      <c r="G68" s="30">
        <f>VLOOKUP(A68,GPW!A:E,5,0)</f>
        <v>2301.9336716667112</v>
      </c>
      <c r="H68" s="30">
        <f>VLOOKUP(A68,Grid_Area!A:L,12,0)</f>
        <v>4678.023</v>
      </c>
      <c r="I68" s="30">
        <f t="shared" si="10"/>
        <v>12116.07957</v>
      </c>
      <c r="J68" s="30">
        <f>VLOOKUP(F68,Pop_Cal!B:O,14,0)</f>
        <v>445.08198812668877</v>
      </c>
      <c r="K68" s="30">
        <f>VLOOKUP(F68,Pop_Cal!B:G,6,0)</f>
        <v>4.1183040877697366</v>
      </c>
      <c r="L68" s="30">
        <v>25988</v>
      </c>
      <c r="M68" s="30">
        <v>3</v>
      </c>
      <c r="N68" s="30">
        <f t="shared" si="8"/>
        <v>0.3427473014433862</v>
      </c>
      <c r="O68" s="30">
        <f>N68*G68/SUM(N66:N68)</f>
        <v>0.33095977830740975</v>
      </c>
      <c r="P68" s="30"/>
      <c r="Q68" s="30">
        <f t="shared" si="11"/>
        <v>147.3042361190301</v>
      </c>
      <c r="R68" s="30"/>
      <c r="S68" s="30">
        <f t="shared" si="12"/>
        <v>137.292006118514</v>
      </c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</row>
    <row r="69" spans="1:31" ht="12.75">
      <c r="A69" s="30">
        <f t="shared" si="9"/>
        <v>26986</v>
      </c>
      <c r="B69" s="31">
        <v>27</v>
      </c>
      <c r="C69" s="31">
        <v>-14</v>
      </c>
      <c r="D69" s="31">
        <v>0.2342480796</v>
      </c>
      <c r="E69" s="32" t="s">
        <v>3</v>
      </c>
      <c r="F69" s="32" t="s">
        <v>144</v>
      </c>
      <c r="G69" s="30">
        <f>VLOOKUP(A69,GPW!A:E,5,0)</f>
        <v>88232.54779619664</v>
      </c>
      <c r="H69" s="30">
        <f>VLOOKUP(A69,Grid_Area!A:L,12,0)</f>
        <v>4641.958</v>
      </c>
      <c r="I69" s="30">
        <f t="shared" si="10"/>
        <v>12022.671219999998</v>
      </c>
      <c r="J69" s="30">
        <f>VLOOKUP(F69,Pop_Cal!B:O,14,0)</f>
        <v>363.58891247434775</v>
      </c>
      <c r="K69" s="30">
        <f>VLOOKUP(F69,Pop_Cal!B:G,6,0)</f>
        <v>8.514712732919255</v>
      </c>
      <c r="L69" s="30">
        <v>26986</v>
      </c>
      <c r="M69" s="30">
        <v>3</v>
      </c>
      <c r="N69" s="30">
        <f t="shared" si="8"/>
        <v>23979.88026999501</v>
      </c>
      <c r="O69" s="30">
        <f>N69*G69/SUM(N69:N71)</f>
        <v>24041.03119308918</v>
      </c>
      <c r="P69" s="30">
        <f>SUM(O69:O71)</f>
        <v>88232.54779619664</v>
      </c>
      <c r="Q69" s="30">
        <f t="shared" si="11"/>
        <v>8741052.386257166</v>
      </c>
      <c r="R69" s="30"/>
      <c r="S69" s="30">
        <f t="shared" si="12"/>
        <v>8146925.365585148</v>
      </c>
      <c r="T69" s="30">
        <f>SUM(S69:S71)</f>
        <v>29945493.873414673</v>
      </c>
      <c r="U69" s="30">
        <f>SUM(D69:D71)</f>
        <v>1.000000002</v>
      </c>
      <c r="V69" s="30"/>
      <c r="W69" s="30"/>
      <c r="X69" s="30"/>
      <c r="Y69" s="30"/>
      <c r="Z69" s="30"/>
      <c r="AA69" s="30"/>
      <c r="AB69" s="30"/>
      <c r="AC69" s="30"/>
      <c r="AD69" s="30"/>
      <c r="AE69" s="30"/>
    </row>
    <row r="70" spans="1:31" ht="12.75">
      <c r="A70" s="30">
        <f t="shared" si="9"/>
        <v>26986</v>
      </c>
      <c r="B70" s="31">
        <v>27</v>
      </c>
      <c r="C70" s="31">
        <v>-14</v>
      </c>
      <c r="D70" s="31">
        <v>0.0120978255</v>
      </c>
      <c r="E70" s="32" t="s">
        <v>145</v>
      </c>
      <c r="F70" s="32" t="s">
        <v>106</v>
      </c>
      <c r="G70" s="30">
        <f>VLOOKUP(A70,GPW!A:E,5,0)</f>
        <v>88232.54779619664</v>
      </c>
      <c r="H70" s="30">
        <f>VLOOKUP(A70,Grid_Area!A:L,12,0)</f>
        <v>4641.958</v>
      </c>
      <c r="I70" s="30">
        <f t="shared" si="10"/>
        <v>12022.671219999998</v>
      </c>
      <c r="J70" s="30">
        <f>VLOOKUP(F70,Pop_Cal!B:O,14,0)</f>
        <v>445.08198812668877</v>
      </c>
      <c r="K70" s="30">
        <f>VLOOKUP(F70,Pop_Cal!B:G,6,0)</f>
        <v>4.1183040877697366</v>
      </c>
      <c r="L70" s="30">
        <v>26986</v>
      </c>
      <c r="M70" s="30">
        <v>3</v>
      </c>
      <c r="N70" s="30">
        <f t="shared" si="8"/>
        <v>598.9998279246145</v>
      </c>
      <c r="O70" s="30">
        <f>N70*G70/SUM(N69:N71)</f>
        <v>600.5273331497624</v>
      </c>
      <c r="P70" s="30"/>
      <c r="Q70" s="30">
        <f t="shared" si="11"/>
        <v>267283.8993627146</v>
      </c>
      <c r="R70" s="30"/>
      <c r="S70" s="30">
        <f t="shared" si="12"/>
        <v>249116.68335887985</v>
      </c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</row>
    <row r="71" spans="1:31" ht="12.75">
      <c r="A71" s="30">
        <f t="shared" si="9"/>
        <v>26986</v>
      </c>
      <c r="B71" s="31">
        <v>27</v>
      </c>
      <c r="C71" s="31">
        <v>-14</v>
      </c>
      <c r="D71" s="31">
        <v>0.7536540969</v>
      </c>
      <c r="E71" s="32" t="s">
        <v>4</v>
      </c>
      <c r="F71" s="32" t="s">
        <v>147</v>
      </c>
      <c r="G71" s="30">
        <f>VLOOKUP(A71,GPW!A:E,5,0)</f>
        <v>88232.54779619664</v>
      </c>
      <c r="H71" s="30">
        <f>VLOOKUP(A71,Grid_Area!A:L,12,0)</f>
        <v>4641.958</v>
      </c>
      <c r="I71" s="30">
        <f t="shared" si="10"/>
        <v>12022.671219999998</v>
      </c>
      <c r="J71" s="30">
        <f>VLOOKUP(F71,Pop_Cal!B:O,14,0)</f>
        <v>363.58891247434775</v>
      </c>
      <c r="K71" s="30">
        <f>VLOOKUP(F71,Pop_Cal!B:G,6,0)</f>
        <v>7.000296975096517</v>
      </c>
      <c r="L71" s="30">
        <v>26986</v>
      </c>
      <c r="M71" s="30">
        <v>3</v>
      </c>
      <c r="N71" s="30">
        <f t="shared" si="8"/>
        <v>63429.23881661412</v>
      </c>
      <c r="O71" s="30">
        <f>N71*G71/SUM(N69:N71)</f>
        <v>63590.989269957696</v>
      </c>
      <c r="P71" s="30"/>
      <c r="Q71" s="30">
        <f t="shared" si="11"/>
        <v>23120978.631831836</v>
      </c>
      <c r="R71" s="30"/>
      <c r="S71" s="30">
        <f t="shared" si="12"/>
        <v>21549451.824470647</v>
      </c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</row>
    <row r="72" spans="1:31" ht="12.75">
      <c r="A72" s="30">
        <f t="shared" si="9"/>
        <v>27983</v>
      </c>
      <c r="B72" s="31">
        <v>28</v>
      </c>
      <c r="C72" s="31">
        <v>-17</v>
      </c>
      <c r="D72" s="31">
        <v>0.2734586087</v>
      </c>
      <c r="E72" s="32" t="s">
        <v>11</v>
      </c>
      <c r="F72" s="32" t="s">
        <v>109</v>
      </c>
      <c r="G72" s="30">
        <f>VLOOKUP(A72,GPW!A:E,5,0)</f>
        <v>74747.79669388749</v>
      </c>
      <c r="H72" s="30">
        <f>VLOOKUP(A72,Grid_Area!A:L,12,0)</f>
        <v>4577.27</v>
      </c>
      <c r="I72" s="30">
        <f t="shared" si="10"/>
        <v>11855.1293</v>
      </c>
      <c r="J72" s="30">
        <f>VLOOKUP(F72,Pop_Cal!B:O,14,0)</f>
        <v>384.3998583594229</v>
      </c>
      <c r="K72" s="30">
        <f>VLOOKUP(F72,Pop_Cal!B:G,6,0)</f>
        <v>2.8119895329474267</v>
      </c>
      <c r="L72" s="30">
        <v>27983</v>
      </c>
      <c r="M72" s="30">
        <v>3</v>
      </c>
      <c r="N72" s="30">
        <f t="shared" si="8"/>
        <v>9116.152773111147</v>
      </c>
      <c r="O72" s="30">
        <f>N72*G72/SUM(N72:N74)</f>
        <v>10754.375427324174</v>
      </c>
      <c r="P72" s="30">
        <f>SUM(O72:O74)</f>
        <v>74747.7966938875</v>
      </c>
      <c r="Q72" s="30">
        <f t="shared" si="11"/>
        <v>4133980.391007471</v>
      </c>
      <c r="R72" s="30"/>
      <c r="S72" s="30">
        <f t="shared" si="12"/>
        <v>3852994.836329026</v>
      </c>
      <c r="T72" s="30">
        <f>SUM(S72:S74)</f>
        <v>30716330.374793895</v>
      </c>
      <c r="U72" s="30">
        <f>SUM(D72:D74)</f>
        <v>0.5669018159</v>
      </c>
      <c r="V72" s="30"/>
      <c r="W72" s="30"/>
      <c r="X72" s="30"/>
      <c r="Y72" s="30"/>
      <c r="Z72" s="30"/>
      <c r="AA72" s="30"/>
      <c r="AB72" s="30"/>
      <c r="AC72" s="30"/>
      <c r="AD72" s="30"/>
      <c r="AE72" s="30"/>
    </row>
    <row r="73" spans="1:31" ht="12.75">
      <c r="A73" s="30">
        <f t="shared" si="9"/>
        <v>27983</v>
      </c>
      <c r="B73" s="31">
        <v>28</v>
      </c>
      <c r="C73" s="31">
        <v>-17</v>
      </c>
      <c r="D73" s="31">
        <v>0.0704525631</v>
      </c>
      <c r="E73" s="32" t="s">
        <v>11</v>
      </c>
      <c r="F73" s="32" t="s">
        <v>112</v>
      </c>
      <c r="G73" s="30">
        <f>VLOOKUP(A73,GPW!A:E,5,0)</f>
        <v>74747.79669388749</v>
      </c>
      <c r="H73" s="30">
        <f>VLOOKUP(A73,Grid_Area!A:L,12,0)</f>
        <v>4577.27</v>
      </c>
      <c r="I73" s="30">
        <f t="shared" si="10"/>
        <v>11855.1293</v>
      </c>
      <c r="J73" s="30">
        <f>VLOOKUP(F73,Pop_Cal!B:O,14,0)</f>
        <v>462.4508526817848</v>
      </c>
      <c r="K73" s="30">
        <f>VLOOKUP(F73,Pop_Cal!B:G,6,0)</f>
        <v>22.717918737211342</v>
      </c>
      <c r="L73" s="30">
        <v>27983</v>
      </c>
      <c r="M73" s="30">
        <v>3</v>
      </c>
      <c r="N73" s="30">
        <f t="shared" si="8"/>
        <v>18974.556526778728</v>
      </c>
      <c r="O73" s="30">
        <f>N73*G73/SUM(N72:N74)</f>
        <v>22384.388407558636</v>
      </c>
      <c r="P73" s="30"/>
      <c r="Q73" s="30">
        <f t="shared" si="11"/>
        <v>10351679.50583575</v>
      </c>
      <c r="R73" s="30"/>
      <c r="S73" s="30">
        <f t="shared" si="12"/>
        <v>9648078.58549082</v>
      </c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</row>
    <row r="74" spans="1:31" ht="12.75">
      <c r="A74" s="30">
        <f t="shared" si="9"/>
        <v>27983</v>
      </c>
      <c r="B74" s="31">
        <v>28</v>
      </c>
      <c r="C74" s="31">
        <v>-17</v>
      </c>
      <c r="D74" s="31">
        <v>0.2229906441</v>
      </c>
      <c r="E74" s="32" t="s">
        <v>11</v>
      </c>
      <c r="F74" s="32" t="s">
        <v>115</v>
      </c>
      <c r="G74" s="30">
        <f>VLOOKUP(A74,GPW!A:E,5,0)</f>
        <v>74747.79669388749</v>
      </c>
      <c r="H74" s="30">
        <f>VLOOKUP(A74,Grid_Area!A:L,12,0)</f>
        <v>4577.27</v>
      </c>
      <c r="I74" s="30">
        <f t="shared" si="10"/>
        <v>11855.1293</v>
      </c>
      <c r="J74" s="30">
        <f>VLOOKUP(F74,Pop_Cal!B:O,14,0)</f>
        <v>443.9109656322008</v>
      </c>
      <c r="K74" s="30">
        <f>VLOOKUP(F74,Pop_Cal!B:G,6,0)</f>
        <v>13.342004590665647</v>
      </c>
      <c r="L74" s="30">
        <v>27983</v>
      </c>
      <c r="M74" s="30">
        <v>3</v>
      </c>
      <c r="N74" s="30">
        <f t="shared" si="8"/>
        <v>35270.695434376015</v>
      </c>
      <c r="O74" s="30">
        <f>N74*G74/SUM(N72:N74)</f>
        <v>41609.032859004685</v>
      </c>
      <c r="P74" s="30"/>
      <c r="Q74" s="30">
        <f t="shared" si="11"/>
        <v>18470705.955462743</v>
      </c>
      <c r="R74" s="30"/>
      <c r="S74" s="30">
        <f t="shared" si="12"/>
        <v>17215256.952974048</v>
      </c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</row>
    <row r="75" spans="1:31" ht="12.75">
      <c r="A75" s="30">
        <f t="shared" si="9"/>
        <v>27985</v>
      </c>
      <c r="B75" s="31">
        <v>28</v>
      </c>
      <c r="C75" s="31">
        <v>-15</v>
      </c>
      <c r="D75" s="31">
        <v>0.1308593769</v>
      </c>
      <c r="E75" s="32" t="s">
        <v>3</v>
      </c>
      <c r="F75" s="32" t="s">
        <v>146</v>
      </c>
      <c r="G75" s="30">
        <f>VLOOKUP(A75,GPW!A:E,5,0)</f>
        <v>243971.6390033871</v>
      </c>
      <c r="H75" s="30">
        <f>VLOOKUP(A75,Grid_Area!A:L,12,0)</f>
        <v>4621.803</v>
      </c>
      <c r="I75" s="30">
        <f t="shared" si="10"/>
        <v>11970.46977</v>
      </c>
      <c r="J75" s="30">
        <f>VLOOKUP(F75,Pop_Cal!B:O,14,0)</f>
        <v>730.2047907537988</v>
      </c>
      <c r="K75" s="30">
        <f>VLOOKUP(F75,Pop_Cal!B:G,6,0)</f>
        <v>102.70674300254453</v>
      </c>
      <c r="L75" s="30">
        <v>27985</v>
      </c>
      <c r="M75" s="30">
        <v>3</v>
      </c>
      <c r="N75" s="30">
        <f t="shared" si="8"/>
        <v>160884.794275867</v>
      </c>
      <c r="O75" s="30">
        <f>N75*G75/SUM(N75:N77)</f>
        <v>164485.50569393387</v>
      </c>
      <c r="P75" s="30">
        <f>SUM(O75:O77)</f>
        <v>243971.6390033871</v>
      </c>
      <c r="Q75" s="30">
        <f t="shared" si="11"/>
        <v>120108104.26727176</v>
      </c>
      <c r="R75" s="30"/>
      <c r="S75" s="30">
        <f t="shared" si="12"/>
        <v>111944388.16152334</v>
      </c>
      <c r="T75" s="30">
        <f>SUM(S75:S77)</f>
        <v>139232033.07369763</v>
      </c>
      <c r="U75" s="30">
        <f>SUM(D75:D77)</f>
        <v>1.0000000018</v>
      </c>
      <c r="V75" s="30"/>
      <c r="W75" s="30"/>
      <c r="X75" s="30"/>
      <c r="Y75" s="30"/>
      <c r="Z75" s="30"/>
      <c r="AA75" s="30"/>
      <c r="AB75" s="30"/>
      <c r="AC75" s="30"/>
      <c r="AD75" s="30"/>
      <c r="AE75" s="30"/>
    </row>
    <row r="76" spans="1:31" ht="12.75">
      <c r="A76" s="30">
        <f t="shared" si="9"/>
        <v>27985</v>
      </c>
      <c r="B76" s="31">
        <v>28</v>
      </c>
      <c r="C76" s="31">
        <v>-15</v>
      </c>
      <c r="D76" s="31">
        <v>0.6254901005</v>
      </c>
      <c r="E76" s="32" t="s">
        <v>3</v>
      </c>
      <c r="F76" s="32" t="s">
        <v>144</v>
      </c>
      <c r="G76" s="30">
        <f>VLOOKUP(A76,GPW!A:E,5,0)</f>
        <v>243971.6390033871</v>
      </c>
      <c r="H76" s="30">
        <f>VLOOKUP(A76,Grid_Area!A:L,12,0)</f>
        <v>4621.803</v>
      </c>
      <c r="I76" s="30">
        <f t="shared" si="10"/>
        <v>11970.46977</v>
      </c>
      <c r="J76" s="30">
        <f>VLOOKUP(F76,Pop_Cal!B:O,14,0)</f>
        <v>363.58891247434775</v>
      </c>
      <c r="K76" s="30">
        <f>VLOOKUP(F76,Pop_Cal!B:G,6,0)</f>
        <v>8.514712732919255</v>
      </c>
      <c r="L76" s="30">
        <v>27985</v>
      </c>
      <c r="M76" s="30">
        <v>3</v>
      </c>
      <c r="N76" s="30">
        <f t="shared" si="8"/>
        <v>63753.14815407233</v>
      </c>
      <c r="O76" s="30">
        <f>N76*G76/SUM(N75:N77)</f>
        <v>65179.98708890951</v>
      </c>
      <c r="P76" s="30"/>
      <c r="Q76" s="30">
        <f t="shared" si="11"/>
        <v>23698720.620748635</v>
      </c>
      <c r="R76" s="30"/>
      <c r="S76" s="30">
        <f t="shared" si="12"/>
        <v>22087924.84308223</v>
      </c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ht="12.75">
      <c r="A77" s="30">
        <f t="shared" si="9"/>
        <v>27985</v>
      </c>
      <c r="B77" s="31">
        <v>28</v>
      </c>
      <c r="C77" s="31">
        <v>-15</v>
      </c>
      <c r="D77" s="31">
        <v>0.2436505244</v>
      </c>
      <c r="E77" s="32" t="s">
        <v>3</v>
      </c>
      <c r="F77" s="32" t="s">
        <v>77</v>
      </c>
      <c r="G77" s="30">
        <f>VLOOKUP(A77,GPW!A:E,5,0)</f>
        <v>243971.6390033871</v>
      </c>
      <c r="H77" s="30">
        <f>VLOOKUP(A77,Grid_Area!A:L,12,0)</f>
        <v>4621.803</v>
      </c>
      <c r="I77" s="30">
        <f t="shared" si="10"/>
        <v>11970.46977</v>
      </c>
      <c r="J77" s="30">
        <f>VLOOKUP(F77,Pop_Cal!B:O,14,0)</f>
        <v>389.9664899096071</v>
      </c>
      <c r="K77" s="30">
        <f>VLOOKUP(F77,Pop_Cal!B:G,6,0)</f>
        <v>4.797682236376504</v>
      </c>
      <c r="L77" s="30">
        <v>27985</v>
      </c>
      <c r="M77" s="30">
        <v>3</v>
      </c>
      <c r="N77" s="30">
        <f t="shared" si="8"/>
        <v>13992.973921090792</v>
      </c>
      <c r="O77" s="30">
        <f>N77*G77/SUM(N75:N77)</f>
        <v>14306.146220543711</v>
      </c>
      <c r="P77" s="30"/>
      <c r="Q77" s="30">
        <f t="shared" si="11"/>
        <v>5578917.625759023</v>
      </c>
      <c r="R77" s="30"/>
      <c r="S77" s="30">
        <f t="shared" si="12"/>
        <v>5199720.069092041</v>
      </c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ht="12.75">
      <c r="A78" s="30">
        <f t="shared" si="9"/>
        <v>27990</v>
      </c>
      <c r="B78" s="31">
        <v>28</v>
      </c>
      <c r="C78" s="31">
        <v>-10</v>
      </c>
      <c r="D78" s="31">
        <v>0.0013203539</v>
      </c>
      <c r="E78" s="32" t="s">
        <v>7</v>
      </c>
      <c r="F78" s="32" t="s">
        <v>90</v>
      </c>
      <c r="G78" s="30">
        <f>VLOOKUP(A78,GPW!A:E,5,0)</f>
        <v>65432.54525469067</v>
      </c>
      <c r="H78" s="30">
        <f>VLOOKUP(A78,Grid_Area!A:L,12,0)</f>
        <v>4708.39</v>
      </c>
      <c r="I78" s="30">
        <f t="shared" si="10"/>
        <v>12194.7301</v>
      </c>
      <c r="J78" s="30">
        <f>VLOOKUP(F78,Pop_Cal!B:O,14,0)</f>
        <v>380.44696501855816</v>
      </c>
      <c r="K78" s="30">
        <f>VLOOKUP(F78,Pop_Cal!B:G,6,0)</f>
        <v>11.961298005358739</v>
      </c>
      <c r="L78" s="30">
        <v>27990</v>
      </c>
      <c r="M78" s="30">
        <v>3</v>
      </c>
      <c r="N78" s="30">
        <f t="shared" si="8"/>
        <v>192.59315863675454</v>
      </c>
      <c r="O78" s="30">
        <f>N78*G78/SUM(N78:N80)</f>
        <v>211.8940761056337</v>
      </c>
      <c r="P78" s="30">
        <f>SUM(O78:O80)</f>
        <v>65432.545254690674</v>
      </c>
      <c r="Q78" s="30">
        <f t="shared" si="11"/>
        <v>80614.45815979973</v>
      </c>
      <c r="R78" s="30"/>
      <c r="S78" s="30">
        <f t="shared" si="12"/>
        <v>75135.11474288204</v>
      </c>
      <c r="T78" s="30">
        <f>SUM(S78:S80)</f>
        <v>25243153.913906198</v>
      </c>
      <c r="U78" s="30">
        <f>SUM(D78:D80)</f>
        <v>0.4346710124</v>
      </c>
      <c r="V78" s="30"/>
      <c r="W78" s="30"/>
      <c r="X78" s="30"/>
      <c r="Y78" s="30"/>
      <c r="Z78" s="30"/>
      <c r="AA78" s="30"/>
      <c r="AB78" s="30"/>
      <c r="AC78" s="30"/>
      <c r="AD78" s="30"/>
      <c r="AE78" s="30"/>
    </row>
    <row r="79" spans="1:31" ht="12.75">
      <c r="A79" s="30">
        <f t="shared" si="9"/>
        <v>27990</v>
      </c>
      <c r="B79" s="31">
        <v>28</v>
      </c>
      <c r="C79" s="31">
        <v>-10</v>
      </c>
      <c r="D79" s="31">
        <v>0.1212467202</v>
      </c>
      <c r="E79" s="32" t="s">
        <v>7</v>
      </c>
      <c r="F79" s="32" t="s">
        <v>152</v>
      </c>
      <c r="G79" s="30">
        <f>VLOOKUP(A79,GPW!A:E,5,0)</f>
        <v>65432.54525469067</v>
      </c>
      <c r="H79" s="30">
        <f>VLOOKUP(A79,Grid_Area!A:L,12,0)</f>
        <v>4708.39</v>
      </c>
      <c r="I79" s="30">
        <f t="shared" si="10"/>
        <v>12194.7301</v>
      </c>
      <c r="J79" s="30">
        <f>VLOOKUP(F79,Pop_Cal!B:O,14,0)</f>
        <v>413.4736851657509</v>
      </c>
      <c r="K79" s="30">
        <f>VLOOKUP(F79,Pop_Cal!B:G,6,0)</f>
        <v>4.288556182976739</v>
      </c>
      <c r="L79" s="30">
        <v>27990</v>
      </c>
      <c r="M79" s="30">
        <v>3</v>
      </c>
      <c r="N79" s="30">
        <f t="shared" si="8"/>
        <v>6340.934925597315</v>
      </c>
      <c r="O79" s="30">
        <f>N79*G79/SUM(N78:N80)</f>
        <v>6976.398108925215</v>
      </c>
      <c r="P79" s="30"/>
      <c r="Q79" s="30">
        <f t="shared" si="11"/>
        <v>2884557.0352806845</v>
      </c>
      <c r="R79" s="30"/>
      <c r="S79" s="30">
        <f t="shared" si="12"/>
        <v>2688494.4559024535</v>
      </c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</row>
    <row r="80" spans="1:31" ht="12.75">
      <c r="A80" s="30">
        <f t="shared" si="9"/>
        <v>27990</v>
      </c>
      <c r="B80" s="31">
        <v>28</v>
      </c>
      <c r="C80" s="31">
        <v>-10</v>
      </c>
      <c r="D80" s="31">
        <v>0.3121039383</v>
      </c>
      <c r="E80" s="32" t="s">
        <v>7</v>
      </c>
      <c r="F80" s="32" t="s">
        <v>91</v>
      </c>
      <c r="G80" s="30">
        <f>VLOOKUP(A80,GPW!A:E,5,0)</f>
        <v>65432.54525469067</v>
      </c>
      <c r="H80" s="30">
        <f>VLOOKUP(A80,Grid_Area!A:L,12,0)</f>
        <v>4708.39</v>
      </c>
      <c r="I80" s="30">
        <f t="shared" si="10"/>
        <v>12194.7301</v>
      </c>
      <c r="J80" s="30">
        <f>VLOOKUP(F80,Pop_Cal!B:O,14,0)</f>
        <v>414.09884827457444</v>
      </c>
      <c r="K80" s="30">
        <f>VLOOKUP(F80,Pop_Cal!B:G,6,0)</f>
        <v>13.909248913718187</v>
      </c>
      <c r="L80" s="30">
        <v>27990</v>
      </c>
      <c r="M80" s="30">
        <v>3</v>
      </c>
      <c r="N80" s="30">
        <f t="shared" si="8"/>
        <v>52938.92532197142</v>
      </c>
      <c r="O80" s="30">
        <f>N80*G80/SUM(N78:N80)</f>
        <v>58244.253069659826</v>
      </c>
      <c r="P80" s="30"/>
      <c r="Q80" s="30">
        <f t="shared" si="11"/>
        <v>24118878.11475898</v>
      </c>
      <c r="R80" s="30"/>
      <c r="S80" s="30">
        <f t="shared" si="12"/>
        <v>22479524.343260862</v>
      </c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</row>
    <row r="81" spans="1:31" ht="12.75">
      <c r="A81" s="30">
        <f t="shared" si="9"/>
        <v>28984</v>
      </c>
      <c r="B81" s="31">
        <v>29</v>
      </c>
      <c r="C81" s="31">
        <v>-16</v>
      </c>
      <c r="D81" s="31">
        <v>0.1793542273</v>
      </c>
      <c r="E81" s="32" t="s">
        <v>8</v>
      </c>
      <c r="F81" s="32" t="s">
        <v>92</v>
      </c>
      <c r="G81" s="30">
        <f>VLOOKUP(A81,GPW!A:E,5,0)</f>
        <v>85058.65326151185</v>
      </c>
      <c r="H81" s="30">
        <f>VLOOKUP(A81,Grid_Area!A:L,12,0)</f>
        <v>4600.239</v>
      </c>
      <c r="I81" s="30">
        <f t="shared" si="10"/>
        <v>11914.619009999999</v>
      </c>
      <c r="J81" s="30">
        <f>VLOOKUP(F81,Pop_Cal!B:O,14,0)</f>
        <v>399.83076280777124</v>
      </c>
      <c r="K81" s="30">
        <f>VLOOKUP(F81,Pop_Cal!B:G,6,0)</f>
        <v>4.680495534428118</v>
      </c>
      <c r="L81" s="30">
        <v>28984</v>
      </c>
      <c r="M81" s="30">
        <v>3</v>
      </c>
      <c r="N81" s="30">
        <f t="shared" si="8"/>
        <v>10001.92542500222</v>
      </c>
      <c r="O81" s="30">
        <f>N81*G81/SUM(N81:N83)</f>
        <v>10606.945136111464</v>
      </c>
      <c r="P81" s="30">
        <f>SUM(O81:O83)</f>
        <v>85058.65326151185</v>
      </c>
      <c r="Q81" s="30">
        <f t="shared" si="11"/>
        <v>4240982.964831626</v>
      </c>
      <c r="R81" s="30"/>
      <c r="S81" s="30">
        <f t="shared" si="12"/>
        <v>3952724.473488217</v>
      </c>
      <c r="T81" s="30">
        <f>SUM(S81:S83)</f>
        <v>29182835.34789768</v>
      </c>
      <c r="U81" s="30">
        <f>SUM(D81:D83)</f>
        <v>0.7076849699</v>
      </c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ht="12.75">
      <c r="A82" s="30">
        <f t="shared" si="9"/>
        <v>28984</v>
      </c>
      <c r="B82" s="31">
        <v>29</v>
      </c>
      <c r="C82" s="31">
        <v>-16</v>
      </c>
      <c r="D82" s="31">
        <v>0.0001499645</v>
      </c>
      <c r="E82" s="32" t="s">
        <v>3</v>
      </c>
      <c r="F82" s="32" t="s">
        <v>77</v>
      </c>
      <c r="G82" s="30">
        <f>VLOOKUP(A82,GPW!A:E,5,0)</f>
        <v>85058.65326151185</v>
      </c>
      <c r="H82" s="30">
        <f>VLOOKUP(A82,Grid_Area!A:L,12,0)</f>
        <v>4600.239</v>
      </c>
      <c r="I82" s="30">
        <f t="shared" si="10"/>
        <v>11914.619009999999</v>
      </c>
      <c r="J82" s="30">
        <f>VLOOKUP(F82,Pop_Cal!B:O,14,0)</f>
        <v>389.9664899096071</v>
      </c>
      <c r="K82" s="30">
        <f>VLOOKUP(F82,Pop_Cal!B:G,6,0)</f>
        <v>4.797682236376504</v>
      </c>
      <c r="L82" s="30">
        <v>28984</v>
      </c>
      <c r="M82" s="30">
        <v>3</v>
      </c>
      <c r="N82" s="30">
        <f t="shared" si="8"/>
        <v>8.57235412588342</v>
      </c>
      <c r="O82" s="30">
        <f>N82*G82/SUM(N81:N83)</f>
        <v>9.09089860570961</v>
      </c>
      <c r="P82" s="30"/>
      <c r="Q82" s="30">
        <f t="shared" si="11"/>
        <v>3545.145819392718</v>
      </c>
      <c r="R82" s="30"/>
      <c r="S82" s="30">
        <f t="shared" si="12"/>
        <v>3304.183194934001</v>
      </c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ht="12.75">
      <c r="A83" s="30">
        <f t="shared" si="9"/>
        <v>28984</v>
      </c>
      <c r="B83" s="31">
        <v>29</v>
      </c>
      <c r="C83" s="31">
        <v>-16</v>
      </c>
      <c r="D83" s="31">
        <v>0.5281807781</v>
      </c>
      <c r="E83" s="32" t="s">
        <v>8</v>
      </c>
      <c r="F83" s="32" t="s">
        <v>142</v>
      </c>
      <c r="G83" s="30">
        <f>VLOOKUP(A83,GPW!A:E,5,0)</f>
        <v>85058.65326151185</v>
      </c>
      <c r="H83" s="30">
        <f>VLOOKUP(A83,Grid_Area!A:L,12,0)</f>
        <v>4600.239</v>
      </c>
      <c r="I83" s="30">
        <f t="shared" si="10"/>
        <v>11914.619009999999</v>
      </c>
      <c r="J83" s="30">
        <f>VLOOKUP(F83,Pop_Cal!B:O,14,0)</f>
        <v>363.5889124743477</v>
      </c>
      <c r="K83" s="30">
        <f>VLOOKUP(F83,Pop_Cal!B:G,6,0)</f>
        <v>11.154553003044562</v>
      </c>
      <c r="L83" s="30">
        <v>28984</v>
      </c>
      <c r="M83" s="30">
        <v>3</v>
      </c>
      <c r="N83" s="30">
        <f aca="true" t="shared" si="13" ref="N83:N146">D83*I83*K83</f>
        <v>70196.41342439782</v>
      </c>
      <c r="O83" s="30">
        <f>N83*G83/SUM(N81:N83)</f>
        <v>74442.61722679467</v>
      </c>
      <c r="P83" s="30"/>
      <c r="Q83" s="30">
        <f t="shared" si="11"/>
        <v>27066510.239234414</v>
      </c>
      <c r="R83" s="30"/>
      <c r="S83" s="30">
        <f t="shared" si="12"/>
        <v>25226806.691214528</v>
      </c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ht="12.75">
      <c r="A84" s="30">
        <f t="shared" si="9"/>
        <v>28985</v>
      </c>
      <c r="B84" s="31">
        <v>29</v>
      </c>
      <c r="C84" s="31">
        <v>-15</v>
      </c>
      <c r="D84" s="31">
        <v>0.1618396825</v>
      </c>
      <c r="E84" s="32" t="s">
        <v>8</v>
      </c>
      <c r="F84" s="32" t="s">
        <v>142</v>
      </c>
      <c r="G84" s="30">
        <f>VLOOKUP(A84,GPW!A:E,5,0)</f>
        <v>70400.8943891007</v>
      </c>
      <c r="H84" s="30">
        <f>VLOOKUP(A84,Grid_Area!A:L,12,0)</f>
        <v>4621.803</v>
      </c>
      <c r="I84" s="30">
        <f t="shared" si="10"/>
        <v>11970.46977</v>
      </c>
      <c r="J84" s="30">
        <f>VLOOKUP(F84,Pop_Cal!B:O,14,0)</f>
        <v>363.5889124743477</v>
      </c>
      <c r="K84" s="30">
        <f>VLOOKUP(F84,Pop_Cal!B:G,6,0)</f>
        <v>11.154553003044562</v>
      </c>
      <c r="L84" s="30">
        <v>28985</v>
      </c>
      <c r="M84" s="30">
        <v>3</v>
      </c>
      <c r="N84" s="30">
        <f t="shared" si="13"/>
        <v>21609.68236978396</v>
      </c>
      <c r="O84" s="30">
        <f>N84*G84/SUM(N84:N86)</f>
        <v>21806.433029117845</v>
      </c>
      <c r="P84" s="30">
        <f>SUM(O84:O86)</f>
        <v>70400.8943891007</v>
      </c>
      <c r="Q84" s="30">
        <f t="shared" si="11"/>
        <v>7928577.270001653</v>
      </c>
      <c r="R84" s="30"/>
      <c r="S84" s="30">
        <f t="shared" si="12"/>
        <v>7389673.9682664955</v>
      </c>
      <c r="T84" s="30">
        <f>SUM(S84:S86)</f>
        <v>25051556.08232104</v>
      </c>
      <c r="U84" s="30">
        <f>SUM(D84:D86)</f>
        <v>1.0000000019</v>
      </c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ht="12.75">
      <c r="A85" s="30">
        <f t="shared" si="9"/>
        <v>28985</v>
      </c>
      <c r="B85" s="31">
        <v>29</v>
      </c>
      <c r="C85" s="31">
        <v>-15</v>
      </c>
      <c r="D85" s="31">
        <v>0.0001956317</v>
      </c>
      <c r="E85" s="32" t="s">
        <v>5</v>
      </c>
      <c r="F85" s="32" t="s">
        <v>88</v>
      </c>
      <c r="G85" s="30">
        <f>VLOOKUP(A85,GPW!A:E,5,0)</f>
        <v>70400.8943891007</v>
      </c>
      <c r="H85" s="30">
        <f>VLOOKUP(A85,Grid_Area!A:L,12,0)</f>
        <v>4621.803</v>
      </c>
      <c r="I85" s="30">
        <f t="shared" si="10"/>
        <v>11970.46977</v>
      </c>
      <c r="J85" s="30">
        <f>VLOOKUP(F85,Pop_Cal!B:O,14,0)</f>
        <v>380.15657346671526</v>
      </c>
      <c r="K85" s="30">
        <f>VLOOKUP(F85,Pop_Cal!B:G,6,0)</f>
        <v>13.35448999250776</v>
      </c>
      <c r="L85" s="30">
        <v>28985</v>
      </c>
      <c r="M85" s="30">
        <v>3</v>
      </c>
      <c r="N85" s="30">
        <f t="shared" si="13"/>
        <v>31.27358941406472</v>
      </c>
      <c r="O85" s="30">
        <f>N85*G85/SUM(N84:N86)</f>
        <v>31.558327488029107</v>
      </c>
      <c r="P85" s="30"/>
      <c r="Q85" s="30">
        <f t="shared" si="11"/>
        <v>11997.105642189597</v>
      </c>
      <c r="R85" s="30"/>
      <c r="S85" s="30">
        <f t="shared" si="12"/>
        <v>11181.665542197974</v>
      </c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ht="12.75">
      <c r="A86" s="30">
        <f t="shared" si="9"/>
        <v>28985</v>
      </c>
      <c r="B86" s="31">
        <v>29</v>
      </c>
      <c r="C86" s="31">
        <v>-15</v>
      </c>
      <c r="D86" s="31">
        <v>0.8379646877</v>
      </c>
      <c r="E86" s="32" t="s">
        <v>3</v>
      </c>
      <c r="F86" s="32" t="s">
        <v>77</v>
      </c>
      <c r="G86" s="30">
        <f>VLOOKUP(A86,GPW!A:E,5,0)</f>
        <v>70400.8943891007</v>
      </c>
      <c r="H86" s="30">
        <f>VLOOKUP(A86,Grid_Area!A:L,12,0)</f>
        <v>4621.803</v>
      </c>
      <c r="I86" s="30">
        <f t="shared" si="10"/>
        <v>11970.46977</v>
      </c>
      <c r="J86" s="30">
        <f>VLOOKUP(F86,Pop_Cal!B:O,14,0)</f>
        <v>389.9664899096071</v>
      </c>
      <c r="K86" s="30">
        <f>VLOOKUP(F86,Pop_Cal!B:G,6,0)</f>
        <v>4.797682236376504</v>
      </c>
      <c r="L86" s="30">
        <v>28985</v>
      </c>
      <c r="M86" s="30">
        <v>3</v>
      </c>
      <c r="N86" s="30">
        <f t="shared" si="13"/>
        <v>48124.739524595454</v>
      </c>
      <c r="O86" s="30">
        <f>N86*G86/SUM(N84:N86)</f>
        <v>48562.903032494825</v>
      </c>
      <c r="P86" s="30"/>
      <c r="Q86" s="30">
        <f t="shared" si="11"/>
        <v>18937904.835402623</v>
      </c>
      <c r="R86" s="30"/>
      <c r="S86" s="30">
        <f t="shared" si="12"/>
        <v>17650700.448512346</v>
      </c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ht="12.75">
      <c r="A87" s="30">
        <f t="shared" si="9"/>
        <v>29984</v>
      </c>
      <c r="B87" s="31">
        <v>30</v>
      </c>
      <c r="C87" s="31">
        <v>-16</v>
      </c>
      <c r="D87" s="31">
        <v>0.0093246652</v>
      </c>
      <c r="E87" s="32" t="s">
        <v>8</v>
      </c>
      <c r="F87" s="32" t="s">
        <v>142</v>
      </c>
      <c r="G87" s="30">
        <f>VLOOKUP(A87,GPW!A:E,5,0)</f>
        <v>9845.309029169583</v>
      </c>
      <c r="H87" s="30">
        <f>VLOOKUP(A87,Grid_Area!A:L,12,0)</f>
        <v>4600.239</v>
      </c>
      <c r="I87" s="30">
        <f t="shared" si="10"/>
        <v>11914.619009999999</v>
      </c>
      <c r="J87" s="30">
        <f>VLOOKUP(F87,Pop_Cal!B:O,14,0)</f>
        <v>363.5889124743477</v>
      </c>
      <c r="K87" s="30">
        <f>VLOOKUP(F87,Pop_Cal!B:G,6,0)</f>
        <v>11.154553003044562</v>
      </c>
      <c r="L87" s="30">
        <v>29984</v>
      </c>
      <c r="M87" s="30">
        <v>3</v>
      </c>
      <c r="N87" s="30">
        <f t="shared" si="13"/>
        <v>1239.2689786589856</v>
      </c>
      <c r="O87" s="30">
        <f>N87*G87/SUM(N87:N89)</f>
        <v>1001.1544268717195</v>
      </c>
      <c r="P87" s="30">
        <f>SUM(O87:O89)</f>
        <v>9845.309029169583</v>
      </c>
      <c r="Q87" s="30">
        <f t="shared" si="11"/>
        <v>364008.64928516734</v>
      </c>
      <c r="R87" s="30"/>
      <c r="S87" s="30">
        <f t="shared" si="12"/>
        <v>339267.07759081834</v>
      </c>
      <c r="T87" s="30">
        <f>SUM(S87:S89)</f>
        <v>3632038.3869781457</v>
      </c>
      <c r="U87" s="30">
        <f>SUM(D87:D89)</f>
        <v>0.2044775227</v>
      </c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ht="12.75">
      <c r="A88" s="30">
        <f t="shared" si="9"/>
        <v>29984</v>
      </c>
      <c r="B88" s="31">
        <v>30</v>
      </c>
      <c r="C88" s="31">
        <v>-16</v>
      </c>
      <c r="D88" s="31">
        <v>0.1943141916</v>
      </c>
      <c r="E88" s="32" t="s">
        <v>8</v>
      </c>
      <c r="F88" s="32" t="s">
        <v>92</v>
      </c>
      <c r="G88" s="30">
        <f>VLOOKUP(A88,GPW!A:E,5,0)</f>
        <v>9845.309029169583</v>
      </c>
      <c r="H88" s="30">
        <f>VLOOKUP(A88,Grid_Area!A:L,12,0)</f>
        <v>4600.239</v>
      </c>
      <c r="I88" s="30">
        <f t="shared" si="10"/>
        <v>11914.619009999999</v>
      </c>
      <c r="J88" s="30">
        <f>VLOOKUP(F88,Pop_Cal!B:O,14,0)</f>
        <v>399.83076280777124</v>
      </c>
      <c r="K88" s="30">
        <f>VLOOKUP(F88,Pop_Cal!B:G,6,0)</f>
        <v>4.680495534428118</v>
      </c>
      <c r="L88" s="30">
        <v>29984</v>
      </c>
      <c r="M88" s="30">
        <v>3</v>
      </c>
      <c r="N88" s="30">
        <f t="shared" si="13"/>
        <v>10836.18759736249</v>
      </c>
      <c r="O88" s="30">
        <f>N88*G88/SUM(N87:N89)</f>
        <v>8754.110181351645</v>
      </c>
      <c r="P88" s="30"/>
      <c r="Q88" s="30">
        <f t="shared" si="11"/>
        <v>3500162.5515131047</v>
      </c>
      <c r="R88" s="30"/>
      <c r="S88" s="30">
        <f t="shared" si="12"/>
        <v>3262257.4278843137</v>
      </c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ht="12.75">
      <c r="A89" s="30">
        <f t="shared" si="9"/>
        <v>29984</v>
      </c>
      <c r="B89" s="31">
        <v>30</v>
      </c>
      <c r="C89" s="31">
        <v>-16</v>
      </c>
      <c r="D89" s="31">
        <v>0.0008386659</v>
      </c>
      <c r="E89" s="32" t="s">
        <v>8</v>
      </c>
      <c r="F89" s="32" t="s">
        <v>142</v>
      </c>
      <c r="G89" s="30">
        <f>VLOOKUP(A89,GPW!A:E,5,0)</f>
        <v>9845.309029169583</v>
      </c>
      <c r="H89" s="30">
        <f>VLOOKUP(A89,Grid_Area!A:L,12,0)</f>
        <v>4600.239</v>
      </c>
      <c r="I89" s="30">
        <f t="shared" si="10"/>
        <v>11914.619009999999</v>
      </c>
      <c r="J89" s="30">
        <f>VLOOKUP(F89,Pop_Cal!B:O,14,0)</f>
        <v>363.5889124743477</v>
      </c>
      <c r="K89" s="30">
        <f>VLOOKUP(F89,Pop_Cal!B:G,6,0)</f>
        <v>11.154553003044562</v>
      </c>
      <c r="L89" s="30">
        <v>29984</v>
      </c>
      <c r="M89" s="30">
        <v>3</v>
      </c>
      <c r="N89" s="30">
        <f t="shared" si="13"/>
        <v>111.46058448609168</v>
      </c>
      <c r="O89" s="30">
        <f>N89*G89/SUM(N87:N89)</f>
        <v>90.04442094621851</v>
      </c>
      <c r="P89" s="30"/>
      <c r="Q89" s="30">
        <f t="shared" si="11"/>
        <v>32739.15308621796</v>
      </c>
      <c r="R89" s="30"/>
      <c r="S89" s="30">
        <f t="shared" si="12"/>
        <v>30513.88150301348</v>
      </c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ht="12.75">
      <c r="A90" s="30">
        <f t="shared" si="9"/>
        <v>29986</v>
      </c>
      <c r="B90" s="31">
        <v>30</v>
      </c>
      <c r="C90" s="31">
        <v>-14</v>
      </c>
      <c r="D90" s="31">
        <v>0.0669472741</v>
      </c>
      <c r="E90" s="32" t="s">
        <v>5</v>
      </c>
      <c r="F90" s="32" t="s">
        <v>88</v>
      </c>
      <c r="G90" s="30">
        <f>VLOOKUP(A90,GPW!A:E,5,0)</f>
        <v>60112.61633950763</v>
      </c>
      <c r="H90" s="30">
        <f>VLOOKUP(A90,Grid_Area!A:L,12,0)</f>
        <v>4641.958</v>
      </c>
      <c r="I90" s="30">
        <f t="shared" si="10"/>
        <v>12022.671219999998</v>
      </c>
      <c r="J90" s="30">
        <f>VLOOKUP(F90,Pop_Cal!B:O,14,0)</f>
        <v>380.15657346671526</v>
      </c>
      <c r="K90" s="30">
        <f>VLOOKUP(F90,Pop_Cal!B:G,6,0)</f>
        <v>13.35448999250776</v>
      </c>
      <c r="L90" s="30">
        <v>29986</v>
      </c>
      <c r="M90" s="30">
        <v>3</v>
      </c>
      <c r="N90" s="30">
        <f t="shared" si="13"/>
        <v>10748.829553400668</v>
      </c>
      <c r="O90" s="30">
        <f>N90*G90/SUM(N90:N92)</f>
        <v>10674.074316873224</v>
      </c>
      <c r="P90" s="30">
        <f>SUM(O90:O92)</f>
        <v>60112.61633950763</v>
      </c>
      <c r="Q90" s="30">
        <f t="shared" si="11"/>
        <v>4057819.5172315943</v>
      </c>
      <c r="R90" s="30"/>
      <c r="S90" s="30">
        <f t="shared" si="12"/>
        <v>3782010.597016453</v>
      </c>
      <c r="T90" s="30">
        <f>SUM(S90:S92)</f>
        <v>21882185.99234637</v>
      </c>
      <c r="U90" s="30">
        <f>SUM(D90:D92)</f>
        <v>1.0000000018</v>
      </c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ht="12.75">
      <c r="A91" s="30">
        <f t="shared" si="9"/>
        <v>29986</v>
      </c>
      <c r="B91" s="31">
        <v>30</v>
      </c>
      <c r="C91" s="31">
        <v>-14</v>
      </c>
      <c r="D91" s="31">
        <v>0.0174703818</v>
      </c>
      <c r="E91" s="32" t="s">
        <v>3</v>
      </c>
      <c r="F91" s="32" t="s">
        <v>77</v>
      </c>
      <c r="G91" s="30">
        <f>VLOOKUP(A91,GPW!A:E,5,0)</f>
        <v>60112.61633950763</v>
      </c>
      <c r="H91" s="30">
        <f>VLOOKUP(A91,Grid_Area!A:L,12,0)</f>
        <v>4641.958</v>
      </c>
      <c r="I91" s="30">
        <f t="shared" si="10"/>
        <v>12022.671219999998</v>
      </c>
      <c r="J91" s="30">
        <f>VLOOKUP(F91,Pop_Cal!B:O,14,0)</f>
        <v>389.9664899096071</v>
      </c>
      <c r="K91" s="30">
        <f>VLOOKUP(F91,Pop_Cal!B:G,6,0)</f>
        <v>4.797682236376504</v>
      </c>
      <c r="L91" s="30">
        <v>29986</v>
      </c>
      <c r="M91" s="30">
        <v>3</v>
      </c>
      <c r="N91" s="30">
        <f t="shared" si="13"/>
        <v>1007.7083264594849</v>
      </c>
      <c r="O91" s="30">
        <f>N91*G91/SUM(N90:N92)</f>
        <v>1000.699984395737</v>
      </c>
      <c r="P91" s="30"/>
      <c r="Q91" s="30">
        <f t="shared" si="11"/>
        <v>390239.46036740416</v>
      </c>
      <c r="R91" s="30"/>
      <c r="S91" s="30">
        <f t="shared" si="12"/>
        <v>363714.9873758839</v>
      </c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ht="12.75">
      <c r="A92" s="30">
        <f t="shared" si="9"/>
        <v>29986</v>
      </c>
      <c r="B92" s="31">
        <v>30</v>
      </c>
      <c r="C92" s="31">
        <v>-14</v>
      </c>
      <c r="D92" s="31">
        <v>0.9155823459</v>
      </c>
      <c r="E92" s="32" t="s">
        <v>3</v>
      </c>
      <c r="F92" s="32" t="s">
        <v>78</v>
      </c>
      <c r="G92" s="30">
        <f>VLOOKUP(A92,GPW!A:E,5,0)</f>
        <v>60112.61633950763</v>
      </c>
      <c r="H92" s="30">
        <f>VLOOKUP(A92,Grid_Area!A:L,12,0)</f>
        <v>4641.958</v>
      </c>
      <c r="I92" s="30">
        <f t="shared" si="10"/>
        <v>12022.671219999998</v>
      </c>
      <c r="J92" s="30">
        <f>VLOOKUP(F92,Pop_Cal!B:O,14,0)</f>
        <v>392.87297225844065</v>
      </c>
      <c r="K92" s="30">
        <f>VLOOKUP(F92,Pop_Cal!B:G,6,0)</f>
        <v>4.431159265127832</v>
      </c>
      <c r="L92" s="30">
        <v>29986</v>
      </c>
      <c r="M92" s="30">
        <v>3</v>
      </c>
      <c r="N92" s="30">
        <f t="shared" si="13"/>
        <v>48777.073547309534</v>
      </c>
      <c r="O92" s="30">
        <f>N92*G92/SUM(N90:N92)</f>
        <v>48437.84203823867</v>
      </c>
      <c r="P92" s="30"/>
      <c r="Q92" s="30">
        <f t="shared" si="11"/>
        <v>19029918.97134767</v>
      </c>
      <c r="R92" s="30"/>
      <c r="S92" s="30">
        <f t="shared" si="12"/>
        <v>17736460.407954033</v>
      </c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ht="12.75">
      <c r="A93" s="30">
        <f t="shared" si="9"/>
        <v>30985</v>
      </c>
      <c r="B93" s="31">
        <v>31</v>
      </c>
      <c r="C93" s="31">
        <v>-15</v>
      </c>
      <c r="D93" s="31">
        <v>0.423275263</v>
      </c>
      <c r="E93" s="32" t="s">
        <v>5</v>
      </c>
      <c r="F93" s="32" t="s">
        <v>88</v>
      </c>
      <c r="G93" s="30">
        <f>VLOOKUP(A93,GPW!A:E,5,0)</f>
        <v>138681.55841831033</v>
      </c>
      <c r="H93" s="30">
        <f>VLOOKUP(A93,Grid_Area!A:L,12,0)</f>
        <v>4621.803</v>
      </c>
      <c r="I93" s="30">
        <f t="shared" si="10"/>
        <v>11970.46977</v>
      </c>
      <c r="J93" s="30">
        <f>VLOOKUP(F93,Pop_Cal!B:O,14,0)</f>
        <v>380.15657346671526</v>
      </c>
      <c r="K93" s="30">
        <f>VLOOKUP(F93,Pop_Cal!B:G,6,0)</f>
        <v>13.35448999250776</v>
      </c>
      <c r="L93" s="30">
        <v>30985</v>
      </c>
      <c r="M93" s="30">
        <v>3</v>
      </c>
      <c r="N93" s="30">
        <f t="shared" si="13"/>
        <v>67664.57984157099</v>
      </c>
      <c r="O93" s="30">
        <f>N93*G93/SUM(N93:N95)</f>
        <v>70306.05373623224</v>
      </c>
      <c r="P93" s="30">
        <f>SUM(O93:O95)</f>
        <v>138681.5584183103</v>
      </c>
      <c r="Q93" s="30">
        <f t="shared" si="11"/>
        <v>26727308.4823328</v>
      </c>
      <c r="R93" s="30"/>
      <c r="S93" s="30">
        <f t="shared" si="12"/>
        <v>24910660.388087735</v>
      </c>
      <c r="T93" s="30">
        <f>SUM(S93:S95)</f>
        <v>49290344.344939575</v>
      </c>
      <c r="U93" s="30">
        <f>SUM(D93:D95)</f>
        <v>0.5817543512</v>
      </c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ht="12.75">
      <c r="A94" s="30">
        <f t="shared" si="9"/>
        <v>30985</v>
      </c>
      <c r="B94" s="31">
        <v>31</v>
      </c>
      <c r="C94" s="31">
        <v>-15</v>
      </c>
      <c r="D94" s="31">
        <v>0.0001793226</v>
      </c>
      <c r="E94" s="32" t="s">
        <v>5</v>
      </c>
      <c r="F94" s="32" t="s">
        <v>88</v>
      </c>
      <c r="G94" s="30">
        <f>VLOOKUP(A94,GPW!A:E,5,0)</f>
        <v>138681.55841831033</v>
      </c>
      <c r="H94" s="30">
        <f>VLOOKUP(A94,Grid_Area!A:L,12,0)</f>
        <v>4621.803</v>
      </c>
      <c r="I94" s="30">
        <f t="shared" si="10"/>
        <v>11970.46977</v>
      </c>
      <c r="J94" s="30">
        <f>VLOOKUP(F94,Pop_Cal!B:O,14,0)</f>
        <v>380.15657346671526</v>
      </c>
      <c r="K94" s="30">
        <f>VLOOKUP(F94,Pop_Cal!B:G,6,0)</f>
        <v>13.35448999250776</v>
      </c>
      <c r="L94" s="30">
        <v>30985</v>
      </c>
      <c r="M94" s="30">
        <v>3</v>
      </c>
      <c r="N94" s="30">
        <f t="shared" si="13"/>
        <v>28.666424536834075</v>
      </c>
      <c r="O94" s="30">
        <f>N94*G94/SUM(N93:N95)</f>
        <v>29.785497650782585</v>
      </c>
      <c r="P94" s="30"/>
      <c r="Q94" s="30">
        <f t="shared" si="11"/>
        <v>11323.152725922404</v>
      </c>
      <c r="R94" s="30"/>
      <c r="S94" s="30">
        <f t="shared" si="12"/>
        <v>10553.521027542076</v>
      </c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ht="12.75">
      <c r="A95" s="30">
        <f t="shared" si="9"/>
        <v>30985</v>
      </c>
      <c r="B95" s="31">
        <v>31</v>
      </c>
      <c r="C95" s="31">
        <v>-15</v>
      </c>
      <c r="D95" s="31">
        <v>0.1582997656</v>
      </c>
      <c r="E95" s="32" t="s">
        <v>5</v>
      </c>
      <c r="F95" s="32" t="s">
        <v>86</v>
      </c>
      <c r="G95" s="30">
        <f>VLOOKUP(A95,GPW!A:E,5,0)</f>
        <v>138681.55841831033</v>
      </c>
      <c r="H95" s="30">
        <f>VLOOKUP(A95,Grid_Area!A:L,12,0)</f>
        <v>4621.803</v>
      </c>
      <c r="I95" s="30">
        <f t="shared" si="10"/>
        <v>11970.46977</v>
      </c>
      <c r="J95" s="30">
        <f>VLOOKUP(F95,Pop_Cal!B:O,14,0)</f>
        <v>382.5592435078085</v>
      </c>
      <c r="K95" s="30">
        <f>VLOOKUP(F95,Pop_Cal!B:G,6,0)</f>
        <v>34.71270995236902</v>
      </c>
      <c r="L95" s="30">
        <v>30985</v>
      </c>
      <c r="M95" s="30">
        <v>3</v>
      </c>
      <c r="N95" s="30">
        <f t="shared" si="13"/>
        <v>65777.89716280135</v>
      </c>
      <c r="O95" s="30">
        <f>N95*G95/SUM(N93:N95)</f>
        <v>68345.71918442729</v>
      </c>
      <c r="P95" s="30"/>
      <c r="Q95" s="30">
        <f t="shared" si="11"/>
        <v>26146286.62819162</v>
      </c>
      <c r="R95" s="30"/>
      <c r="S95" s="30">
        <f t="shared" si="12"/>
        <v>24369130.435824294</v>
      </c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ht="12.75">
      <c r="A96" s="30">
        <f t="shared" si="9"/>
        <v>30989</v>
      </c>
      <c r="B96" s="31">
        <v>31</v>
      </c>
      <c r="C96" s="31">
        <v>-11</v>
      </c>
      <c r="D96" s="31">
        <v>0.0069961465</v>
      </c>
      <c r="E96" s="32" t="s">
        <v>9</v>
      </c>
      <c r="F96" s="32" t="s">
        <v>100</v>
      </c>
      <c r="G96" s="30">
        <f>VLOOKUP(A96,GPW!A:E,5,0)</f>
        <v>94580.3368655662</v>
      </c>
      <c r="H96" s="30">
        <f>VLOOKUP(A96,Grid_Area!A:L,12,0)</f>
        <v>4693.923</v>
      </c>
      <c r="I96" s="30">
        <f t="shared" si="10"/>
        <v>12157.260569999999</v>
      </c>
      <c r="J96" s="30">
        <f>VLOOKUP(F96,Pop_Cal!B:O,14,0)</f>
        <v>430.30424493866474</v>
      </c>
      <c r="K96" s="30">
        <f>VLOOKUP(F96,Pop_Cal!B:G,6,0)</f>
        <v>2.8123854891901794</v>
      </c>
      <c r="L96" s="30">
        <v>30989</v>
      </c>
      <c r="M96" s="30">
        <v>3</v>
      </c>
      <c r="N96" s="30">
        <f t="shared" si="13"/>
        <v>239.20456786206304</v>
      </c>
      <c r="O96" s="30">
        <f>N96*G96/SUM(N96:N98)</f>
        <v>238.7105799742482</v>
      </c>
      <c r="P96" s="30">
        <f>SUM(O96:O98)</f>
        <v>94580.3368655662</v>
      </c>
      <c r="Q96" s="30">
        <f t="shared" si="11"/>
        <v>102718.17587468961</v>
      </c>
      <c r="R96" s="30"/>
      <c r="S96" s="30">
        <f t="shared" si="12"/>
        <v>95736.44860610094</v>
      </c>
      <c r="T96" s="30">
        <f>SUM(S96:S98)</f>
        <v>38950441.9840693</v>
      </c>
      <c r="U96" s="30">
        <f>SUM(D96:D98)</f>
        <v>1.0000000019000002</v>
      </c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31" ht="12.75">
      <c r="A97" s="30">
        <f t="shared" si="9"/>
        <v>30989</v>
      </c>
      <c r="B97" s="31">
        <v>31</v>
      </c>
      <c r="C97" s="31">
        <v>-11</v>
      </c>
      <c r="D97" s="31">
        <v>0.3631431852</v>
      </c>
      <c r="E97" s="32" t="s">
        <v>9</v>
      </c>
      <c r="F97" s="32" t="s">
        <v>94</v>
      </c>
      <c r="G97" s="30">
        <f>VLOOKUP(A97,GPW!A:E,5,0)</f>
        <v>94580.3368655662</v>
      </c>
      <c r="H97" s="30">
        <f>VLOOKUP(A97,Grid_Area!A:L,12,0)</f>
        <v>4693.923</v>
      </c>
      <c r="I97" s="30">
        <f t="shared" si="10"/>
        <v>12157.260569999999</v>
      </c>
      <c r="J97" s="30">
        <f>VLOOKUP(F97,Pop_Cal!B:O,14,0)</f>
        <v>396.49533772447495</v>
      </c>
      <c r="K97" s="30">
        <f>VLOOKUP(F97,Pop_Cal!B:G,6,0)</f>
        <v>5.434166937317311</v>
      </c>
      <c r="L97" s="30">
        <v>30989</v>
      </c>
      <c r="M97" s="30">
        <v>3</v>
      </c>
      <c r="N97" s="30">
        <f t="shared" si="13"/>
        <v>23990.903258530343</v>
      </c>
      <c r="O97" s="30">
        <f>N97*G97/SUM(N96:N98)</f>
        <v>23941.35898881437</v>
      </c>
      <c r="P97" s="30"/>
      <c r="Q97" s="30">
        <f t="shared" si="11"/>
        <v>9492637.217852848</v>
      </c>
      <c r="R97" s="30"/>
      <c r="S97" s="30">
        <f t="shared" si="12"/>
        <v>8847425.174800655</v>
      </c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31" ht="12.75">
      <c r="A98" s="30">
        <f t="shared" si="9"/>
        <v>30989</v>
      </c>
      <c r="B98" s="31">
        <v>31</v>
      </c>
      <c r="C98" s="31">
        <v>-11</v>
      </c>
      <c r="D98" s="31">
        <v>0.6298606702</v>
      </c>
      <c r="E98" s="32" t="s">
        <v>9</v>
      </c>
      <c r="F98" s="32" t="s">
        <v>97</v>
      </c>
      <c r="G98" s="30">
        <f>VLOOKUP(A98,GPW!A:E,5,0)</f>
        <v>94580.3368655662</v>
      </c>
      <c r="H98" s="30">
        <f>VLOOKUP(A98,Grid_Area!A:L,12,0)</f>
        <v>4693.923</v>
      </c>
      <c r="I98" s="30">
        <f t="shared" si="10"/>
        <v>12157.260569999999</v>
      </c>
      <c r="J98" s="30">
        <f>VLOOKUP(F98,Pop_Cal!B:O,14,0)</f>
        <v>457.3222306567587</v>
      </c>
      <c r="K98" s="30">
        <f>VLOOKUP(F98,Pop_Cal!B:G,6,0)</f>
        <v>9.212805293373552</v>
      </c>
      <c r="L98" s="30">
        <v>30989</v>
      </c>
      <c r="M98" s="30">
        <v>3</v>
      </c>
      <c r="N98" s="30">
        <f t="shared" si="13"/>
        <v>70545.95367292098</v>
      </c>
      <c r="O98" s="30">
        <f>N98*G98/SUM(N96:N98)</f>
        <v>70400.26729677759</v>
      </c>
      <c r="P98" s="30"/>
      <c r="Q98" s="30">
        <f t="shared" si="11"/>
        <v>32195607.278994385</v>
      </c>
      <c r="R98" s="30"/>
      <c r="S98" s="30">
        <f t="shared" si="12"/>
        <v>30007280.36066255</v>
      </c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ht="12.75">
      <c r="A99" s="30">
        <f t="shared" si="9"/>
        <v>30990</v>
      </c>
      <c r="B99" s="31">
        <v>31</v>
      </c>
      <c r="C99" s="31">
        <v>-10</v>
      </c>
      <c r="D99" s="31">
        <v>0.0381593733</v>
      </c>
      <c r="E99" s="32" t="s">
        <v>9</v>
      </c>
      <c r="F99" s="32" t="s">
        <v>101</v>
      </c>
      <c r="G99" s="30">
        <f>VLOOKUP(A99,GPW!A:E,5,0)</f>
        <v>102207.57529004246</v>
      </c>
      <c r="H99" s="30">
        <f>VLOOKUP(A99,Grid_Area!A:L,12,0)</f>
        <v>4708.39</v>
      </c>
      <c r="I99" s="30">
        <f t="shared" si="10"/>
        <v>12194.7301</v>
      </c>
      <c r="J99" s="30">
        <f>VLOOKUP(F99,Pop_Cal!B:O,14,0)</f>
        <v>399.164722394047</v>
      </c>
      <c r="K99" s="30">
        <f>VLOOKUP(F99,Pop_Cal!B:G,6,0)</f>
        <v>4.359794071244706</v>
      </c>
      <c r="L99" s="30">
        <v>30990</v>
      </c>
      <c r="M99" s="30">
        <v>3</v>
      </c>
      <c r="N99" s="30">
        <f t="shared" si="13"/>
        <v>2028.800778100957</v>
      </c>
      <c r="O99" s="30">
        <f>N99*G99/SUM(N99:N101)</f>
        <v>2127.6856372299176</v>
      </c>
      <c r="P99" s="30">
        <f>SUM(O99:O101)</f>
        <v>102207.57529004244</v>
      </c>
      <c r="Q99" s="30">
        <f t="shared" si="11"/>
        <v>849297.046726681</v>
      </c>
      <c r="R99" s="30"/>
      <c r="S99" s="30">
        <f t="shared" si="12"/>
        <v>791570.5509067277</v>
      </c>
      <c r="T99" s="30">
        <f>SUM(S99:S101)</f>
        <v>40778906.51298161</v>
      </c>
      <c r="U99" s="30">
        <f>SUM(D99:D101)</f>
        <v>0.9966031546</v>
      </c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31" ht="12.75">
      <c r="A100" s="30">
        <f t="shared" si="9"/>
        <v>30990</v>
      </c>
      <c r="B100" s="31">
        <v>31</v>
      </c>
      <c r="C100" s="31">
        <v>-10</v>
      </c>
      <c r="D100" s="31">
        <v>0.4182772913</v>
      </c>
      <c r="E100" s="32" t="s">
        <v>9</v>
      </c>
      <c r="F100" s="32" t="s">
        <v>97</v>
      </c>
      <c r="G100" s="30">
        <f>VLOOKUP(A100,GPW!A:E,5,0)</f>
        <v>102207.57529004246</v>
      </c>
      <c r="H100" s="30">
        <f>VLOOKUP(A100,Grid_Area!A:L,12,0)</f>
        <v>4708.39</v>
      </c>
      <c r="I100" s="30">
        <f t="shared" si="10"/>
        <v>12194.7301</v>
      </c>
      <c r="J100" s="30">
        <f>VLOOKUP(F100,Pop_Cal!B:O,14,0)</f>
        <v>457.3222306567587</v>
      </c>
      <c r="K100" s="30">
        <f>VLOOKUP(F100,Pop_Cal!B:G,6,0)</f>
        <v>9.212805293373552</v>
      </c>
      <c r="L100" s="30">
        <v>30990</v>
      </c>
      <c r="M100" s="30">
        <v>3</v>
      </c>
      <c r="N100" s="30">
        <f t="shared" si="13"/>
        <v>46992.48077149449</v>
      </c>
      <c r="O100" s="30">
        <f>N100*G100/SUM(N99:N101)</f>
        <v>49282.919976451456</v>
      </c>
      <c r="P100" s="30"/>
      <c r="Q100" s="30">
        <f t="shared" si="11"/>
        <v>22538174.89690931</v>
      </c>
      <c r="R100" s="30"/>
      <c r="S100" s="30">
        <f t="shared" si="12"/>
        <v>21006261.105391663</v>
      </c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</row>
    <row r="101" spans="1:31" ht="12.75">
      <c r="A101" s="30">
        <f t="shared" si="9"/>
        <v>30990</v>
      </c>
      <c r="B101" s="31">
        <v>31</v>
      </c>
      <c r="C101" s="31">
        <v>-10</v>
      </c>
      <c r="D101" s="31">
        <v>0.54016649</v>
      </c>
      <c r="E101" s="32" t="s">
        <v>9</v>
      </c>
      <c r="F101" s="32" t="s">
        <v>99</v>
      </c>
      <c r="G101" s="30">
        <f>VLOOKUP(A101,GPW!A:E,5,0)</f>
        <v>102207.57529004246</v>
      </c>
      <c r="H101" s="30">
        <f>VLOOKUP(A101,Grid_Area!A:L,12,0)</f>
        <v>4708.39</v>
      </c>
      <c r="I101" s="30">
        <f t="shared" si="10"/>
        <v>12194.7301</v>
      </c>
      <c r="J101" s="30">
        <f>VLOOKUP(F101,Pop_Cal!B:O,14,0)</f>
        <v>400.91562481711895</v>
      </c>
      <c r="K101" s="30">
        <f>VLOOKUP(F101,Pop_Cal!B:G,6,0)</f>
        <v>7.353090555435488</v>
      </c>
      <c r="L101" s="30">
        <v>30990</v>
      </c>
      <c r="M101" s="30">
        <v>3</v>
      </c>
      <c r="N101" s="30">
        <f t="shared" si="13"/>
        <v>48436.1645354453</v>
      </c>
      <c r="O101" s="30">
        <f>N101*G101/SUM(N99:N101)</f>
        <v>50796.96967636108</v>
      </c>
      <c r="P101" s="30"/>
      <c r="Q101" s="30">
        <f t="shared" si="11"/>
        <v>20365298.836614545</v>
      </c>
      <c r="R101" s="30"/>
      <c r="S101" s="30">
        <f t="shared" si="12"/>
        <v>18981074.856683217</v>
      </c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</row>
    <row r="102" spans="1:31" ht="12.75">
      <c r="A102" s="30">
        <f t="shared" si="9"/>
        <v>31985</v>
      </c>
      <c r="B102" s="31">
        <v>32</v>
      </c>
      <c r="C102" s="31">
        <v>-15</v>
      </c>
      <c r="D102" s="31">
        <v>0.0848232941</v>
      </c>
      <c r="E102" s="32" t="s">
        <v>5</v>
      </c>
      <c r="F102" s="32" t="s">
        <v>86</v>
      </c>
      <c r="G102" s="30">
        <f>VLOOKUP(A102,GPW!A:E,5,0)</f>
        <v>86319.82476868843</v>
      </c>
      <c r="H102" s="30">
        <f>VLOOKUP(A102,Grid_Area!A:L,12,0)</f>
        <v>4621.803</v>
      </c>
      <c r="I102" s="30">
        <f t="shared" si="10"/>
        <v>11970.46977</v>
      </c>
      <c r="J102" s="30">
        <f>VLOOKUP(F102,Pop_Cal!B:O,14,0)</f>
        <v>382.5592435078085</v>
      </c>
      <c r="K102" s="30">
        <f>VLOOKUP(F102,Pop_Cal!B:G,6,0)</f>
        <v>34.71270995236902</v>
      </c>
      <c r="L102" s="30">
        <v>31985</v>
      </c>
      <c r="M102" s="30">
        <v>3</v>
      </c>
      <c r="N102" s="30">
        <f t="shared" si="13"/>
        <v>35246.40668400242</v>
      </c>
      <c r="O102" s="30">
        <f>N102*G102/SUM(N102:N104)</f>
        <v>36625.01558650714</v>
      </c>
      <c r="P102" s="30">
        <f>SUM(O102:O104)</f>
        <v>86319.82476868843</v>
      </c>
      <c r="Q102" s="30">
        <f t="shared" si="11"/>
        <v>14011238.256235868</v>
      </c>
      <c r="R102" s="30"/>
      <c r="S102" s="30">
        <f t="shared" si="12"/>
        <v>13058898.094747867</v>
      </c>
      <c r="T102" s="30">
        <f>SUM(S102:S104)</f>
        <v>30741272.906899836</v>
      </c>
      <c r="U102" s="30">
        <f>SUM(D102:D104)</f>
        <v>0.24753213089999998</v>
      </c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</row>
    <row r="103" spans="1:31" ht="12.75">
      <c r="A103" s="30">
        <f t="shared" si="9"/>
        <v>31985</v>
      </c>
      <c r="B103" s="31">
        <v>32</v>
      </c>
      <c r="C103" s="31">
        <v>-15</v>
      </c>
      <c r="D103" s="31">
        <v>0.0019133169</v>
      </c>
      <c r="E103" s="32" t="s">
        <v>5</v>
      </c>
      <c r="F103" s="32" t="s">
        <v>85</v>
      </c>
      <c r="G103" s="30">
        <f>VLOOKUP(A103,GPW!A:E,5,0)</f>
        <v>86319.82476868843</v>
      </c>
      <c r="H103" s="30">
        <f>VLOOKUP(A103,Grid_Area!A:L,12,0)</f>
        <v>4621.803</v>
      </c>
      <c r="I103" s="30">
        <f t="shared" si="10"/>
        <v>11970.46977</v>
      </c>
      <c r="J103" s="30">
        <f>VLOOKUP(F103,Pop_Cal!B:O,14,0)</f>
        <v>432.65621746767454</v>
      </c>
      <c r="K103" s="30">
        <f>VLOOKUP(F103,Pop_Cal!B:G,6,0)</f>
        <v>24.309360921074585</v>
      </c>
      <c r="L103" s="30">
        <v>31985</v>
      </c>
      <c r="M103" s="30">
        <v>3</v>
      </c>
      <c r="N103" s="30">
        <f t="shared" si="13"/>
        <v>556.7646373221035</v>
      </c>
      <c r="O103" s="30">
        <f>N103*G103/SUM(N102:N104)</f>
        <v>578.5416284489875</v>
      </c>
      <c r="P103" s="30"/>
      <c r="Q103" s="30">
        <f t="shared" si="11"/>
        <v>250309.6326123277</v>
      </c>
      <c r="R103" s="30"/>
      <c r="S103" s="30">
        <f t="shared" si="12"/>
        <v>233296.15303368072</v>
      </c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31" ht="12.75">
      <c r="A104" s="30">
        <f t="shared" si="9"/>
        <v>31985</v>
      </c>
      <c r="B104" s="31">
        <v>32</v>
      </c>
      <c r="C104" s="31">
        <v>-15</v>
      </c>
      <c r="D104" s="31">
        <v>0.1607955199</v>
      </c>
      <c r="E104" s="32" t="s">
        <v>5</v>
      </c>
      <c r="F104" s="32" t="s">
        <v>83</v>
      </c>
      <c r="G104" s="30">
        <f>VLOOKUP(A104,GPW!A:E,5,0)</f>
        <v>86319.82476868843</v>
      </c>
      <c r="H104" s="30">
        <f>VLOOKUP(A104,Grid_Area!A:L,12,0)</f>
        <v>4621.803</v>
      </c>
      <c r="I104" s="30">
        <f t="shared" si="10"/>
        <v>11970.46977</v>
      </c>
      <c r="J104" s="30">
        <f>VLOOKUP(F104,Pop_Cal!B:O,14,0)</f>
        <v>381.1686107351453</v>
      </c>
      <c r="K104" s="30">
        <f>VLOOKUP(F104,Pop_Cal!B:G,6,0)</f>
        <v>24.557109557109555</v>
      </c>
      <c r="L104" s="30">
        <v>31985</v>
      </c>
      <c r="M104" s="30">
        <v>3</v>
      </c>
      <c r="N104" s="30">
        <f t="shared" si="13"/>
        <v>47267.473153974424</v>
      </c>
      <c r="O104" s="30">
        <f>N104*G104/SUM(N102:N104)</f>
        <v>49116.267553732294</v>
      </c>
      <c r="P104" s="30"/>
      <c r="Q104" s="30">
        <f t="shared" si="11"/>
        <v>18721579.467951834</v>
      </c>
      <c r="R104" s="30"/>
      <c r="S104" s="30">
        <f t="shared" si="12"/>
        <v>17449078.659118287</v>
      </c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ht="12.75">
      <c r="A105" s="30">
        <f t="shared" si="9"/>
        <v>31987</v>
      </c>
      <c r="B105" s="31">
        <v>32</v>
      </c>
      <c r="C105" s="31">
        <v>-13</v>
      </c>
      <c r="D105" s="31">
        <v>0.7567583238</v>
      </c>
      <c r="E105" s="32" t="s">
        <v>5</v>
      </c>
      <c r="F105" s="32" t="s">
        <v>87</v>
      </c>
      <c r="G105" s="30">
        <f>VLOOKUP(A105,GPW!A:E,5,0)</f>
        <v>121389.63910891485</v>
      </c>
      <c r="H105" s="30">
        <f>VLOOKUP(A105,Grid_Area!A:L,12,0)</f>
        <v>4660.703</v>
      </c>
      <c r="I105" s="30">
        <f t="shared" si="10"/>
        <v>12071.22077</v>
      </c>
      <c r="J105" s="30">
        <f>VLOOKUP(F105,Pop_Cal!B:O,14,0)</f>
        <v>381.91094702012566</v>
      </c>
      <c r="K105" s="30">
        <f>VLOOKUP(F105,Pop_Cal!B:G,6,0)</f>
        <v>12.206715037700953</v>
      </c>
      <c r="L105" s="30">
        <v>31987</v>
      </c>
      <c r="M105" s="30">
        <v>3</v>
      </c>
      <c r="N105" s="30">
        <f t="shared" si="13"/>
        <v>111508.30276060838</v>
      </c>
      <c r="O105" s="30">
        <f>N105*G105/SUM(N105:N107)</f>
        <v>113078.73355504421</v>
      </c>
      <c r="P105" s="30">
        <f>SUM(O105:O107)</f>
        <v>121389.63910891484</v>
      </c>
      <c r="Q105" s="30">
        <f t="shared" si="11"/>
        <v>43186006.219843395</v>
      </c>
      <c r="R105" s="30"/>
      <c r="S105" s="30">
        <f t="shared" si="12"/>
        <v>40250664.789964914</v>
      </c>
      <c r="T105" s="30">
        <f>SUM(S105:S107)</f>
        <v>43473126.060878806</v>
      </c>
      <c r="U105" s="30">
        <f>SUM(D105:D107)</f>
        <v>0.9947004955</v>
      </c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ht="12.75">
      <c r="A106" s="30">
        <f t="shared" si="9"/>
        <v>31987</v>
      </c>
      <c r="B106" s="31">
        <v>32</v>
      </c>
      <c r="C106" s="31">
        <v>-13</v>
      </c>
      <c r="D106" s="31">
        <v>0.1595006597</v>
      </c>
      <c r="E106" s="32" t="s">
        <v>9</v>
      </c>
      <c r="F106" s="32" t="s">
        <v>100</v>
      </c>
      <c r="G106" s="30">
        <f>VLOOKUP(A106,GPW!A:E,5,0)</f>
        <v>121389.63910891485</v>
      </c>
      <c r="H106" s="30">
        <f>VLOOKUP(A106,Grid_Area!A:L,12,0)</f>
        <v>4660.703</v>
      </c>
      <c r="I106" s="30">
        <f t="shared" si="10"/>
        <v>12071.22077</v>
      </c>
      <c r="J106" s="30">
        <f>VLOOKUP(F106,Pop_Cal!B:O,14,0)</f>
        <v>430.30424493866474</v>
      </c>
      <c r="K106" s="30">
        <f>VLOOKUP(F106,Pop_Cal!B:G,6,0)</f>
        <v>2.8123854891901794</v>
      </c>
      <c r="L106" s="30">
        <v>31987</v>
      </c>
      <c r="M106" s="30">
        <v>3</v>
      </c>
      <c r="N106" s="30">
        <f t="shared" si="13"/>
        <v>5414.876113898845</v>
      </c>
      <c r="O106" s="30">
        <f>N106*G106/SUM(N105:N107)</f>
        <v>5491.136697073336</v>
      </c>
      <c r="P106" s="30"/>
      <c r="Q106" s="30">
        <f t="shared" si="11"/>
        <v>2362859.4302891353</v>
      </c>
      <c r="R106" s="30"/>
      <c r="S106" s="30">
        <f t="shared" si="12"/>
        <v>2202256.4992517233</v>
      </c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ht="12.75">
      <c r="A107" s="30">
        <f t="shared" si="9"/>
        <v>31987</v>
      </c>
      <c r="B107" s="31">
        <v>32</v>
      </c>
      <c r="C107" s="31">
        <v>-13</v>
      </c>
      <c r="D107" s="31">
        <v>0.078441512</v>
      </c>
      <c r="E107" s="32" t="s">
        <v>5</v>
      </c>
      <c r="F107" s="32" t="s">
        <v>84</v>
      </c>
      <c r="G107" s="30">
        <f>VLOOKUP(A107,GPW!A:E,5,0)</f>
        <v>121389.63910891485</v>
      </c>
      <c r="H107" s="30">
        <f>VLOOKUP(A107,Grid_Area!A:L,12,0)</f>
        <v>4660.703</v>
      </c>
      <c r="I107" s="30">
        <f t="shared" si="10"/>
        <v>12071.22077</v>
      </c>
      <c r="J107" s="30">
        <f>VLOOKUP(F107,Pop_Cal!B:O,14,0)</f>
        <v>388.1895375447104</v>
      </c>
      <c r="K107" s="30">
        <f>VLOOKUP(F107,Pop_Cal!B:G,6,0)</f>
        <v>2.9365853658536585</v>
      </c>
      <c r="L107" s="30">
        <v>31987</v>
      </c>
      <c r="M107" s="30">
        <v>3</v>
      </c>
      <c r="N107" s="30">
        <f t="shared" si="13"/>
        <v>2780.608072919667</v>
      </c>
      <c r="O107" s="30">
        <f>N107*G107/SUM(N105:N107)</f>
        <v>2819.7688567973005</v>
      </c>
      <c r="P107" s="30"/>
      <c r="Q107" s="30">
        <f t="shared" si="11"/>
        <v>1094604.7685031209</v>
      </c>
      <c r="R107" s="30"/>
      <c r="S107" s="30">
        <f t="shared" si="12"/>
        <v>1020204.7716621673</v>
      </c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ht="12.75">
      <c r="A108" s="30">
        <f t="shared" si="9"/>
        <v>31988</v>
      </c>
      <c r="B108" s="31">
        <v>32</v>
      </c>
      <c r="C108" s="31">
        <v>-12</v>
      </c>
      <c r="D108" s="31">
        <v>0.3079274863</v>
      </c>
      <c r="E108" s="32" t="s">
        <v>9</v>
      </c>
      <c r="F108" s="32" t="s">
        <v>100</v>
      </c>
      <c r="G108" s="30">
        <f>VLOOKUP(A108,GPW!A:E,5,0)</f>
        <v>36847.066259546875</v>
      </c>
      <c r="H108" s="30">
        <f>VLOOKUP(A108,Grid_Area!A:L,12,0)</f>
        <v>4678.023</v>
      </c>
      <c r="I108" s="30">
        <f t="shared" si="10"/>
        <v>12116.07957</v>
      </c>
      <c r="J108" s="30">
        <f>VLOOKUP(F108,Pop_Cal!B:O,14,0)</f>
        <v>430.30424493866474</v>
      </c>
      <c r="K108" s="30">
        <f>VLOOKUP(F108,Pop_Cal!B:G,6,0)</f>
        <v>2.8123854891901794</v>
      </c>
      <c r="L108" s="30">
        <v>31988</v>
      </c>
      <c r="M108" s="30">
        <v>3</v>
      </c>
      <c r="N108" s="30">
        <f t="shared" si="13"/>
        <v>10492.655690920406</v>
      </c>
      <c r="O108" s="30">
        <f>N108*G108/SUM(N108:N110)</f>
        <v>10349.304096072208</v>
      </c>
      <c r="P108" s="30">
        <f>SUM(O108:O110)</f>
        <v>36847.066259546875</v>
      </c>
      <c r="Q108" s="30">
        <f t="shared" si="11"/>
        <v>4453349.4847009815</v>
      </c>
      <c r="R108" s="30"/>
      <c r="S108" s="30">
        <f t="shared" si="12"/>
        <v>4150656.497124735</v>
      </c>
      <c r="T108" s="30">
        <f>SUM(S108:S110)</f>
        <v>13774891.9641545</v>
      </c>
      <c r="U108" s="30">
        <f>SUM(D108:D110)</f>
        <v>1.0000000019</v>
      </c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ht="12.75">
      <c r="A109" s="30">
        <f t="shared" si="9"/>
        <v>31988</v>
      </c>
      <c r="B109" s="31">
        <v>32</v>
      </c>
      <c r="C109" s="31">
        <v>-12</v>
      </c>
      <c r="D109" s="31">
        <v>0.0740532931</v>
      </c>
      <c r="E109" s="32" t="s">
        <v>9</v>
      </c>
      <c r="F109" s="32" t="s">
        <v>94</v>
      </c>
      <c r="G109" s="30">
        <f>VLOOKUP(A109,GPW!A:E,5,0)</f>
        <v>36847.066259546875</v>
      </c>
      <c r="H109" s="30">
        <f>VLOOKUP(A109,Grid_Area!A:L,12,0)</f>
        <v>4678.023</v>
      </c>
      <c r="I109" s="30">
        <f t="shared" si="10"/>
        <v>12116.07957</v>
      </c>
      <c r="J109" s="30">
        <f>VLOOKUP(F109,Pop_Cal!B:O,14,0)</f>
        <v>396.49533772447495</v>
      </c>
      <c r="K109" s="30">
        <f>VLOOKUP(F109,Pop_Cal!B:G,6,0)</f>
        <v>5.434166937317311</v>
      </c>
      <c r="L109" s="30">
        <v>31988</v>
      </c>
      <c r="M109" s="30">
        <v>3</v>
      </c>
      <c r="N109" s="30">
        <f t="shared" si="13"/>
        <v>4875.727986966458</v>
      </c>
      <c r="O109" s="30">
        <f>N109*G109/SUM(N108:N110)</f>
        <v>4809.11535775549</v>
      </c>
      <c r="P109" s="30"/>
      <c r="Q109" s="30">
        <f t="shared" si="11"/>
        <v>1906791.817929222</v>
      </c>
      <c r="R109" s="30"/>
      <c r="S109" s="30">
        <f t="shared" si="12"/>
        <v>1777187.6819776748</v>
      </c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ht="12.75">
      <c r="A110" s="30">
        <f t="shared" si="9"/>
        <v>31988</v>
      </c>
      <c r="B110" s="31">
        <v>32</v>
      </c>
      <c r="C110" s="31">
        <v>-12</v>
      </c>
      <c r="D110" s="31">
        <v>0.6180192225</v>
      </c>
      <c r="E110" s="32" t="s">
        <v>5</v>
      </c>
      <c r="F110" s="32" t="s">
        <v>84</v>
      </c>
      <c r="G110" s="30">
        <f>VLOOKUP(A110,GPW!A:E,5,0)</f>
        <v>36847.066259546875</v>
      </c>
      <c r="H110" s="30">
        <f>VLOOKUP(A110,Grid_Area!A:L,12,0)</f>
        <v>4678.023</v>
      </c>
      <c r="I110" s="30">
        <f t="shared" si="10"/>
        <v>12116.07957</v>
      </c>
      <c r="J110" s="30">
        <f>VLOOKUP(F110,Pop_Cal!B:O,14,0)</f>
        <v>388.1895375447104</v>
      </c>
      <c r="K110" s="30">
        <f>VLOOKUP(F110,Pop_Cal!B:G,6,0)</f>
        <v>2.9365853658536585</v>
      </c>
      <c r="L110" s="30">
        <v>31988</v>
      </c>
      <c r="M110" s="30">
        <v>3</v>
      </c>
      <c r="N110" s="30">
        <f t="shared" si="13"/>
        <v>21989.063343955702</v>
      </c>
      <c r="O110" s="30">
        <f>N110*G110/SUM(N108:N110)</f>
        <v>21688.646805719174</v>
      </c>
      <c r="P110" s="30"/>
      <c r="Q110" s="30">
        <f t="shared" si="11"/>
        <v>8419305.773482686</v>
      </c>
      <c r="R110" s="30"/>
      <c r="S110" s="30">
        <f t="shared" si="12"/>
        <v>7847047.78505209</v>
      </c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ht="12.75">
      <c r="A111" s="30">
        <f t="shared" si="9"/>
        <v>32987</v>
      </c>
      <c r="B111" s="31">
        <v>33</v>
      </c>
      <c r="C111" s="31">
        <v>-13</v>
      </c>
      <c r="D111" s="31">
        <v>0.0019472746</v>
      </c>
      <c r="E111" s="32" t="s">
        <v>5</v>
      </c>
      <c r="F111" s="32" t="s">
        <v>87</v>
      </c>
      <c r="G111" s="30">
        <f>VLOOKUP(A111,GPW!A:E,5,0)</f>
        <v>32801.21086184401</v>
      </c>
      <c r="H111" s="30">
        <f>VLOOKUP(A111,Grid_Area!A:L,12,0)</f>
        <v>4660.703</v>
      </c>
      <c r="I111" s="30">
        <f t="shared" si="10"/>
        <v>12071.22077</v>
      </c>
      <c r="J111" s="30">
        <f>VLOOKUP(F111,Pop_Cal!B:O,14,0)</f>
        <v>381.91094702012566</v>
      </c>
      <c r="K111" s="30">
        <f>VLOOKUP(F111,Pop_Cal!B:G,6,0)</f>
        <v>12.206715037700953</v>
      </c>
      <c r="L111" s="30">
        <v>32987</v>
      </c>
      <c r="M111" s="30">
        <v>3</v>
      </c>
      <c r="N111" s="30">
        <f t="shared" si="13"/>
        <v>286.9308190288618</v>
      </c>
      <c r="O111" s="30">
        <f>N111*G111/SUM(N111:N113)</f>
        <v>291.63011342624003</v>
      </c>
      <c r="P111" s="30">
        <f>SUM(O111:O113)</f>
        <v>32801.21086184401</v>
      </c>
      <c r="Q111" s="30">
        <f t="shared" si="11"/>
        <v>111376.73279820199</v>
      </c>
      <c r="R111" s="30"/>
      <c r="S111" s="30">
        <f t="shared" si="12"/>
        <v>103806.48570374277</v>
      </c>
      <c r="T111" s="30">
        <f>SUM(S111:S113)</f>
        <v>11675712.863525178</v>
      </c>
      <c r="U111" s="30">
        <f>SUM(D111:D113)</f>
        <v>0.2191568335</v>
      </c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ht="12.75">
      <c r="A112" s="30">
        <f t="shared" si="9"/>
        <v>32987</v>
      </c>
      <c r="B112" s="31">
        <v>33</v>
      </c>
      <c r="C112" s="31">
        <v>-13</v>
      </c>
      <c r="D112" s="31">
        <v>0.0001795595</v>
      </c>
      <c r="E112" s="32" t="s">
        <v>5</v>
      </c>
      <c r="F112" s="32" t="s">
        <v>84</v>
      </c>
      <c r="G112" s="30">
        <f>VLOOKUP(A112,GPW!A:E,5,0)</f>
        <v>32801.21086184401</v>
      </c>
      <c r="H112" s="30">
        <f>VLOOKUP(A112,Grid_Area!A:L,12,0)</f>
        <v>4660.703</v>
      </c>
      <c r="I112" s="30">
        <f t="shared" si="10"/>
        <v>12071.22077</v>
      </c>
      <c r="J112" s="30">
        <f>VLOOKUP(F112,Pop_Cal!B:O,14,0)</f>
        <v>388.1895375447104</v>
      </c>
      <c r="K112" s="30">
        <f>VLOOKUP(F112,Pop_Cal!B:G,6,0)</f>
        <v>2.9365853658536585</v>
      </c>
      <c r="L112" s="30">
        <v>32987</v>
      </c>
      <c r="M112" s="30">
        <v>3</v>
      </c>
      <c r="N112" s="30">
        <f t="shared" si="13"/>
        <v>6.365055728010685</v>
      </c>
      <c r="O112" s="30">
        <f>N112*G112/SUM(N111:N113)</f>
        <v>6.469301311747133</v>
      </c>
      <c r="P112" s="30"/>
      <c r="Q112" s="30">
        <f t="shared" si="11"/>
        <v>2511.3150844445076</v>
      </c>
      <c r="R112" s="30"/>
      <c r="S112" s="30">
        <f t="shared" si="12"/>
        <v>2340.6216618269377</v>
      </c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ht="12.75">
      <c r="A113" s="30">
        <f t="shared" si="9"/>
        <v>32987</v>
      </c>
      <c r="B113" s="31">
        <v>33</v>
      </c>
      <c r="C113" s="31">
        <v>-13</v>
      </c>
      <c r="D113" s="31">
        <v>0.2170299994</v>
      </c>
      <c r="E113" s="32" t="s">
        <v>5</v>
      </c>
      <c r="F113" s="32" t="s">
        <v>87</v>
      </c>
      <c r="G113" s="30">
        <f>VLOOKUP(A113,GPW!A:E,5,0)</f>
        <v>32801.21086184401</v>
      </c>
      <c r="H113" s="30">
        <f>VLOOKUP(A113,Grid_Area!A:L,12,0)</f>
        <v>4660.703</v>
      </c>
      <c r="I113" s="30">
        <f t="shared" si="10"/>
        <v>12071.22077</v>
      </c>
      <c r="J113" s="30">
        <f>VLOOKUP(F113,Pop_Cal!B:O,14,0)</f>
        <v>381.91094702012566</v>
      </c>
      <c r="K113" s="30">
        <f>VLOOKUP(F113,Pop_Cal!B:G,6,0)</f>
        <v>12.206715037700953</v>
      </c>
      <c r="L113" s="30">
        <v>32987</v>
      </c>
      <c r="M113" s="30">
        <v>3</v>
      </c>
      <c r="N113" s="30">
        <f t="shared" si="13"/>
        <v>31979.360015107977</v>
      </c>
      <c r="O113" s="30">
        <f>N113*G113/SUM(N111:N113)</f>
        <v>32503.11144710602</v>
      </c>
      <c r="P113" s="30"/>
      <c r="Q113" s="30">
        <f t="shared" si="11"/>
        <v>12413294.073864948</v>
      </c>
      <c r="R113" s="30"/>
      <c r="S113" s="30">
        <f t="shared" si="12"/>
        <v>11569565.75615961</v>
      </c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ht="12.75">
      <c r="A114" s="30">
        <f t="shared" si="9"/>
        <v>21984</v>
      </c>
      <c r="B114" s="31">
        <v>22</v>
      </c>
      <c r="C114" s="31">
        <v>-16</v>
      </c>
      <c r="D114" s="31">
        <v>0.1470322507</v>
      </c>
      <c r="E114" s="32" t="s">
        <v>12</v>
      </c>
      <c r="F114" s="32" t="s">
        <v>121</v>
      </c>
      <c r="G114" s="30">
        <f>VLOOKUP(A114,GPW!A:E,5,0)</f>
        <v>67187.21865597981</v>
      </c>
      <c r="H114" s="30">
        <f>VLOOKUP(A114,Grid_Area!A:L,12,0)</f>
        <v>4600.239</v>
      </c>
      <c r="I114" s="30">
        <f t="shared" si="10"/>
        <v>11914.619009999999</v>
      </c>
      <c r="J114" s="30">
        <f>VLOOKUP(F114,Pop_Cal!B:O,14,0)</f>
        <v>388.40642946547894</v>
      </c>
      <c r="K114" s="30">
        <f>VLOOKUP(F114,Pop_Cal!B:G,6,0)</f>
        <v>4.606700996455561</v>
      </c>
      <c r="L114" s="30">
        <v>21984</v>
      </c>
      <c r="M114" s="30">
        <v>4</v>
      </c>
      <c r="N114" s="30">
        <f t="shared" si="13"/>
        <v>8070.17197505132</v>
      </c>
      <c r="O114" s="30">
        <f>N114*G114/SUM(N114:N117)</f>
        <v>7938.372927575957</v>
      </c>
      <c r="P114" s="33">
        <f>SUM(O114:O117)</f>
        <v>67187.21865597981</v>
      </c>
      <c r="Q114" s="30">
        <f t="shared" si="11"/>
        <v>3083315.0845651985</v>
      </c>
      <c r="R114" s="30"/>
      <c r="S114" s="30">
        <f t="shared" si="12"/>
        <v>2873742.973103434</v>
      </c>
      <c r="T114" s="30">
        <f>SUM(S114:S117)</f>
        <v>25185650.24295145</v>
      </c>
      <c r="U114" s="30">
        <f>SUM(D114:D117)</f>
        <v>0.9994225253999999</v>
      </c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ht="12.75">
      <c r="A115" s="30">
        <f t="shared" si="9"/>
        <v>21984</v>
      </c>
      <c r="B115" s="31">
        <v>22</v>
      </c>
      <c r="C115" s="31">
        <v>-16</v>
      </c>
      <c r="D115" s="31">
        <v>0.036852736</v>
      </c>
      <c r="E115" s="32" t="s">
        <v>12</v>
      </c>
      <c r="F115" s="32" t="s">
        <v>120</v>
      </c>
      <c r="G115" s="30">
        <f>VLOOKUP(A115,GPW!A:E,5,0)</f>
        <v>67187.21865597981</v>
      </c>
      <c r="H115" s="30">
        <f>VLOOKUP(A115,Grid_Area!A:L,12,0)</f>
        <v>4600.239</v>
      </c>
      <c r="I115" s="30">
        <f t="shared" si="10"/>
        <v>11914.619009999999</v>
      </c>
      <c r="J115" s="30">
        <f>VLOOKUP(F115,Pop_Cal!B:O,14,0)</f>
        <v>464.2577635359204</v>
      </c>
      <c r="K115" s="30">
        <f>VLOOKUP(F115,Pop_Cal!B:G,6,0)</f>
        <v>14.17320099255583</v>
      </c>
      <c r="L115" s="30">
        <v>21984</v>
      </c>
      <c r="M115" s="30">
        <v>4</v>
      </c>
      <c r="N115" s="30">
        <f t="shared" si="13"/>
        <v>6223.2585093475045</v>
      </c>
      <c r="O115" s="30">
        <f>N115*G115/SUM(N114:N117)</f>
        <v>6121.622565744241</v>
      </c>
      <c r="P115" s="30"/>
      <c r="Q115" s="30">
        <f t="shared" si="11"/>
        <v>2842010.8015834442</v>
      </c>
      <c r="R115" s="30"/>
      <c r="S115" s="30">
        <f t="shared" si="12"/>
        <v>2648840.0784658045</v>
      </c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ht="12.75">
      <c r="A116" s="30">
        <f t="shared" si="9"/>
        <v>21984</v>
      </c>
      <c r="B116" s="31">
        <v>22</v>
      </c>
      <c r="C116" s="31">
        <v>-16</v>
      </c>
      <c r="D116" s="31">
        <v>0.8150231893</v>
      </c>
      <c r="E116" s="32" t="s">
        <v>12</v>
      </c>
      <c r="F116" s="32" t="s">
        <v>117</v>
      </c>
      <c r="G116" s="30">
        <f>VLOOKUP(A116,GPW!A:E,5,0)</f>
        <v>67187.21865597981</v>
      </c>
      <c r="H116" s="30">
        <f>VLOOKUP(A116,Grid_Area!A:L,12,0)</f>
        <v>4600.239</v>
      </c>
      <c r="I116" s="30">
        <f t="shared" si="10"/>
        <v>11914.619009999999</v>
      </c>
      <c r="J116" s="30">
        <f>VLOOKUP(F116,Pop_Cal!B:O,14,0)</f>
        <v>396.99571075406595</v>
      </c>
      <c r="K116" s="30">
        <f>VLOOKUP(F116,Pop_Cal!B:G,6,0)</f>
        <v>5.552892844916125</v>
      </c>
      <c r="L116" s="30">
        <v>21984</v>
      </c>
      <c r="M116" s="30">
        <v>4</v>
      </c>
      <c r="N116" s="30">
        <f t="shared" si="13"/>
        <v>53922.425378245505</v>
      </c>
      <c r="O116" s="30">
        <f>N116*G116/SUM(N114:N117)</f>
        <v>53041.78438021164</v>
      </c>
      <c r="P116" s="30"/>
      <c r="Q116" s="30">
        <f t="shared" si="11"/>
        <v>21057360.889686033</v>
      </c>
      <c r="R116" s="30"/>
      <c r="S116" s="30">
        <f t="shared" si="12"/>
        <v>19626097.634900574</v>
      </c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ht="12.75">
      <c r="A117" s="30">
        <f t="shared" si="9"/>
        <v>21984</v>
      </c>
      <c r="B117" s="31">
        <v>22</v>
      </c>
      <c r="C117" s="31">
        <v>-16</v>
      </c>
      <c r="D117" s="31">
        <v>0.0005143494</v>
      </c>
      <c r="E117" s="32" t="s">
        <v>12</v>
      </c>
      <c r="F117" s="32" t="s">
        <v>120</v>
      </c>
      <c r="G117" s="30">
        <f>VLOOKUP(A117,GPW!A:E,5,0)</f>
        <v>67187.21865597981</v>
      </c>
      <c r="H117" s="30">
        <f>VLOOKUP(A117,Grid_Area!A:L,12,0)</f>
        <v>4600.239</v>
      </c>
      <c r="I117" s="30">
        <f t="shared" si="10"/>
        <v>11914.619009999999</v>
      </c>
      <c r="J117" s="30">
        <f>VLOOKUP(F117,Pop_Cal!B:O,14,0)</f>
        <v>464.2577635359204</v>
      </c>
      <c r="K117" s="30">
        <f>VLOOKUP(F117,Pop_Cal!B:G,6,0)</f>
        <v>14.17320099255583</v>
      </c>
      <c r="L117" s="30">
        <v>21984</v>
      </c>
      <c r="M117" s="30">
        <v>4</v>
      </c>
      <c r="N117" s="30">
        <f t="shared" si="13"/>
        <v>86.85730362944514</v>
      </c>
      <c r="O117" s="30">
        <f>N117*G117/SUM(N114:N117)</f>
        <v>85.43878244798462</v>
      </c>
      <c r="P117" s="30"/>
      <c r="Q117" s="30">
        <f t="shared" si="11"/>
        <v>39665.61805853339</v>
      </c>
      <c r="R117" s="30"/>
      <c r="S117" s="30">
        <f t="shared" si="12"/>
        <v>36969.55648163652</v>
      </c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ht="12.75">
      <c r="A118" s="30">
        <f t="shared" si="9"/>
        <v>23984</v>
      </c>
      <c r="B118" s="31">
        <v>24</v>
      </c>
      <c r="C118" s="31">
        <v>-16</v>
      </c>
      <c r="D118" s="31">
        <v>0.2300938626</v>
      </c>
      <c r="E118" s="32" t="s">
        <v>12</v>
      </c>
      <c r="F118" s="32" t="s">
        <v>122</v>
      </c>
      <c r="G118" s="30">
        <f>VLOOKUP(A118,GPW!A:E,5,0)</f>
        <v>53770.20310776455</v>
      </c>
      <c r="H118" s="30">
        <f>VLOOKUP(A118,Grid_Area!A:L,12,0)</f>
        <v>4600.239</v>
      </c>
      <c r="I118" s="30">
        <f t="shared" si="10"/>
        <v>11914.619009999999</v>
      </c>
      <c r="J118" s="30">
        <f>VLOOKUP(F118,Pop_Cal!B:O,14,0)</f>
        <v>413.1030610178499</v>
      </c>
      <c r="K118" s="30">
        <f>VLOOKUP(F118,Pop_Cal!B:G,6,0)</f>
        <v>2.2180923749658374</v>
      </c>
      <c r="L118" s="30">
        <v>23984</v>
      </c>
      <c r="M118" s="30">
        <v>4</v>
      </c>
      <c r="N118" s="30">
        <f t="shared" si="13"/>
        <v>6080.85745767664</v>
      </c>
      <c r="O118" s="30">
        <f>N118*G118/SUM(N118:N121)</f>
        <v>6146.796700751114</v>
      </c>
      <c r="P118" s="30">
        <f>SUM(O118:O121)</f>
        <v>53770.20310776455</v>
      </c>
      <c r="Q118" s="30">
        <f t="shared" si="11"/>
        <v>2539260.532534706</v>
      </c>
      <c r="R118" s="30"/>
      <c r="S118" s="30">
        <f t="shared" si="12"/>
        <v>2366667.6651956653</v>
      </c>
      <c r="T118" s="30">
        <f>SUM(S118:S121)</f>
        <v>20135877.106025487</v>
      </c>
      <c r="U118" s="30">
        <f>SUM(D118:D121)</f>
        <v>1.0000000018</v>
      </c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ht="12.75">
      <c r="A119" s="30">
        <f t="shared" si="9"/>
        <v>23984</v>
      </c>
      <c r="B119" s="31">
        <v>24</v>
      </c>
      <c r="C119" s="31">
        <v>-16</v>
      </c>
      <c r="D119" s="31">
        <v>0.1872727353</v>
      </c>
      <c r="E119" s="32" t="s">
        <v>12</v>
      </c>
      <c r="F119" s="32" t="s">
        <v>121</v>
      </c>
      <c r="G119" s="30">
        <f>VLOOKUP(A119,GPW!A:E,5,0)</f>
        <v>53770.20310776455</v>
      </c>
      <c r="H119" s="30">
        <f>VLOOKUP(A119,Grid_Area!A:L,12,0)</f>
        <v>4600.239</v>
      </c>
      <c r="I119" s="30">
        <f t="shared" si="10"/>
        <v>11914.619009999999</v>
      </c>
      <c r="J119" s="30">
        <f>VLOOKUP(F119,Pop_Cal!B:O,14,0)</f>
        <v>388.40642946547894</v>
      </c>
      <c r="K119" s="30">
        <f>VLOOKUP(F119,Pop_Cal!B:G,6,0)</f>
        <v>4.606700996455561</v>
      </c>
      <c r="L119" s="30">
        <v>23984</v>
      </c>
      <c r="M119" s="30">
        <v>4</v>
      </c>
      <c r="N119" s="30">
        <f t="shared" si="13"/>
        <v>10278.854964907803</v>
      </c>
      <c r="O119" s="30">
        <f>N119*G119/SUM(N118:N121)</f>
        <v>10390.316205493647</v>
      </c>
      <c r="P119" s="30"/>
      <c r="Q119" s="30">
        <f t="shared" si="11"/>
        <v>4035665.618393091</v>
      </c>
      <c r="R119" s="30"/>
      <c r="S119" s="30">
        <f t="shared" si="12"/>
        <v>3761362.492827331</v>
      </c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ht="12.75">
      <c r="A120" s="30">
        <f t="shared" si="9"/>
        <v>23984</v>
      </c>
      <c r="B120" s="31">
        <v>24</v>
      </c>
      <c r="C120" s="31">
        <v>-16</v>
      </c>
      <c r="D120" s="31">
        <v>0.0311086769</v>
      </c>
      <c r="E120" s="32" t="s">
        <v>12</v>
      </c>
      <c r="F120" s="32" t="s">
        <v>120</v>
      </c>
      <c r="G120" s="30">
        <f>VLOOKUP(A120,GPW!A:E,5,0)</f>
        <v>53770.20310776455</v>
      </c>
      <c r="H120" s="30">
        <f>VLOOKUP(A120,Grid_Area!A:L,12,0)</f>
        <v>4600.239</v>
      </c>
      <c r="I120" s="30">
        <f t="shared" si="10"/>
        <v>11914.619009999999</v>
      </c>
      <c r="J120" s="30">
        <f>VLOOKUP(F120,Pop_Cal!B:O,14,0)</f>
        <v>464.2577635359204</v>
      </c>
      <c r="K120" s="30">
        <f>VLOOKUP(F120,Pop_Cal!B:G,6,0)</f>
        <v>14.17320099255583</v>
      </c>
      <c r="L120" s="30">
        <v>23984</v>
      </c>
      <c r="M120" s="30">
        <v>4</v>
      </c>
      <c r="N120" s="30">
        <f t="shared" si="13"/>
        <v>5253.269071595313</v>
      </c>
      <c r="O120" s="30">
        <f>N120*G120/SUM(N118:N121)</f>
        <v>5310.234160591149</v>
      </c>
      <c r="P120" s="30"/>
      <c r="Q120" s="30">
        <f t="shared" si="11"/>
        <v>2465317.4352480923</v>
      </c>
      <c r="R120" s="30"/>
      <c r="S120" s="30">
        <f t="shared" si="12"/>
        <v>2297750.460690478</v>
      </c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ht="12.75">
      <c r="A121" s="30">
        <f t="shared" si="9"/>
        <v>23984</v>
      </c>
      <c r="B121" s="31">
        <v>24</v>
      </c>
      <c r="C121" s="31">
        <v>-16</v>
      </c>
      <c r="D121" s="31">
        <v>0.551524727</v>
      </c>
      <c r="E121" s="32" t="s">
        <v>12</v>
      </c>
      <c r="F121" s="32" t="s">
        <v>118</v>
      </c>
      <c r="G121" s="30">
        <f>VLOOKUP(A121,GPW!A:E,5,0)</f>
        <v>53770.20310776455</v>
      </c>
      <c r="H121" s="30">
        <f>VLOOKUP(A121,Grid_Area!A:L,12,0)</f>
        <v>4600.239</v>
      </c>
      <c r="I121" s="30">
        <f t="shared" si="10"/>
        <v>11914.619009999999</v>
      </c>
      <c r="J121" s="30">
        <f>VLOOKUP(F121,Pop_Cal!B:O,14,0)</f>
        <v>393.5761013330718</v>
      </c>
      <c r="K121" s="30">
        <f>VLOOKUP(F121,Pop_Cal!B:G,6,0)</f>
        <v>4.805876045464293</v>
      </c>
      <c r="L121" s="30">
        <v>23984</v>
      </c>
      <c r="M121" s="30">
        <v>4</v>
      </c>
      <c r="N121" s="30">
        <f t="shared" si="13"/>
        <v>31580.406295704917</v>
      </c>
      <c r="O121" s="30">
        <f>N121*G121/SUM(N118:N121)</f>
        <v>31922.856040928644</v>
      </c>
      <c r="P121" s="30"/>
      <c r="Q121" s="30">
        <f t="shared" si="11"/>
        <v>12564073.224005595</v>
      </c>
      <c r="R121" s="30"/>
      <c r="S121" s="30">
        <f t="shared" si="12"/>
        <v>11710096.487312015</v>
      </c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ht="12.75">
      <c r="A122" s="30">
        <f t="shared" si="9"/>
        <v>23987</v>
      </c>
      <c r="B122" s="31">
        <v>24</v>
      </c>
      <c r="C122" s="31">
        <v>-13</v>
      </c>
      <c r="D122" s="31">
        <v>0.0001399169</v>
      </c>
      <c r="E122" s="32" t="s">
        <v>145</v>
      </c>
      <c r="F122" s="32" t="s">
        <v>102</v>
      </c>
      <c r="G122" s="30">
        <f>VLOOKUP(A122,GPW!A:E,5,0)</f>
        <v>45620.43326599263</v>
      </c>
      <c r="H122" s="30">
        <f>VLOOKUP(A122,Grid_Area!A:L,12,0)</f>
        <v>4660.703</v>
      </c>
      <c r="I122" s="30">
        <f t="shared" si="10"/>
        <v>12071.22077</v>
      </c>
      <c r="J122" s="30">
        <f>VLOOKUP(F122,Pop_Cal!B:O,14,0)</f>
        <v>463.9101032407514</v>
      </c>
      <c r="K122" s="30">
        <f>VLOOKUP(F122,Pop_Cal!B:G,6,0)</f>
        <v>1.1017932489451476</v>
      </c>
      <c r="L122" s="30">
        <v>23987</v>
      </c>
      <c r="M122" s="30">
        <v>4</v>
      </c>
      <c r="N122" s="30">
        <f t="shared" si="13"/>
        <v>1.8608933079960617</v>
      </c>
      <c r="O122" s="30">
        <f>N122*G122/SUM(N122:N125)</f>
        <v>1.874347644799093</v>
      </c>
      <c r="P122" s="30">
        <f>SUM(O122:O125)</f>
        <v>45620.43326599264</v>
      </c>
      <c r="Q122" s="30">
        <f t="shared" si="11"/>
        <v>869.5288094078065</v>
      </c>
      <c r="R122" s="30"/>
      <c r="S122" s="30">
        <f t="shared" si="12"/>
        <v>810.4271660251205</v>
      </c>
      <c r="T122" s="30">
        <f>SUM(S122:S125)</f>
        <v>16896695.807076372</v>
      </c>
      <c r="U122" s="30">
        <f>SUM(D122:D125)</f>
        <v>0.9829619502</v>
      </c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ht="12.75">
      <c r="A123" s="30">
        <f t="shared" si="9"/>
        <v>23987</v>
      </c>
      <c r="B123" s="31">
        <v>24</v>
      </c>
      <c r="C123" s="31">
        <v>-13</v>
      </c>
      <c r="D123" s="31">
        <v>0.2739109484</v>
      </c>
      <c r="E123" s="32" t="s">
        <v>145</v>
      </c>
      <c r="F123" s="32" t="s">
        <v>103</v>
      </c>
      <c r="G123" s="30">
        <f>VLOOKUP(A123,GPW!A:E,5,0)</f>
        <v>45620.43326599263</v>
      </c>
      <c r="H123" s="30">
        <f>VLOOKUP(A123,Grid_Area!A:L,12,0)</f>
        <v>4660.703</v>
      </c>
      <c r="I123" s="30">
        <f t="shared" si="10"/>
        <v>12071.22077</v>
      </c>
      <c r="J123" s="30">
        <f>VLOOKUP(F123,Pop_Cal!B:O,14,0)</f>
        <v>400.61921821728396</v>
      </c>
      <c r="K123" s="30">
        <f>VLOOKUP(F123,Pop_Cal!B:G,6,0)</f>
        <v>3.660542251582714</v>
      </c>
      <c r="L123" s="30">
        <v>23987</v>
      </c>
      <c r="M123" s="30">
        <v>4</v>
      </c>
      <c r="N123" s="30">
        <f t="shared" si="13"/>
        <v>12103.361599878706</v>
      </c>
      <c r="O123" s="30">
        <f>N123*G123/SUM(N122:N125)</f>
        <v>12190.869412773687</v>
      </c>
      <c r="P123" s="30"/>
      <c r="Q123" s="30">
        <f t="shared" si="11"/>
        <v>4883896.573534394</v>
      </c>
      <c r="R123" s="30"/>
      <c r="S123" s="30">
        <f t="shared" si="12"/>
        <v>4551939.414112</v>
      </c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ht="12.75">
      <c r="A124" s="30">
        <f t="shared" si="9"/>
        <v>23987</v>
      </c>
      <c r="B124" s="31">
        <v>24</v>
      </c>
      <c r="C124" s="31">
        <v>-13</v>
      </c>
      <c r="D124" s="31">
        <v>0.0514780029</v>
      </c>
      <c r="E124" s="32" t="s">
        <v>145</v>
      </c>
      <c r="F124" s="32" t="s">
        <v>106</v>
      </c>
      <c r="G124" s="30">
        <f>VLOOKUP(A124,GPW!A:E,5,0)</f>
        <v>45620.43326599263</v>
      </c>
      <c r="H124" s="30">
        <f>VLOOKUP(A124,Grid_Area!A:L,12,0)</f>
        <v>4660.703</v>
      </c>
      <c r="I124" s="30">
        <f t="shared" si="10"/>
        <v>12071.22077</v>
      </c>
      <c r="J124" s="30">
        <f>VLOOKUP(F124,Pop_Cal!B:O,14,0)</f>
        <v>445.08198812668877</v>
      </c>
      <c r="K124" s="30">
        <f>VLOOKUP(F124,Pop_Cal!B:G,6,0)</f>
        <v>4.1183040877697366</v>
      </c>
      <c r="L124" s="30">
        <v>23987</v>
      </c>
      <c r="M124" s="30">
        <v>4</v>
      </c>
      <c r="N124" s="30">
        <f t="shared" si="13"/>
        <v>2559.1237879303562</v>
      </c>
      <c r="O124" s="30">
        <f>N124*G124/SUM(N122:N125)</f>
        <v>2577.6263604397614</v>
      </c>
      <c r="P124" s="30"/>
      <c r="Q124" s="30">
        <f t="shared" si="11"/>
        <v>1147255.0651522898</v>
      </c>
      <c r="R124" s="30"/>
      <c r="S124" s="30">
        <f t="shared" si="12"/>
        <v>1069276.4415621303</v>
      </c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ht="12.75">
      <c r="A125" s="30">
        <f t="shared" si="9"/>
        <v>23987</v>
      </c>
      <c r="B125" s="31">
        <v>24</v>
      </c>
      <c r="C125" s="31">
        <v>-13</v>
      </c>
      <c r="D125" s="31">
        <v>0.657433082</v>
      </c>
      <c r="E125" s="32" t="s">
        <v>145</v>
      </c>
      <c r="F125" s="32" t="s">
        <v>105</v>
      </c>
      <c r="G125" s="30">
        <f>VLOOKUP(A125,GPW!A:E,5,0)</f>
        <v>45620.43326599263</v>
      </c>
      <c r="H125" s="30">
        <f>VLOOKUP(A125,Grid_Area!A:L,12,0)</f>
        <v>4660.703</v>
      </c>
      <c r="I125" s="30">
        <f t="shared" si="10"/>
        <v>12071.22077</v>
      </c>
      <c r="J125" s="30">
        <f>VLOOKUP(F125,Pop_Cal!B:O,14,0)</f>
        <v>392.11887590872834</v>
      </c>
      <c r="K125" s="30">
        <f>VLOOKUP(F125,Pop_Cal!B:G,6,0)</f>
        <v>3.859443076340216</v>
      </c>
      <c r="L125" s="30">
        <v>23987</v>
      </c>
      <c r="M125" s="30">
        <v>4</v>
      </c>
      <c r="N125" s="30">
        <f t="shared" si="13"/>
        <v>30628.61695765623</v>
      </c>
      <c r="O125" s="30">
        <f>N125*G125/SUM(N122:N125)</f>
        <v>30850.063145134387</v>
      </c>
      <c r="P125" s="30"/>
      <c r="Q125" s="30">
        <f t="shared" si="11"/>
        <v>12096892.082183383</v>
      </c>
      <c r="R125" s="30"/>
      <c r="S125" s="30">
        <f t="shared" si="12"/>
        <v>11274669.524236219</v>
      </c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ht="12.75">
      <c r="A126" s="30">
        <f t="shared" si="9"/>
        <v>24982</v>
      </c>
      <c r="B126" s="31">
        <v>25</v>
      </c>
      <c r="C126" s="31">
        <v>-18</v>
      </c>
      <c r="D126" s="31">
        <v>0.0101584216</v>
      </c>
      <c r="E126" s="32" t="s">
        <v>11</v>
      </c>
      <c r="F126" s="32" t="s">
        <v>110</v>
      </c>
      <c r="G126" s="30">
        <f>VLOOKUP(A126,GPW!A:E,5,0)</f>
        <v>101192.61714615952</v>
      </c>
      <c r="H126" s="30">
        <f>VLOOKUP(A126,Grid_Area!A:L,12,0)</f>
        <v>4552.911</v>
      </c>
      <c r="I126" s="30">
        <f t="shared" si="10"/>
        <v>11792.03949</v>
      </c>
      <c r="J126" s="30">
        <f>VLOOKUP(F126,Pop_Cal!B:O,14,0)</f>
        <v>385.53303880558093</v>
      </c>
      <c r="K126" s="30">
        <f>VLOOKUP(F126,Pop_Cal!B:G,6,0)</f>
        <v>5.2301707230813745</v>
      </c>
      <c r="L126" s="30">
        <v>24982</v>
      </c>
      <c r="M126" s="30">
        <v>4</v>
      </c>
      <c r="N126" s="30">
        <f t="shared" si="13"/>
        <v>626.514350972209</v>
      </c>
      <c r="O126" s="30">
        <f>N126*G126/SUM(N126:N129)</f>
        <v>621.8368297072739</v>
      </c>
      <c r="P126" s="30">
        <f>SUM(O126:O129)</f>
        <v>101192.61714615952</v>
      </c>
      <c r="Q126" s="30">
        <f t="shared" si="11"/>
        <v>239738.64259827384</v>
      </c>
      <c r="R126" s="30"/>
      <c r="S126" s="30">
        <f t="shared" si="12"/>
        <v>223443.67041725758</v>
      </c>
      <c r="T126" s="30">
        <f>SUM(S126:S129)</f>
        <v>53466338.56163563</v>
      </c>
      <c r="U126" s="30">
        <f>SUM(D126:D129)</f>
        <v>0.8294558068</v>
      </c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ht="12.75">
      <c r="A127" s="30">
        <f t="shared" si="9"/>
        <v>24982</v>
      </c>
      <c r="B127" s="31">
        <v>25</v>
      </c>
      <c r="C127" s="31">
        <v>-18</v>
      </c>
      <c r="D127" s="31">
        <v>0.0835075621</v>
      </c>
      <c r="E127" s="32" t="s">
        <v>11</v>
      </c>
      <c r="F127" s="32" t="s">
        <v>111</v>
      </c>
      <c r="G127" s="30">
        <f>VLOOKUP(A127,GPW!A:E,5,0)</f>
        <v>101192.61714615952</v>
      </c>
      <c r="H127" s="30">
        <f>VLOOKUP(A127,Grid_Area!A:L,12,0)</f>
        <v>4552.911</v>
      </c>
      <c r="I127" s="30">
        <f t="shared" si="10"/>
        <v>11792.03949</v>
      </c>
      <c r="J127" s="30">
        <f>VLOOKUP(F127,Pop_Cal!B:O,14,0)</f>
        <v>708.093458428694</v>
      </c>
      <c r="K127" s="30">
        <f>VLOOKUP(F127,Pop_Cal!B:G,6,0)</f>
        <v>58.130343377715484</v>
      </c>
      <c r="L127" s="30">
        <v>24982</v>
      </c>
      <c r="M127" s="30">
        <v>4</v>
      </c>
      <c r="N127" s="30">
        <f t="shared" si="13"/>
        <v>57242.37157335446</v>
      </c>
      <c r="O127" s="30">
        <f>N127*G127/SUM(N126:N129)</f>
        <v>56815.00321399575</v>
      </c>
      <c r="P127" s="30"/>
      <c r="Q127" s="30">
        <f t="shared" si="11"/>
        <v>40230332.11643562</v>
      </c>
      <c r="R127" s="30"/>
      <c r="S127" s="30">
        <f t="shared" si="12"/>
        <v>37495887.074261665</v>
      </c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ht="12.75">
      <c r="A128" s="30">
        <f t="shared" si="9"/>
        <v>24982</v>
      </c>
      <c r="B128" s="31">
        <v>25</v>
      </c>
      <c r="C128" s="31">
        <v>-18</v>
      </c>
      <c r="D128" s="31">
        <v>0.0364448561</v>
      </c>
      <c r="E128" s="32" t="s">
        <v>12</v>
      </c>
      <c r="F128" s="32" t="s">
        <v>122</v>
      </c>
      <c r="G128" s="30">
        <f>VLOOKUP(A128,GPW!A:E,5,0)</f>
        <v>101192.61714615952</v>
      </c>
      <c r="H128" s="30">
        <f>VLOOKUP(A128,Grid_Area!A:L,12,0)</f>
        <v>4552.911</v>
      </c>
      <c r="I128" s="30">
        <f t="shared" si="10"/>
        <v>11792.03949</v>
      </c>
      <c r="J128" s="30">
        <f>VLOOKUP(F128,Pop_Cal!B:O,14,0)</f>
        <v>413.1030610178499</v>
      </c>
      <c r="K128" s="30">
        <f>VLOOKUP(F128,Pop_Cal!B:G,6,0)</f>
        <v>2.2180923749658374</v>
      </c>
      <c r="L128" s="30">
        <v>24982</v>
      </c>
      <c r="M128" s="30">
        <v>4</v>
      </c>
      <c r="N128" s="30">
        <f t="shared" si="13"/>
        <v>953.2455654167293</v>
      </c>
      <c r="O128" s="30">
        <f>N128*G128/SUM(N126:N129)</f>
        <v>946.1286870945924</v>
      </c>
      <c r="P128" s="30"/>
      <c r="Q128" s="30">
        <f t="shared" si="11"/>
        <v>390848.65675557556</v>
      </c>
      <c r="R128" s="30"/>
      <c r="S128" s="30">
        <f t="shared" si="12"/>
        <v>364282.7768465453</v>
      </c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31" ht="12.75">
      <c r="A129" s="30">
        <f t="shared" si="9"/>
        <v>24982</v>
      </c>
      <c r="B129" s="31">
        <v>25</v>
      </c>
      <c r="C129" s="31">
        <v>-18</v>
      </c>
      <c r="D129" s="31">
        <v>0.699344967</v>
      </c>
      <c r="E129" s="32" t="s">
        <v>11</v>
      </c>
      <c r="F129" s="32" t="s">
        <v>110</v>
      </c>
      <c r="G129" s="30">
        <f>VLOOKUP(A129,GPW!A:E,5,0)</f>
        <v>101192.61714615952</v>
      </c>
      <c r="H129" s="30">
        <f>VLOOKUP(A129,Grid_Area!A:L,12,0)</f>
        <v>4552.911</v>
      </c>
      <c r="I129" s="30">
        <f t="shared" si="10"/>
        <v>11792.03949</v>
      </c>
      <c r="J129" s="30">
        <f>VLOOKUP(F129,Pop_Cal!B:O,14,0)</f>
        <v>385.53303880558093</v>
      </c>
      <c r="K129" s="30">
        <f>VLOOKUP(F129,Pop_Cal!B:G,6,0)</f>
        <v>5.2301707230813745</v>
      </c>
      <c r="L129" s="30">
        <v>24982</v>
      </c>
      <c r="M129" s="30">
        <v>4</v>
      </c>
      <c r="N129" s="30">
        <f t="shared" si="13"/>
        <v>43131.66704025023</v>
      </c>
      <c r="O129" s="30">
        <f>N129*G129/SUM(N126:N129)</f>
        <v>42809.6484153619</v>
      </c>
      <c r="P129" s="30"/>
      <c r="Q129" s="30">
        <f t="shared" si="11"/>
        <v>16504533.843772996</v>
      </c>
      <c r="R129" s="30"/>
      <c r="S129" s="30">
        <f t="shared" si="12"/>
        <v>15382725.04011016</v>
      </c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31" ht="12.75">
      <c r="A130" s="30">
        <f aca="true" t="shared" si="14" ref="A130:A193">1000*B130+C130</f>
        <v>24984</v>
      </c>
      <c r="B130" s="31">
        <v>25</v>
      </c>
      <c r="C130" s="31">
        <v>-16</v>
      </c>
      <c r="D130" s="31">
        <v>0.0087209212</v>
      </c>
      <c r="E130" s="32" t="s">
        <v>12</v>
      </c>
      <c r="F130" s="32" t="s">
        <v>122</v>
      </c>
      <c r="G130" s="30">
        <f>VLOOKUP(A130,GPW!A:E,5,0)</f>
        <v>55722.70733370885</v>
      </c>
      <c r="H130" s="30">
        <f>VLOOKUP(A130,Grid_Area!A:L,12,0)</f>
        <v>4600.239</v>
      </c>
      <c r="I130" s="30">
        <f aca="true" t="shared" si="15" ref="I130:I193">H130*2.59</f>
        <v>11914.619009999999</v>
      </c>
      <c r="J130" s="30">
        <f>VLOOKUP(F130,Pop_Cal!B:O,14,0)</f>
        <v>413.1030610178499</v>
      </c>
      <c r="K130" s="30">
        <f>VLOOKUP(F130,Pop_Cal!B:G,6,0)</f>
        <v>2.2180923749658374</v>
      </c>
      <c r="L130" s="30">
        <v>24984</v>
      </c>
      <c r="M130" s="30">
        <v>4</v>
      </c>
      <c r="N130" s="30">
        <f t="shared" si="13"/>
        <v>230.47411224966024</v>
      </c>
      <c r="O130" s="30">
        <f>N130*G130/SUM(N130:N133)</f>
        <v>237.5293528697874</v>
      </c>
      <c r="P130" s="30">
        <f>SUM(O130:O133)</f>
        <v>55722.70733370885</v>
      </c>
      <c r="Q130" s="30">
        <f t="shared" si="11"/>
        <v>98124.10275209819</v>
      </c>
      <c r="R130" s="30"/>
      <c r="S130" s="30">
        <f t="shared" si="12"/>
        <v>91454.63341956376</v>
      </c>
      <c r="T130" s="30">
        <f>SUM(S130:S133)</f>
        <v>20831954.283356663</v>
      </c>
      <c r="U130" s="30">
        <f>SUM(D130:D133)</f>
        <v>1.0000000018000001</v>
      </c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31" ht="12.75">
      <c r="A131" s="30">
        <f t="shared" si="14"/>
        <v>24984</v>
      </c>
      <c r="B131" s="31">
        <v>25</v>
      </c>
      <c r="C131" s="31">
        <v>-16</v>
      </c>
      <c r="D131" s="31">
        <v>0.4824325399</v>
      </c>
      <c r="E131" s="32" t="s">
        <v>11</v>
      </c>
      <c r="F131" s="32" t="s">
        <v>114</v>
      </c>
      <c r="G131" s="30">
        <f>VLOOKUP(A131,GPW!A:E,5,0)</f>
        <v>55722.70733370885</v>
      </c>
      <c r="H131" s="30">
        <f>VLOOKUP(A131,Grid_Area!A:L,12,0)</f>
        <v>4600.239</v>
      </c>
      <c r="I131" s="30">
        <f t="shared" si="15"/>
        <v>11914.619009999999</v>
      </c>
      <c r="J131" s="30">
        <f>VLOOKUP(F131,Pop_Cal!B:O,14,0)</f>
        <v>403.89349046202426</v>
      </c>
      <c r="K131" s="30">
        <f>VLOOKUP(F131,Pop_Cal!B:G,6,0)</f>
        <v>3.819364626913705</v>
      </c>
      <c r="L131" s="30">
        <v>24984</v>
      </c>
      <c r="M131" s="30">
        <v>4</v>
      </c>
      <c r="N131" s="30">
        <f t="shared" si="13"/>
        <v>21953.707535328736</v>
      </c>
      <c r="O131" s="30">
        <f>N131*G131/SUM(N130:N133)</f>
        <v>22625.75129613889</v>
      </c>
      <c r="P131" s="30"/>
      <c r="Q131" s="30">
        <f aca="true" t="shared" si="16" ref="Q131:Q194">O131*J131</f>
        <v>9138393.665323205</v>
      </c>
      <c r="R131" s="30"/>
      <c r="S131" s="30">
        <f aca="true" t="shared" si="17" ref="S131:S194">Q131*$Q$323</f>
        <v>8517259.462919537</v>
      </c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31" ht="12.75">
      <c r="A132" s="30">
        <f t="shared" si="14"/>
        <v>24984</v>
      </c>
      <c r="B132" s="31">
        <v>25</v>
      </c>
      <c r="C132" s="31">
        <v>-16</v>
      </c>
      <c r="D132" s="31">
        <v>0.3250978558</v>
      </c>
      <c r="E132" s="32" t="s">
        <v>12</v>
      </c>
      <c r="F132" s="32" t="s">
        <v>118</v>
      </c>
      <c r="G132" s="30">
        <f>VLOOKUP(A132,GPW!A:E,5,0)</f>
        <v>55722.70733370885</v>
      </c>
      <c r="H132" s="30">
        <f>VLOOKUP(A132,Grid_Area!A:L,12,0)</f>
        <v>4600.239</v>
      </c>
      <c r="I132" s="30">
        <f t="shared" si="15"/>
        <v>11914.619009999999</v>
      </c>
      <c r="J132" s="30">
        <f>VLOOKUP(F132,Pop_Cal!B:O,14,0)</f>
        <v>393.5761013330718</v>
      </c>
      <c r="K132" s="30">
        <f>VLOOKUP(F132,Pop_Cal!B:G,6,0)</f>
        <v>4.805876045464293</v>
      </c>
      <c r="L132" s="30">
        <v>24984</v>
      </c>
      <c r="M132" s="30">
        <v>4</v>
      </c>
      <c r="N132" s="30">
        <f t="shared" si="13"/>
        <v>18615.16242049922</v>
      </c>
      <c r="O132" s="30">
        <f>N132*G132/SUM(N130:N133)</f>
        <v>19185.00711488773</v>
      </c>
      <c r="P132" s="30"/>
      <c r="Q132" s="30">
        <f t="shared" si="16"/>
        <v>7550760.304324756</v>
      </c>
      <c r="R132" s="30"/>
      <c r="S132" s="30">
        <f t="shared" si="17"/>
        <v>7037537.121899932</v>
      </c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31" ht="12.75">
      <c r="A133" s="30">
        <f t="shared" si="14"/>
        <v>24984</v>
      </c>
      <c r="B133" s="31">
        <v>25</v>
      </c>
      <c r="C133" s="31">
        <v>-16</v>
      </c>
      <c r="D133" s="31">
        <v>0.1837486849</v>
      </c>
      <c r="E133" s="32" t="s">
        <v>3</v>
      </c>
      <c r="F133" s="32" t="s">
        <v>143</v>
      </c>
      <c r="G133" s="30">
        <f>VLOOKUP(A133,GPW!A:E,5,0)</f>
        <v>55722.70733370885</v>
      </c>
      <c r="H133" s="30">
        <f>VLOOKUP(A133,Grid_Area!A:L,12,0)</f>
        <v>4600.239</v>
      </c>
      <c r="I133" s="30">
        <f t="shared" si="15"/>
        <v>11914.619009999999</v>
      </c>
      <c r="J133" s="30">
        <f>VLOOKUP(F133,Pop_Cal!B:O,14,0)</f>
        <v>406.8822359792115</v>
      </c>
      <c r="K133" s="30">
        <f>VLOOKUP(F133,Pop_Cal!B:G,6,0)</f>
        <v>6.060512723309482</v>
      </c>
      <c r="L133" s="30">
        <v>24984</v>
      </c>
      <c r="M133" s="30">
        <v>4</v>
      </c>
      <c r="N133" s="30">
        <f t="shared" si="13"/>
        <v>13268.253682354782</v>
      </c>
      <c r="O133" s="30">
        <f>N133*G133/SUM(N130:N133)</f>
        <v>13674.419569812448</v>
      </c>
      <c r="P133" s="30"/>
      <c r="Q133" s="30">
        <f t="shared" si="16"/>
        <v>5563878.410283176</v>
      </c>
      <c r="R133" s="30"/>
      <c r="S133" s="30">
        <f t="shared" si="17"/>
        <v>5185703.065117632</v>
      </c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31" ht="12.75">
      <c r="A134" s="30">
        <f t="shared" si="14"/>
        <v>25985</v>
      </c>
      <c r="B134" s="31">
        <v>26</v>
      </c>
      <c r="C134" s="31">
        <v>-15</v>
      </c>
      <c r="D134" s="31">
        <v>0.044065435</v>
      </c>
      <c r="E134" s="32" t="s">
        <v>145</v>
      </c>
      <c r="F134" s="32" t="s">
        <v>102</v>
      </c>
      <c r="G134" s="30">
        <f>VLOOKUP(A134,GPW!A:E,5,0)</f>
        <v>46365.524361025346</v>
      </c>
      <c r="H134" s="30">
        <f>VLOOKUP(A134,Grid_Area!A:L,12,0)</f>
        <v>4621.803</v>
      </c>
      <c r="I134" s="30">
        <f t="shared" si="15"/>
        <v>11970.46977</v>
      </c>
      <c r="J134" s="30">
        <f>VLOOKUP(F134,Pop_Cal!B:O,14,0)</f>
        <v>463.9101032407514</v>
      </c>
      <c r="K134" s="30">
        <f>VLOOKUP(F134,Pop_Cal!B:G,6,0)</f>
        <v>1.1017932489451476</v>
      </c>
      <c r="L134" s="30">
        <v>25985</v>
      </c>
      <c r="M134" s="30">
        <v>4</v>
      </c>
      <c r="N134" s="30">
        <f t="shared" si="13"/>
        <v>581.1782633768336</v>
      </c>
      <c r="O134" s="30">
        <f>N134*G134/SUM(N134:N137)</f>
        <v>581.8317641559062</v>
      </c>
      <c r="P134" s="30">
        <f>SUM(O134:O137)</f>
        <v>46365.524361025346</v>
      </c>
      <c r="Q134" s="30">
        <f t="shared" si="16"/>
        <v>269917.633778315</v>
      </c>
      <c r="R134" s="30"/>
      <c r="S134" s="30">
        <f t="shared" si="17"/>
        <v>251571.4035422761</v>
      </c>
      <c r="T134" s="30">
        <f>SUM(S134:S137)</f>
        <v>17541431.847404867</v>
      </c>
      <c r="U134" s="30">
        <f>SUM(D134:D137)</f>
        <v>1.0000000019</v>
      </c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31" ht="12.75">
      <c r="A135" s="30">
        <f t="shared" si="14"/>
        <v>25985</v>
      </c>
      <c r="B135" s="31">
        <v>26</v>
      </c>
      <c r="C135" s="31">
        <v>-15</v>
      </c>
      <c r="D135" s="31">
        <v>0.4753946166</v>
      </c>
      <c r="E135" s="32" t="s">
        <v>3</v>
      </c>
      <c r="F135" s="32" t="s">
        <v>143</v>
      </c>
      <c r="G135" s="30">
        <f>VLOOKUP(A135,GPW!A:E,5,0)</f>
        <v>46365.524361025346</v>
      </c>
      <c r="H135" s="30">
        <f>VLOOKUP(A135,Grid_Area!A:L,12,0)</f>
        <v>4621.803</v>
      </c>
      <c r="I135" s="30">
        <f t="shared" si="15"/>
        <v>11970.46977</v>
      </c>
      <c r="J135" s="30">
        <f>VLOOKUP(F135,Pop_Cal!B:O,14,0)</f>
        <v>406.8822359792115</v>
      </c>
      <c r="K135" s="30">
        <f>VLOOKUP(F135,Pop_Cal!B:G,6,0)</f>
        <v>6.060512723309482</v>
      </c>
      <c r="L135" s="30">
        <v>25985</v>
      </c>
      <c r="M135" s="30">
        <v>4</v>
      </c>
      <c r="N135" s="30">
        <f t="shared" si="13"/>
        <v>34488.54088713718</v>
      </c>
      <c r="O135" s="30">
        <f>N135*G135/SUM(N134:N137)</f>
        <v>34527.321223152954</v>
      </c>
      <c r="P135" s="30"/>
      <c r="Q135" s="30">
        <f t="shared" si="16"/>
        <v>14048553.661648957</v>
      </c>
      <c r="R135" s="30"/>
      <c r="S135" s="30">
        <f t="shared" si="17"/>
        <v>13093677.181916473</v>
      </c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31" ht="12.75">
      <c r="A136" s="30">
        <f t="shared" si="14"/>
        <v>25985</v>
      </c>
      <c r="B136" s="31">
        <v>26</v>
      </c>
      <c r="C136" s="31">
        <v>-15</v>
      </c>
      <c r="D136" s="31">
        <v>0.4675165988</v>
      </c>
      <c r="E136" s="32" t="s">
        <v>145</v>
      </c>
      <c r="F136" s="32" t="s">
        <v>104</v>
      </c>
      <c r="G136" s="30">
        <f>VLOOKUP(A136,GPW!A:E,5,0)</f>
        <v>46365.524361025346</v>
      </c>
      <c r="H136" s="30">
        <f>VLOOKUP(A136,Grid_Area!A:L,12,0)</f>
        <v>4621.803</v>
      </c>
      <c r="I136" s="30">
        <f t="shared" si="15"/>
        <v>11970.46977</v>
      </c>
      <c r="J136" s="30">
        <f>VLOOKUP(F136,Pop_Cal!B:O,14,0)</f>
        <v>404.8385400659776</v>
      </c>
      <c r="K136" s="30">
        <f>VLOOKUP(F136,Pop_Cal!B:G,6,0)</f>
        <v>1.771912972479708</v>
      </c>
      <c r="L136" s="30">
        <v>25985</v>
      </c>
      <c r="M136" s="30">
        <v>4</v>
      </c>
      <c r="N136" s="30">
        <f t="shared" si="13"/>
        <v>9916.32191024147</v>
      </c>
      <c r="O136" s="30">
        <f>N136*G136/SUM(N134:N137)</f>
        <v>9927.47223106769</v>
      </c>
      <c r="P136" s="30"/>
      <c r="Q136" s="30">
        <f t="shared" si="16"/>
        <v>4019023.364570977</v>
      </c>
      <c r="R136" s="30"/>
      <c r="S136" s="30">
        <f t="shared" si="17"/>
        <v>3745851.4085994125</v>
      </c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  <row r="137" spans="1:31" ht="12.75">
      <c r="A137" s="30">
        <f t="shared" si="14"/>
        <v>25985</v>
      </c>
      <c r="B137" s="31">
        <v>26</v>
      </c>
      <c r="C137" s="31">
        <v>-15</v>
      </c>
      <c r="D137" s="31">
        <v>0.0130233515</v>
      </c>
      <c r="E137" s="32" t="s">
        <v>3</v>
      </c>
      <c r="F137" s="32" t="s">
        <v>144</v>
      </c>
      <c r="G137" s="30">
        <f>VLOOKUP(A137,GPW!A:E,5,0)</f>
        <v>46365.524361025346</v>
      </c>
      <c r="H137" s="30">
        <f>VLOOKUP(A137,Grid_Area!A:L,12,0)</f>
        <v>4621.803</v>
      </c>
      <c r="I137" s="30">
        <f t="shared" si="15"/>
        <v>11970.46977</v>
      </c>
      <c r="J137" s="30">
        <f>VLOOKUP(F137,Pop_Cal!B:O,14,0)</f>
        <v>363.58891247434775</v>
      </c>
      <c r="K137" s="30">
        <f>VLOOKUP(F137,Pop_Cal!B:G,6,0)</f>
        <v>8.514712732919255</v>
      </c>
      <c r="L137" s="30">
        <v>25985</v>
      </c>
      <c r="M137" s="30">
        <v>4</v>
      </c>
      <c r="N137" s="30">
        <f t="shared" si="13"/>
        <v>1327.4065520435206</v>
      </c>
      <c r="O137" s="30">
        <f>N137*G137/SUM(N134:N137)</f>
        <v>1328.8991426487958</v>
      </c>
      <c r="P137" s="30"/>
      <c r="Q137" s="30">
        <f t="shared" si="16"/>
        <v>483172.99406376877</v>
      </c>
      <c r="R137" s="30"/>
      <c r="S137" s="30">
        <f t="shared" si="17"/>
        <v>450331.85334670637</v>
      </c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1:31" ht="12.75">
      <c r="A138" s="30">
        <f t="shared" si="14"/>
        <v>25986</v>
      </c>
      <c r="B138" s="31">
        <v>26</v>
      </c>
      <c r="C138" s="31">
        <v>-14</v>
      </c>
      <c r="D138" s="31">
        <v>0.0241280939</v>
      </c>
      <c r="E138" s="32" t="s">
        <v>3</v>
      </c>
      <c r="F138" s="32" t="s">
        <v>144</v>
      </c>
      <c r="G138" s="30">
        <f>VLOOKUP(A138,GPW!A:E,5,0)</f>
        <v>32938.832305082375</v>
      </c>
      <c r="H138" s="30">
        <f>VLOOKUP(A138,Grid_Area!A:L,12,0)</f>
        <v>4641.958</v>
      </c>
      <c r="I138" s="30">
        <f t="shared" si="15"/>
        <v>12022.671219999998</v>
      </c>
      <c r="J138" s="30">
        <f>VLOOKUP(F138,Pop_Cal!B:O,14,0)</f>
        <v>363.58891247434775</v>
      </c>
      <c r="K138" s="30">
        <f>VLOOKUP(F138,Pop_Cal!B:G,6,0)</f>
        <v>8.514712732919255</v>
      </c>
      <c r="L138" s="30">
        <v>25986</v>
      </c>
      <c r="M138" s="30">
        <v>4</v>
      </c>
      <c r="N138" s="30">
        <f t="shared" si="13"/>
        <v>2469.9831215401646</v>
      </c>
      <c r="O138" s="30">
        <f>N138*G138/SUM(N138:N141)</f>
        <v>2583.814317798627</v>
      </c>
      <c r="P138" s="30">
        <f>SUM(O138:O141)</f>
        <v>32938.832305082375</v>
      </c>
      <c r="Q138" s="30">
        <f t="shared" si="16"/>
        <v>939446.2378440516</v>
      </c>
      <c r="R138" s="30"/>
      <c r="S138" s="30">
        <f t="shared" si="17"/>
        <v>875592.3253278246</v>
      </c>
      <c r="T138" s="30">
        <f>SUM(S138:S141)</f>
        <v>12403813.50569956</v>
      </c>
      <c r="U138" s="30">
        <f>SUM(D138:D141)</f>
        <v>1.0000000019</v>
      </c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</row>
    <row r="139" spans="1:31" ht="12.75">
      <c r="A139" s="30">
        <f t="shared" si="14"/>
        <v>25986</v>
      </c>
      <c r="B139" s="31">
        <v>26</v>
      </c>
      <c r="C139" s="31">
        <v>-14</v>
      </c>
      <c r="D139" s="31">
        <v>0.0637908699</v>
      </c>
      <c r="E139" s="32" t="s">
        <v>4</v>
      </c>
      <c r="F139" s="32" t="s">
        <v>147</v>
      </c>
      <c r="G139" s="30">
        <f>VLOOKUP(A139,GPW!A:E,5,0)</f>
        <v>32938.832305082375</v>
      </c>
      <c r="H139" s="30">
        <f>VLOOKUP(A139,Grid_Area!A:L,12,0)</f>
        <v>4641.958</v>
      </c>
      <c r="I139" s="30">
        <f t="shared" si="15"/>
        <v>12022.671219999998</v>
      </c>
      <c r="J139" s="30">
        <f>VLOOKUP(F139,Pop_Cal!B:O,14,0)</f>
        <v>363.58891247434775</v>
      </c>
      <c r="K139" s="30">
        <f>VLOOKUP(F139,Pop_Cal!B:G,6,0)</f>
        <v>7.000296975096517</v>
      </c>
      <c r="L139" s="30">
        <v>25986</v>
      </c>
      <c r="M139" s="30">
        <v>4</v>
      </c>
      <c r="N139" s="30">
        <f t="shared" si="13"/>
        <v>5368.7843506057925</v>
      </c>
      <c r="O139" s="30">
        <f>N139*G139/SUM(N138:N141)</f>
        <v>5616.2091770159805</v>
      </c>
      <c r="P139" s="30"/>
      <c r="Q139" s="30">
        <f t="shared" si="16"/>
        <v>2041991.386899692</v>
      </c>
      <c r="R139" s="30"/>
      <c r="S139" s="30">
        <f t="shared" si="17"/>
        <v>1903197.7719747827</v>
      </c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</row>
    <row r="140" spans="1:31" ht="12.75">
      <c r="A140" s="30">
        <f t="shared" si="14"/>
        <v>25986</v>
      </c>
      <c r="B140" s="31">
        <v>26</v>
      </c>
      <c r="C140" s="31">
        <v>-14</v>
      </c>
      <c r="D140" s="31">
        <v>0.7625324068</v>
      </c>
      <c r="E140" s="32" t="s">
        <v>145</v>
      </c>
      <c r="F140" s="32" t="s">
        <v>104</v>
      </c>
      <c r="G140" s="30">
        <f>VLOOKUP(A140,GPW!A:E,5,0)</f>
        <v>32938.832305082375</v>
      </c>
      <c r="H140" s="30">
        <f>VLOOKUP(A140,Grid_Area!A:L,12,0)</f>
        <v>4641.958</v>
      </c>
      <c r="I140" s="30">
        <f t="shared" si="15"/>
        <v>12022.671219999998</v>
      </c>
      <c r="J140" s="30">
        <f>VLOOKUP(F140,Pop_Cal!B:O,14,0)</f>
        <v>404.8385400659776</v>
      </c>
      <c r="K140" s="30">
        <f>VLOOKUP(F140,Pop_Cal!B:G,6,0)</f>
        <v>1.771912972479708</v>
      </c>
      <c r="L140" s="30">
        <v>25986</v>
      </c>
      <c r="M140" s="30">
        <v>4</v>
      </c>
      <c r="N140" s="30">
        <f t="shared" si="13"/>
        <v>16244.32477884379</v>
      </c>
      <c r="O140" s="30">
        <f>N140*G140/SUM(N138:N141)</f>
        <v>16992.957798179465</v>
      </c>
      <c r="P140" s="30"/>
      <c r="Q140" s="30">
        <f t="shared" si="16"/>
        <v>6879404.226417744</v>
      </c>
      <c r="R140" s="30"/>
      <c r="S140" s="30">
        <f t="shared" si="17"/>
        <v>6411812.939187148</v>
      </c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</row>
    <row r="141" spans="1:31" ht="12.75">
      <c r="A141" s="30">
        <f t="shared" si="14"/>
        <v>25986</v>
      </c>
      <c r="B141" s="31">
        <v>26</v>
      </c>
      <c r="C141" s="31">
        <v>-14</v>
      </c>
      <c r="D141" s="31">
        <v>0.1495486313</v>
      </c>
      <c r="E141" s="32" t="s">
        <v>145</v>
      </c>
      <c r="F141" s="32" t="s">
        <v>106</v>
      </c>
      <c r="G141" s="30">
        <f>VLOOKUP(A141,GPW!A:E,5,0)</f>
        <v>32938.832305082375</v>
      </c>
      <c r="H141" s="30">
        <f>VLOOKUP(A141,Grid_Area!A:L,12,0)</f>
        <v>4641.958</v>
      </c>
      <c r="I141" s="30">
        <f t="shared" si="15"/>
        <v>12022.671219999998</v>
      </c>
      <c r="J141" s="30">
        <f>VLOOKUP(F141,Pop_Cal!B:O,14,0)</f>
        <v>445.08198812668877</v>
      </c>
      <c r="K141" s="30">
        <f>VLOOKUP(F141,Pop_Cal!B:G,6,0)</f>
        <v>4.1183040877697366</v>
      </c>
      <c r="L141" s="30">
        <v>25986</v>
      </c>
      <c r="M141" s="30">
        <v>4</v>
      </c>
      <c r="N141" s="30">
        <f t="shared" si="13"/>
        <v>7404.603779006536</v>
      </c>
      <c r="O141" s="30">
        <f>N141*G141/SUM(N138:N141)</f>
        <v>7745.851012088303</v>
      </c>
      <c r="P141" s="30"/>
      <c r="Q141" s="30">
        <f t="shared" si="16"/>
        <v>3447538.768193386</v>
      </c>
      <c r="R141" s="30"/>
      <c r="S141" s="30">
        <f t="shared" si="17"/>
        <v>3213210.4692098047</v>
      </c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</row>
    <row r="142" spans="1:31" ht="12.75">
      <c r="A142" s="30">
        <f t="shared" si="14"/>
        <v>27989</v>
      </c>
      <c r="B142" s="31">
        <v>28</v>
      </c>
      <c r="C142" s="31">
        <v>-11</v>
      </c>
      <c r="D142" s="31">
        <v>0.0822879648</v>
      </c>
      <c r="E142" s="32" t="s">
        <v>7</v>
      </c>
      <c r="F142" s="32" t="s">
        <v>89</v>
      </c>
      <c r="G142" s="30">
        <f>VLOOKUP(A142,GPW!A:E,5,0)</f>
        <v>51985.425015767</v>
      </c>
      <c r="H142" s="30">
        <f>VLOOKUP(A142,Grid_Area!A:L,12,0)</f>
        <v>4693.923</v>
      </c>
      <c r="I142" s="30">
        <f t="shared" si="15"/>
        <v>12157.260569999999</v>
      </c>
      <c r="J142" s="30">
        <f>VLOOKUP(F142,Pop_Cal!B:O,14,0)</f>
        <v>463.2796572028134</v>
      </c>
      <c r="K142" s="30">
        <f>VLOOKUP(F142,Pop_Cal!B:G,6,0)</f>
        <v>8.817338036012623</v>
      </c>
      <c r="L142" s="30">
        <v>27989</v>
      </c>
      <c r="M142" s="30">
        <v>4</v>
      </c>
      <c r="N142" s="30">
        <f t="shared" si="13"/>
        <v>8820.83172852758</v>
      </c>
      <c r="O142" s="30">
        <f>N142*G142/SUM(N142:N145)</f>
        <v>8968.611215943394</v>
      </c>
      <c r="P142" s="30">
        <f>SUM(O142:O145)</f>
        <v>51985.425015767</v>
      </c>
      <c r="Q142" s="30">
        <f t="shared" si="16"/>
        <v>4154975.129707563</v>
      </c>
      <c r="R142" s="30"/>
      <c r="S142" s="30">
        <f t="shared" si="17"/>
        <v>3872562.5681880102</v>
      </c>
      <c r="T142" s="30">
        <f>SUM(S142:S145)</f>
        <v>19159361.932393406</v>
      </c>
      <c r="U142" s="30">
        <f>SUM(D142:D145)</f>
        <v>0.38642012509999996</v>
      </c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</row>
    <row r="143" spans="1:31" ht="12.75">
      <c r="A143" s="30">
        <f t="shared" si="14"/>
        <v>27989</v>
      </c>
      <c r="B143" s="31">
        <v>28</v>
      </c>
      <c r="C143" s="31">
        <v>-11</v>
      </c>
      <c r="D143" s="31">
        <v>0.0006618283</v>
      </c>
      <c r="E143" s="32" t="s">
        <v>7</v>
      </c>
      <c r="F143" s="32" t="s">
        <v>152</v>
      </c>
      <c r="G143" s="30">
        <f>VLOOKUP(A143,GPW!A:E,5,0)</f>
        <v>51985.425015767</v>
      </c>
      <c r="H143" s="30">
        <f>VLOOKUP(A143,Grid_Area!A:L,12,0)</f>
        <v>4693.923</v>
      </c>
      <c r="I143" s="30">
        <f t="shared" si="15"/>
        <v>12157.260569999999</v>
      </c>
      <c r="J143" s="30">
        <f>VLOOKUP(F143,Pop_Cal!B:O,14,0)</f>
        <v>413.4736851657509</v>
      </c>
      <c r="K143" s="30">
        <f>VLOOKUP(F143,Pop_Cal!B:G,6,0)</f>
        <v>4.288556182976739</v>
      </c>
      <c r="L143" s="30">
        <v>27989</v>
      </c>
      <c r="M143" s="30">
        <v>4</v>
      </c>
      <c r="N143" s="30">
        <f t="shared" si="13"/>
        <v>34.505804941213704</v>
      </c>
      <c r="O143" s="30">
        <f>N143*G143/SUM(N142:N145)</f>
        <v>35.08389670444178</v>
      </c>
      <c r="P143" s="30"/>
      <c r="Q143" s="30">
        <f t="shared" si="16"/>
        <v>14506.268060360086</v>
      </c>
      <c r="R143" s="30"/>
      <c r="S143" s="30">
        <f t="shared" si="17"/>
        <v>13520.280853908645</v>
      </c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</row>
    <row r="144" spans="1:31" ht="12.75">
      <c r="A144" s="30">
        <f t="shared" si="14"/>
        <v>27989</v>
      </c>
      <c r="B144" s="31">
        <v>28</v>
      </c>
      <c r="C144" s="31">
        <v>-11</v>
      </c>
      <c r="D144" s="31">
        <v>0.2835717885</v>
      </c>
      <c r="E144" s="32" t="s">
        <v>7</v>
      </c>
      <c r="F144" s="32" t="s">
        <v>90</v>
      </c>
      <c r="G144" s="30">
        <f>VLOOKUP(A144,GPW!A:E,5,0)</f>
        <v>51985.425015767</v>
      </c>
      <c r="H144" s="30">
        <f>VLOOKUP(A144,Grid_Area!A:L,12,0)</f>
        <v>4693.923</v>
      </c>
      <c r="I144" s="30">
        <f t="shared" si="15"/>
        <v>12157.260569999999</v>
      </c>
      <c r="J144" s="30">
        <f>VLOOKUP(F144,Pop_Cal!B:O,14,0)</f>
        <v>380.44696501855816</v>
      </c>
      <c r="K144" s="30">
        <f>VLOOKUP(F144,Pop_Cal!B:G,6,0)</f>
        <v>11.961298005358739</v>
      </c>
      <c r="L144" s="30">
        <v>27989</v>
      </c>
      <c r="M144" s="30">
        <v>4</v>
      </c>
      <c r="N144" s="30">
        <f t="shared" si="13"/>
        <v>41236.05004874312</v>
      </c>
      <c r="O144" s="30">
        <f>N144*G144/SUM(N142:N145)</f>
        <v>41926.89673155059</v>
      </c>
      <c r="P144" s="30"/>
      <c r="Q144" s="30">
        <f t="shared" si="16"/>
        <v>15950960.614164926</v>
      </c>
      <c r="R144" s="30"/>
      <c r="S144" s="30">
        <f t="shared" si="17"/>
        <v>14866778.036624234</v>
      </c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</row>
    <row r="145" spans="1:31" ht="12.75">
      <c r="A145" s="30">
        <f t="shared" si="14"/>
        <v>27989</v>
      </c>
      <c r="B145" s="31">
        <v>28</v>
      </c>
      <c r="C145" s="31">
        <v>-11</v>
      </c>
      <c r="D145" s="31">
        <v>0.0198985435</v>
      </c>
      <c r="E145" s="32" t="s">
        <v>7</v>
      </c>
      <c r="F145" s="32" t="s">
        <v>152</v>
      </c>
      <c r="G145" s="30">
        <f>VLOOKUP(A145,GPW!A:E,5,0)</f>
        <v>51985.425015767</v>
      </c>
      <c r="H145" s="30">
        <f>VLOOKUP(A145,Grid_Area!A:L,12,0)</f>
        <v>4693.923</v>
      </c>
      <c r="I145" s="30">
        <f t="shared" si="15"/>
        <v>12157.260569999999</v>
      </c>
      <c r="J145" s="30">
        <f>VLOOKUP(F145,Pop_Cal!B:O,14,0)</f>
        <v>413.4736851657509</v>
      </c>
      <c r="K145" s="30">
        <f>VLOOKUP(F145,Pop_Cal!B:G,6,0)</f>
        <v>4.288556182976739</v>
      </c>
      <c r="L145" s="30">
        <v>27989</v>
      </c>
      <c r="M145" s="30">
        <v>4</v>
      </c>
      <c r="N145" s="30">
        <f t="shared" si="13"/>
        <v>1037.4522525332566</v>
      </c>
      <c r="O145" s="30">
        <f>N145*G145/SUM(N142:N145)</f>
        <v>1054.8331715685795</v>
      </c>
      <c r="P145" s="30"/>
      <c r="Q145" s="30">
        <f t="shared" si="16"/>
        <v>436145.75868353737</v>
      </c>
      <c r="R145" s="30"/>
      <c r="S145" s="30">
        <f t="shared" si="17"/>
        <v>406501.0467272529</v>
      </c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</row>
    <row r="146" spans="1:31" ht="12.75">
      <c r="A146" s="30">
        <f t="shared" si="14"/>
        <v>28986</v>
      </c>
      <c r="B146" s="31">
        <v>29</v>
      </c>
      <c r="C146" s="31">
        <v>-14</v>
      </c>
      <c r="D146" s="31">
        <v>0.001215896</v>
      </c>
      <c r="E146" s="32" t="s">
        <v>4</v>
      </c>
      <c r="F146" s="32" t="s">
        <v>147</v>
      </c>
      <c r="G146" s="30">
        <f>VLOOKUP(A146,GPW!A:E,5,0)</f>
        <v>39305.97438990735</v>
      </c>
      <c r="H146" s="30">
        <f>VLOOKUP(A146,Grid_Area!A:L,12,0)</f>
        <v>4641.958</v>
      </c>
      <c r="I146" s="30">
        <f t="shared" si="15"/>
        <v>12022.671219999998</v>
      </c>
      <c r="J146" s="30">
        <f>VLOOKUP(F146,Pop_Cal!B:O,14,0)</f>
        <v>363.58891247434775</v>
      </c>
      <c r="K146" s="30">
        <f>VLOOKUP(F146,Pop_Cal!B:G,6,0)</f>
        <v>7.000296975096517</v>
      </c>
      <c r="L146" s="30">
        <v>28986</v>
      </c>
      <c r="M146" s="30">
        <v>4</v>
      </c>
      <c r="N146" s="30">
        <f t="shared" si="13"/>
        <v>102.33256619634496</v>
      </c>
      <c r="O146" s="30">
        <f>N146*G146/SUM(N146:N149)</f>
        <v>99.24163806645822</v>
      </c>
      <c r="P146" s="30">
        <f>SUM(O146:O149)</f>
        <v>39305.974389907344</v>
      </c>
      <c r="Q146" s="30">
        <f t="shared" si="16"/>
        <v>36083.15925675638</v>
      </c>
      <c r="R146" s="30"/>
      <c r="S146" s="30">
        <f t="shared" si="17"/>
        <v>33630.59645787008</v>
      </c>
      <c r="T146" s="30">
        <f>SUM(S146:S149)</f>
        <v>14300193.454054575</v>
      </c>
      <c r="U146" s="30">
        <f>SUM(D146:D149)</f>
        <v>0.711090542</v>
      </c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</row>
    <row r="147" spans="1:31" ht="12.75">
      <c r="A147" s="30">
        <f t="shared" si="14"/>
        <v>28986</v>
      </c>
      <c r="B147" s="31">
        <v>29</v>
      </c>
      <c r="C147" s="31">
        <v>-14</v>
      </c>
      <c r="D147" s="31">
        <v>3.0854E-06</v>
      </c>
      <c r="E147" s="32" t="s">
        <v>4</v>
      </c>
      <c r="F147" s="32" t="s">
        <v>147</v>
      </c>
      <c r="G147" s="30">
        <f>VLOOKUP(A147,GPW!A:E,5,0)</f>
        <v>39305.97438990735</v>
      </c>
      <c r="H147" s="30">
        <f>VLOOKUP(A147,Grid_Area!A:L,12,0)</f>
        <v>4641.958</v>
      </c>
      <c r="I147" s="30">
        <f t="shared" si="15"/>
        <v>12022.671219999998</v>
      </c>
      <c r="J147" s="30">
        <f>VLOOKUP(F147,Pop_Cal!B:O,14,0)</f>
        <v>363.58891247434775</v>
      </c>
      <c r="K147" s="30">
        <f>VLOOKUP(F147,Pop_Cal!B:G,6,0)</f>
        <v>7.000296975096517</v>
      </c>
      <c r="L147" s="30">
        <v>28986</v>
      </c>
      <c r="M147" s="30">
        <v>4</v>
      </c>
      <c r="N147" s="30">
        <f aca="true" t="shared" si="18" ref="N147:N210">D147*I147*K147</f>
        <v>0.25967426469221283</v>
      </c>
      <c r="O147" s="30">
        <f>N147*G147/SUM(N146:N149)</f>
        <v>0.2518308721224926</v>
      </c>
      <c r="P147" s="30"/>
      <c r="Q147" s="30">
        <f t="shared" si="16"/>
        <v>91.56291292248363</v>
      </c>
      <c r="R147" s="30"/>
      <c r="S147" s="30">
        <f t="shared" si="17"/>
        <v>85.33940592872447</v>
      </c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</row>
    <row r="148" spans="1:31" ht="12.75">
      <c r="A148" s="30">
        <f t="shared" si="14"/>
        <v>28986</v>
      </c>
      <c r="B148" s="31">
        <v>29</v>
      </c>
      <c r="C148" s="31">
        <v>-14</v>
      </c>
      <c r="D148" s="31">
        <v>0.59221018</v>
      </c>
      <c r="E148" s="32" t="s">
        <v>3</v>
      </c>
      <c r="F148" s="32" t="s">
        <v>77</v>
      </c>
      <c r="G148" s="30">
        <f>VLOOKUP(A148,GPW!A:E,5,0)</f>
        <v>39305.97438990735</v>
      </c>
      <c r="H148" s="30">
        <f>VLOOKUP(A148,Grid_Area!A:L,12,0)</f>
        <v>4641.958</v>
      </c>
      <c r="I148" s="30">
        <f t="shared" si="15"/>
        <v>12022.671219999998</v>
      </c>
      <c r="J148" s="30">
        <f>VLOOKUP(F148,Pop_Cal!B:O,14,0)</f>
        <v>389.9664899096071</v>
      </c>
      <c r="K148" s="30">
        <f>VLOOKUP(F148,Pop_Cal!B:G,6,0)</f>
        <v>4.797682236376504</v>
      </c>
      <c r="L148" s="30">
        <v>28986</v>
      </c>
      <c r="M148" s="30">
        <v>4</v>
      </c>
      <c r="N148" s="30">
        <f t="shared" si="18"/>
        <v>34159.24942178827</v>
      </c>
      <c r="O148" s="30">
        <f>N148*G148/SUM(N146:N149)</f>
        <v>33127.47831647816</v>
      </c>
      <c r="P148" s="30"/>
      <c r="Q148" s="30">
        <f t="shared" si="16"/>
        <v>12918606.43863361</v>
      </c>
      <c r="R148" s="30"/>
      <c r="S148" s="30">
        <f t="shared" si="17"/>
        <v>12040532.173035229</v>
      </c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</row>
    <row r="149" spans="1:31" ht="12.75">
      <c r="A149" s="30">
        <f t="shared" si="14"/>
        <v>28986</v>
      </c>
      <c r="B149" s="31">
        <v>29</v>
      </c>
      <c r="C149" s="31">
        <v>-14</v>
      </c>
      <c r="D149" s="31">
        <v>0.1176613806</v>
      </c>
      <c r="E149" s="32" t="s">
        <v>3</v>
      </c>
      <c r="F149" s="32" t="s">
        <v>78</v>
      </c>
      <c r="G149" s="30">
        <f>VLOOKUP(A149,GPW!A:E,5,0)</f>
        <v>39305.97438990735</v>
      </c>
      <c r="H149" s="30">
        <f>VLOOKUP(A149,Grid_Area!A:L,12,0)</f>
        <v>4641.958</v>
      </c>
      <c r="I149" s="30">
        <f t="shared" si="15"/>
        <v>12022.671219999998</v>
      </c>
      <c r="J149" s="30">
        <f>VLOOKUP(F149,Pop_Cal!B:O,14,0)</f>
        <v>392.87297225844065</v>
      </c>
      <c r="K149" s="30">
        <f>VLOOKUP(F149,Pop_Cal!B:G,6,0)</f>
        <v>4.431159265127832</v>
      </c>
      <c r="L149" s="30">
        <v>28986</v>
      </c>
      <c r="M149" s="30">
        <v>4</v>
      </c>
      <c r="N149" s="30">
        <f t="shared" si="18"/>
        <v>6268.336038701877</v>
      </c>
      <c r="O149" s="30">
        <f>N149*G149/SUM(N146:N149)</f>
        <v>6079.002604490604</v>
      </c>
      <c r="P149" s="30"/>
      <c r="Q149" s="30">
        <f t="shared" si="16"/>
        <v>2388275.8215930257</v>
      </c>
      <c r="R149" s="30"/>
      <c r="S149" s="30">
        <f t="shared" si="17"/>
        <v>2225945.345155548</v>
      </c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</row>
    <row r="150" spans="1:31" ht="12.75">
      <c r="A150" s="30">
        <f t="shared" si="14"/>
        <v>28987</v>
      </c>
      <c r="B150" s="31">
        <v>29</v>
      </c>
      <c r="C150" s="31">
        <v>-13</v>
      </c>
      <c r="D150" s="31">
        <v>0.18174265</v>
      </c>
      <c r="E150" s="32" t="s">
        <v>3</v>
      </c>
      <c r="F150" s="32" t="s">
        <v>78</v>
      </c>
      <c r="G150" s="30">
        <f>VLOOKUP(A150,GPW!A:E,5,0)</f>
        <v>38582.38664538063</v>
      </c>
      <c r="H150" s="30">
        <f>VLOOKUP(A150,Grid_Area!A:L,12,0)</f>
        <v>4660.703</v>
      </c>
      <c r="I150" s="30">
        <f t="shared" si="15"/>
        <v>12071.22077</v>
      </c>
      <c r="J150" s="30">
        <f>VLOOKUP(F150,Pop_Cal!B:O,14,0)</f>
        <v>392.87297225844065</v>
      </c>
      <c r="K150" s="30">
        <f>VLOOKUP(F150,Pop_Cal!B:G,6,0)</f>
        <v>4.431159265127832</v>
      </c>
      <c r="L150" s="30">
        <v>28987</v>
      </c>
      <c r="M150" s="30">
        <v>4</v>
      </c>
      <c r="N150" s="30">
        <f t="shared" si="18"/>
        <v>9721.323796385796</v>
      </c>
      <c r="O150" s="30">
        <f>N150*G150/SUM(N150:N153)</f>
        <v>9769.219724967543</v>
      </c>
      <c r="P150" s="30">
        <f>SUM(O150:O153)</f>
        <v>38582.38664538063</v>
      </c>
      <c r="Q150" s="30">
        <f t="shared" si="16"/>
        <v>3838062.3899937845</v>
      </c>
      <c r="R150" s="30"/>
      <c r="S150" s="30">
        <f t="shared" si="17"/>
        <v>3577190.3036411786</v>
      </c>
      <c r="T150" s="30">
        <f>SUM(S150:S153)</f>
        <v>15626680.45497273</v>
      </c>
      <c r="U150" s="30">
        <f>SUM(D150:D153)</f>
        <v>0.44758875810000004</v>
      </c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</row>
    <row r="151" spans="1:31" ht="12.75">
      <c r="A151" s="30">
        <f t="shared" si="14"/>
        <v>28987</v>
      </c>
      <c r="B151" s="31">
        <v>29</v>
      </c>
      <c r="C151" s="31">
        <v>-13</v>
      </c>
      <c r="D151" s="31">
        <v>0.1982682687</v>
      </c>
      <c r="E151" s="32" t="s">
        <v>7</v>
      </c>
      <c r="F151" s="32" t="s">
        <v>89</v>
      </c>
      <c r="G151" s="30">
        <f>VLOOKUP(A151,GPW!A:E,5,0)</f>
        <v>38582.38664538063</v>
      </c>
      <c r="H151" s="30">
        <f>VLOOKUP(A151,Grid_Area!A:L,12,0)</f>
        <v>4660.703</v>
      </c>
      <c r="I151" s="30">
        <f t="shared" si="15"/>
        <v>12071.22077</v>
      </c>
      <c r="J151" s="30">
        <f>VLOOKUP(F151,Pop_Cal!B:O,14,0)</f>
        <v>463.2796572028134</v>
      </c>
      <c r="K151" s="30">
        <f>VLOOKUP(F151,Pop_Cal!B:G,6,0)</f>
        <v>8.817338036012623</v>
      </c>
      <c r="L151" s="30">
        <v>28987</v>
      </c>
      <c r="M151" s="30">
        <v>4</v>
      </c>
      <c r="N151" s="30">
        <f t="shared" si="18"/>
        <v>21102.88819569657</v>
      </c>
      <c r="O151" s="30">
        <f>N151*G151/SUM(N150:N153)</f>
        <v>21206.859881761124</v>
      </c>
      <c r="P151" s="30"/>
      <c r="Q151" s="30">
        <f t="shared" si="16"/>
        <v>9824706.77637039</v>
      </c>
      <c r="R151" s="30"/>
      <c r="S151" s="30">
        <f t="shared" si="17"/>
        <v>9156924.053182693</v>
      </c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</row>
    <row r="152" spans="1:31" ht="12.75">
      <c r="A152" s="30">
        <f t="shared" si="14"/>
        <v>28987</v>
      </c>
      <c r="B152" s="31">
        <v>29</v>
      </c>
      <c r="C152" s="31">
        <v>-13</v>
      </c>
      <c r="D152" s="31">
        <v>0.0575432638</v>
      </c>
      <c r="E152" s="32" t="s">
        <v>7</v>
      </c>
      <c r="F152" s="32" t="s">
        <v>151</v>
      </c>
      <c r="G152" s="30">
        <f>VLOOKUP(A152,GPW!A:E,5,0)</f>
        <v>38582.38664538063</v>
      </c>
      <c r="H152" s="30">
        <f>VLOOKUP(A152,Grid_Area!A:L,12,0)</f>
        <v>4660.703</v>
      </c>
      <c r="I152" s="30">
        <f t="shared" si="15"/>
        <v>12071.22077</v>
      </c>
      <c r="J152" s="30">
        <f>VLOOKUP(F152,Pop_Cal!B:O,14,0)</f>
        <v>406.9677780006308</v>
      </c>
      <c r="K152" s="30">
        <f>VLOOKUP(F152,Pop_Cal!B:G,6,0)</f>
        <v>10.406234872688547</v>
      </c>
      <c r="L152" s="30">
        <v>28987</v>
      </c>
      <c r="M152" s="30">
        <v>4</v>
      </c>
      <c r="N152" s="30">
        <f t="shared" si="18"/>
        <v>7228.352239336803</v>
      </c>
      <c r="O152" s="30">
        <f>N152*G152/SUM(N150:N153)</f>
        <v>7263.965562158916</v>
      </c>
      <c r="P152" s="30"/>
      <c r="Q152" s="30">
        <f t="shared" si="16"/>
        <v>2956199.924304917</v>
      </c>
      <c r="R152" s="30"/>
      <c r="S152" s="30">
        <f t="shared" si="17"/>
        <v>2755267.7966929716</v>
      </c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</row>
    <row r="153" spans="1:31" ht="12.75">
      <c r="A153" s="30">
        <f t="shared" si="14"/>
        <v>28987</v>
      </c>
      <c r="B153" s="31">
        <v>29</v>
      </c>
      <c r="C153" s="31">
        <v>-13</v>
      </c>
      <c r="D153" s="31">
        <v>0.0100345756</v>
      </c>
      <c r="E153" s="32" t="s">
        <v>9</v>
      </c>
      <c r="F153" s="32" t="s">
        <v>100</v>
      </c>
      <c r="G153" s="30">
        <f>VLOOKUP(A153,GPW!A:E,5,0)</f>
        <v>38582.38664538063</v>
      </c>
      <c r="H153" s="30">
        <f>VLOOKUP(A153,Grid_Area!A:L,12,0)</f>
        <v>4660.703</v>
      </c>
      <c r="I153" s="30">
        <f t="shared" si="15"/>
        <v>12071.22077</v>
      </c>
      <c r="J153" s="30">
        <f>VLOOKUP(F153,Pop_Cal!B:O,14,0)</f>
        <v>430.30424493866474</v>
      </c>
      <c r="K153" s="30">
        <f>VLOOKUP(F153,Pop_Cal!B:G,6,0)</f>
        <v>2.8123854891901794</v>
      </c>
      <c r="L153" s="30">
        <v>28987</v>
      </c>
      <c r="M153" s="30">
        <v>4</v>
      </c>
      <c r="N153" s="30">
        <f t="shared" si="18"/>
        <v>340.66306579390385</v>
      </c>
      <c r="O153" s="30">
        <f>N153*G153/SUM(N150:N153)</f>
        <v>342.34147649304856</v>
      </c>
      <c r="P153" s="30"/>
      <c r="Q153" s="30">
        <f t="shared" si="16"/>
        <v>147310.9905535289</v>
      </c>
      <c r="R153" s="30"/>
      <c r="S153" s="30">
        <f t="shared" si="17"/>
        <v>137298.30145588494</v>
      </c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</row>
    <row r="154" spans="1:31" ht="12.75">
      <c r="A154" s="30">
        <f t="shared" si="14"/>
        <v>28990</v>
      </c>
      <c r="B154" s="31">
        <v>29</v>
      </c>
      <c r="C154" s="31">
        <v>-10</v>
      </c>
      <c r="D154" s="31">
        <v>0.2694245178</v>
      </c>
      <c r="E154" s="32" t="s">
        <v>9</v>
      </c>
      <c r="F154" s="32" t="s">
        <v>101</v>
      </c>
      <c r="G154" s="30">
        <f>VLOOKUP(A154,GPW!A:E,5,0)</f>
        <v>89490.49380079731</v>
      </c>
      <c r="H154" s="30">
        <f>VLOOKUP(A154,Grid_Area!A:L,12,0)</f>
        <v>4708.39</v>
      </c>
      <c r="I154" s="30">
        <f t="shared" si="15"/>
        <v>12194.7301</v>
      </c>
      <c r="J154" s="30">
        <f>VLOOKUP(F154,Pop_Cal!B:O,14,0)</f>
        <v>399.164722394047</v>
      </c>
      <c r="K154" s="30">
        <f>VLOOKUP(F154,Pop_Cal!B:G,6,0)</f>
        <v>4.359794071244706</v>
      </c>
      <c r="L154" s="30">
        <v>28990</v>
      </c>
      <c r="M154" s="30">
        <v>4</v>
      </c>
      <c r="N154" s="30">
        <f t="shared" si="18"/>
        <v>14324.36185612396</v>
      </c>
      <c r="O154" s="30">
        <f>N154*G154/SUM(N154:N157)</f>
        <v>22595.701276870408</v>
      </c>
      <c r="P154" s="30">
        <f>SUM(O154:O157)</f>
        <v>89490.49380079731</v>
      </c>
      <c r="Q154" s="30">
        <f t="shared" si="16"/>
        <v>9019406.82748079</v>
      </c>
      <c r="R154" s="30"/>
      <c r="S154" s="30">
        <f t="shared" si="17"/>
        <v>8406360.129000293</v>
      </c>
      <c r="T154" s="30">
        <f>SUM(S154:S157)</f>
        <v>33998689.205805205</v>
      </c>
      <c r="U154" s="30">
        <f>SUM(D154:D157)</f>
        <v>1.0000000019</v>
      </c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</row>
    <row r="155" spans="1:31" ht="12.75">
      <c r="A155" s="30">
        <f t="shared" si="14"/>
        <v>28990</v>
      </c>
      <c r="B155" s="31">
        <v>29</v>
      </c>
      <c r="C155" s="31">
        <v>-10</v>
      </c>
      <c r="D155" s="31">
        <v>0.4531984755</v>
      </c>
      <c r="E155" s="32" t="s">
        <v>7</v>
      </c>
      <c r="F155" s="32" t="s">
        <v>152</v>
      </c>
      <c r="G155" s="30">
        <f>VLOOKUP(A155,GPW!A:E,5,0)</f>
        <v>89490.49380079731</v>
      </c>
      <c r="H155" s="30">
        <f>VLOOKUP(A155,Grid_Area!A:L,12,0)</f>
        <v>4708.39</v>
      </c>
      <c r="I155" s="30">
        <f t="shared" si="15"/>
        <v>12194.7301</v>
      </c>
      <c r="J155" s="30">
        <f>VLOOKUP(F155,Pop_Cal!B:O,14,0)</f>
        <v>413.4736851657509</v>
      </c>
      <c r="K155" s="30">
        <f>VLOOKUP(F155,Pop_Cal!B:G,6,0)</f>
        <v>4.288556182976739</v>
      </c>
      <c r="L155" s="30">
        <v>28990</v>
      </c>
      <c r="M155" s="30">
        <v>4</v>
      </c>
      <c r="N155" s="30">
        <f t="shared" si="18"/>
        <v>23701.276511110187</v>
      </c>
      <c r="O155" s="30">
        <f>N155*G155/SUM(N154:N157)</f>
        <v>37387.142918104495</v>
      </c>
      <c r="P155" s="30"/>
      <c r="Q155" s="30">
        <f t="shared" si="16"/>
        <v>15458599.76016727</v>
      </c>
      <c r="R155" s="30"/>
      <c r="S155" s="30">
        <f t="shared" si="17"/>
        <v>14407882.819755247</v>
      </c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</row>
    <row r="156" spans="1:31" ht="12.75">
      <c r="A156" s="30">
        <f t="shared" si="14"/>
        <v>28990</v>
      </c>
      <c r="B156" s="31">
        <v>29</v>
      </c>
      <c r="C156" s="31">
        <v>-10</v>
      </c>
      <c r="D156" s="31">
        <v>0.0464583953</v>
      </c>
      <c r="E156" s="32" t="s">
        <v>7</v>
      </c>
      <c r="F156" s="32" t="s">
        <v>91</v>
      </c>
      <c r="G156" s="30">
        <f>VLOOKUP(A156,GPW!A:E,5,0)</f>
        <v>89490.49380079731</v>
      </c>
      <c r="H156" s="30">
        <f>VLOOKUP(A156,Grid_Area!A:L,12,0)</f>
        <v>4708.39</v>
      </c>
      <c r="I156" s="30">
        <f t="shared" si="15"/>
        <v>12194.7301</v>
      </c>
      <c r="J156" s="30">
        <f>VLOOKUP(F156,Pop_Cal!B:O,14,0)</f>
        <v>414.09884827457444</v>
      </c>
      <c r="K156" s="30">
        <f>VLOOKUP(F156,Pop_Cal!B:G,6,0)</f>
        <v>13.909248913718187</v>
      </c>
      <c r="L156" s="30">
        <v>28990</v>
      </c>
      <c r="M156" s="30">
        <v>4</v>
      </c>
      <c r="N156" s="30">
        <f t="shared" si="18"/>
        <v>7880.251472511868</v>
      </c>
      <c r="O156" s="30">
        <f>N156*G156/SUM(N154:N157)</f>
        <v>12430.557818069366</v>
      </c>
      <c r="P156" s="30"/>
      <c r="Q156" s="30">
        <f t="shared" si="16"/>
        <v>5147479.675873032</v>
      </c>
      <c r="R156" s="30"/>
      <c r="S156" s="30">
        <f t="shared" si="17"/>
        <v>4797606.84264251</v>
      </c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</row>
    <row r="157" spans="1:31" ht="12.75">
      <c r="A157" s="30">
        <f t="shared" si="14"/>
        <v>28990</v>
      </c>
      <c r="B157" s="31">
        <v>29</v>
      </c>
      <c r="C157" s="31">
        <v>-10</v>
      </c>
      <c r="D157" s="31">
        <v>0.2309186133</v>
      </c>
      <c r="E157" s="32" t="s">
        <v>9</v>
      </c>
      <c r="F157" s="32" t="s">
        <v>96</v>
      </c>
      <c r="G157" s="30">
        <f>VLOOKUP(A157,GPW!A:E,5,0)</f>
        <v>89490.49380079731</v>
      </c>
      <c r="H157" s="30">
        <f>VLOOKUP(A157,Grid_Area!A:L,12,0)</f>
        <v>4708.39</v>
      </c>
      <c r="I157" s="30">
        <f t="shared" si="15"/>
        <v>12194.7301</v>
      </c>
      <c r="J157" s="30">
        <f>VLOOKUP(F157,Pop_Cal!B:O,14,0)</f>
        <v>401.2749684917522</v>
      </c>
      <c r="K157" s="30">
        <f>VLOOKUP(F157,Pop_Cal!B:G,6,0)</f>
        <v>3.8444324823131346</v>
      </c>
      <c r="L157" s="30">
        <v>28990</v>
      </c>
      <c r="M157" s="30">
        <v>4</v>
      </c>
      <c r="N157" s="30">
        <f t="shared" si="18"/>
        <v>10825.884057354562</v>
      </c>
      <c r="O157" s="30">
        <f>N157*G157/SUM(N154:N157)</f>
        <v>17077.091787753045</v>
      </c>
      <c r="P157" s="30"/>
      <c r="Q157" s="30">
        <f t="shared" si="16"/>
        <v>6852609.4690613635</v>
      </c>
      <c r="R157" s="30"/>
      <c r="S157" s="30">
        <f t="shared" si="17"/>
        <v>6386839.414407156</v>
      </c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</row>
    <row r="158" spans="1:31" ht="12.75">
      <c r="A158" s="30">
        <f t="shared" si="14"/>
        <v>29990</v>
      </c>
      <c r="B158" s="31">
        <v>30</v>
      </c>
      <c r="C158" s="31">
        <v>-10</v>
      </c>
      <c r="D158" s="31">
        <v>0.0485427385</v>
      </c>
      <c r="E158" s="32" t="s">
        <v>9</v>
      </c>
      <c r="F158" s="32" t="s">
        <v>97</v>
      </c>
      <c r="G158" s="30">
        <f>VLOOKUP(A158,GPW!A:E,5,0)</f>
        <v>67495.79173574084</v>
      </c>
      <c r="H158" s="30">
        <f>VLOOKUP(A158,Grid_Area!A:L,12,0)</f>
        <v>4708.39</v>
      </c>
      <c r="I158" s="30">
        <f t="shared" si="15"/>
        <v>12194.7301</v>
      </c>
      <c r="J158" s="30">
        <f>VLOOKUP(F158,Pop_Cal!B:O,14,0)</f>
        <v>457.3222306567587</v>
      </c>
      <c r="K158" s="30">
        <f>VLOOKUP(F158,Pop_Cal!B:G,6,0)</f>
        <v>9.212805293373552</v>
      </c>
      <c r="L158" s="30">
        <v>29990</v>
      </c>
      <c r="M158" s="30">
        <v>4</v>
      </c>
      <c r="N158" s="30">
        <f t="shared" si="18"/>
        <v>5453.663760868234</v>
      </c>
      <c r="O158" s="30">
        <f>N158*G158/SUM(N158:N161)</f>
        <v>5683.7121913543515</v>
      </c>
      <c r="P158" s="30">
        <f>SUM(O158:O161)</f>
        <v>67495.79173574084</v>
      </c>
      <c r="Q158" s="30">
        <f t="shared" si="16"/>
        <v>2599287.937761186</v>
      </c>
      <c r="R158" s="30"/>
      <c r="S158" s="30">
        <f t="shared" si="17"/>
        <v>2422615.0235525086</v>
      </c>
      <c r="T158" s="30">
        <f>SUM(S158:S161)</f>
        <v>25471078.4670489</v>
      </c>
      <c r="U158" s="30">
        <f>SUM(D158:D161)</f>
        <v>1.0000000018000001</v>
      </c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</row>
    <row r="159" spans="1:31" ht="12.75">
      <c r="A159" s="30">
        <f t="shared" si="14"/>
        <v>29990</v>
      </c>
      <c r="B159" s="31">
        <v>30</v>
      </c>
      <c r="C159" s="31">
        <v>-10</v>
      </c>
      <c r="D159" s="31">
        <v>0.5606685699</v>
      </c>
      <c r="E159" s="32" t="s">
        <v>9</v>
      </c>
      <c r="F159" s="32" t="s">
        <v>101</v>
      </c>
      <c r="G159" s="30">
        <f>VLOOKUP(A159,GPW!A:E,5,0)</f>
        <v>67495.79173574084</v>
      </c>
      <c r="H159" s="30">
        <f>VLOOKUP(A159,Grid_Area!A:L,12,0)</f>
        <v>4708.39</v>
      </c>
      <c r="I159" s="30">
        <f t="shared" si="15"/>
        <v>12194.7301</v>
      </c>
      <c r="J159" s="30">
        <f>VLOOKUP(F159,Pop_Cal!B:O,14,0)</f>
        <v>399.164722394047</v>
      </c>
      <c r="K159" s="30">
        <f>VLOOKUP(F159,Pop_Cal!B:G,6,0)</f>
        <v>4.359794071244706</v>
      </c>
      <c r="L159" s="30">
        <v>29990</v>
      </c>
      <c r="M159" s="30">
        <v>4</v>
      </c>
      <c r="N159" s="30">
        <f t="shared" si="18"/>
        <v>29808.792244234024</v>
      </c>
      <c r="O159" s="30">
        <f>N159*G159/SUM(N158:N161)</f>
        <v>31066.19757231407</v>
      </c>
      <c r="P159" s="30"/>
      <c r="Q159" s="30">
        <f t="shared" si="16"/>
        <v>12400530.129791362</v>
      </c>
      <c r="R159" s="30"/>
      <c r="S159" s="30">
        <f t="shared" si="17"/>
        <v>11557669.373991542</v>
      </c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</row>
    <row r="160" spans="1:31" ht="12.75">
      <c r="A160" s="30">
        <f t="shared" si="14"/>
        <v>29990</v>
      </c>
      <c r="B160" s="31">
        <v>30</v>
      </c>
      <c r="C160" s="31">
        <v>-10</v>
      </c>
      <c r="D160" s="31">
        <v>0.1294821869</v>
      </c>
      <c r="E160" s="32" t="s">
        <v>9</v>
      </c>
      <c r="F160" s="32" t="s">
        <v>96</v>
      </c>
      <c r="G160" s="30">
        <f>VLOOKUP(A160,GPW!A:E,5,0)</f>
        <v>67495.79173574084</v>
      </c>
      <c r="H160" s="30">
        <f>VLOOKUP(A160,Grid_Area!A:L,12,0)</f>
        <v>4708.39</v>
      </c>
      <c r="I160" s="30">
        <f t="shared" si="15"/>
        <v>12194.7301</v>
      </c>
      <c r="J160" s="30">
        <f>VLOOKUP(F160,Pop_Cal!B:O,14,0)</f>
        <v>401.2749684917522</v>
      </c>
      <c r="K160" s="30">
        <f>VLOOKUP(F160,Pop_Cal!B:G,6,0)</f>
        <v>3.8444324823131346</v>
      </c>
      <c r="L160" s="30">
        <v>29990</v>
      </c>
      <c r="M160" s="30">
        <v>4</v>
      </c>
      <c r="N160" s="30">
        <f t="shared" si="18"/>
        <v>6070.360127492215</v>
      </c>
      <c r="O160" s="30">
        <f>N160*G160/SUM(N158:N161)</f>
        <v>6326.422268659637</v>
      </c>
      <c r="P160" s="30"/>
      <c r="Q160" s="30">
        <f t="shared" si="16"/>
        <v>2538634.896521915</v>
      </c>
      <c r="R160" s="30"/>
      <c r="S160" s="30">
        <f t="shared" si="17"/>
        <v>2366084.5534973256</v>
      </c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</row>
    <row r="161" spans="1:31" ht="12.75">
      <c r="A161" s="30">
        <f t="shared" si="14"/>
        <v>29990</v>
      </c>
      <c r="B161" s="31">
        <v>30</v>
      </c>
      <c r="C161" s="31">
        <v>-10</v>
      </c>
      <c r="D161" s="31">
        <v>0.2613065065</v>
      </c>
      <c r="E161" s="32" t="s">
        <v>9</v>
      </c>
      <c r="F161" s="32" t="s">
        <v>99</v>
      </c>
      <c r="G161" s="30">
        <f>VLOOKUP(A161,GPW!A:E,5,0)</f>
        <v>67495.79173574084</v>
      </c>
      <c r="H161" s="30">
        <f>VLOOKUP(A161,Grid_Area!A:L,12,0)</f>
        <v>4708.39</v>
      </c>
      <c r="I161" s="30">
        <f t="shared" si="15"/>
        <v>12194.7301</v>
      </c>
      <c r="J161" s="30">
        <f>VLOOKUP(F161,Pop_Cal!B:O,14,0)</f>
        <v>400.91562481711895</v>
      </c>
      <c r="K161" s="30">
        <f>VLOOKUP(F161,Pop_Cal!B:G,6,0)</f>
        <v>7.353090555435488</v>
      </c>
      <c r="L161" s="30">
        <v>29990</v>
      </c>
      <c r="M161" s="30">
        <v>4</v>
      </c>
      <c r="N161" s="30">
        <f t="shared" si="18"/>
        <v>23431.08130053829</v>
      </c>
      <c r="O161" s="30">
        <f>N161*G161/SUM(N158:N161)</f>
        <v>24419.459703412787</v>
      </c>
      <c r="P161" s="30"/>
      <c r="Q161" s="30">
        <f t="shared" si="16"/>
        <v>9790142.944690196</v>
      </c>
      <c r="R161" s="30"/>
      <c r="S161" s="30">
        <f t="shared" si="17"/>
        <v>9124709.516007524</v>
      </c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</row>
    <row r="162" spans="1:31" ht="12.75">
      <c r="A162" s="30">
        <f t="shared" si="14"/>
        <v>31989</v>
      </c>
      <c r="B162" s="31">
        <v>32</v>
      </c>
      <c r="C162" s="31">
        <v>-11</v>
      </c>
      <c r="D162" s="31">
        <v>0.3860577745</v>
      </c>
      <c r="E162" s="32" t="s">
        <v>5</v>
      </c>
      <c r="F162" s="32" t="s">
        <v>84</v>
      </c>
      <c r="G162" s="30">
        <f>VLOOKUP(A162,GPW!A:E,5,0)</f>
        <v>63874.62751053136</v>
      </c>
      <c r="H162" s="30">
        <f>VLOOKUP(A162,Grid_Area!A:L,12,0)</f>
        <v>4693.923</v>
      </c>
      <c r="I162" s="30">
        <f t="shared" si="15"/>
        <v>12157.260569999999</v>
      </c>
      <c r="J162" s="30">
        <f>VLOOKUP(F162,Pop_Cal!B:O,14,0)</f>
        <v>388.1895375447104</v>
      </c>
      <c r="K162" s="30">
        <f>VLOOKUP(F162,Pop_Cal!B:G,6,0)</f>
        <v>2.9365853658536585</v>
      </c>
      <c r="L162" s="30">
        <v>31989</v>
      </c>
      <c r="M162" s="30">
        <v>4</v>
      </c>
      <c r="N162" s="30">
        <f t="shared" si="18"/>
        <v>13782.584320594255</v>
      </c>
      <c r="O162" s="30">
        <f>N162*G162/SUM(N162:N165)</f>
        <v>14132.628691890797</v>
      </c>
      <c r="P162" s="30">
        <f>SUM(O162:O165)</f>
        <v>63874.62751053136</v>
      </c>
      <c r="Q162" s="30">
        <f t="shared" si="16"/>
        <v>5486138.596196194</v>
      </c>
      <c r="R162" s="30"/>
      <c r="S162" s="30">
        <f t="shared" si="17"/>
        <v>5113247.205649628</v>
      </c>
      <c r="T162" s="30">
        <f>SUM(S162:S165)</f>
        <v>23753864.68317537</v>
      </c>
      <c r="U162" s="30">
        <f>SUM(D162:D165)</f>
        <v>1.0000000019</v>
      </c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</row>
    <row r="163" spans="1:31" ht="12.75">
      <c r="A163" s="30">
        <f t="shared" si="14"/>
        <v>31989</v>
      </c>
      <c r="B163" s="31">
        <v>32</v>
      </c>
      <c r="C163" s="31">
        <v>-11</v>
      </c>
      <c r="D163" s="31">
        <v>0.0189605904</v>
      </c>
      <c r="E163" s="32" t="s">
        <v>9</v>
      </c>
      <c r="F163" s="32" t="s">
        <v>97</v>
      </c>
      <c r="G163" s="30">
        <f>VLOOKUP(A163,GPW!A:E,5,0)</f>
        <v>63874.62751053136</v>
      </c>
      <c r="H163" s="30">
        <f>VLOOKUP(A163,Grid_Area!A:L,12,0)</f>
        <v>4693.923</v>
      </c>
      <c r="I163" s="30">
        <f t="shared" si="15"/>
        <v>12157.260569999999</v>
      </c>
      <c r="J163" s="30">
        <f>VLOOKUP(F163,Pop_Cal!B:O,14,0)</f>
        <v>457.3222306567587</v>
      </c>
      <c r="K163" s="30">
        <f>VLOOKUP(F163,Pop_Cal!B:G,6,0)</f>
        <v>9.212805293373552</v>
      </c>
      <c r="L163" s="30">
        <v>31989</v>
      </c>
      <c r="M163" s="30">
        <v>4</v>
      </c>
      <c r="N163" s="30">
        <f t="shared" si="18"/>
        <v>2123.6330433918088</v>
      </c>
      <c r="O163" s="30">
        <f>N163*G163/SUM(N162:N165)</f>
        <v>2177.5681963534994</v>
      </c>
      <c r="P163" s="30"/>
      <c r="Q163" s="30">
        <f t="shared" si="16"/>
        <v>995850.344963597</v>
      </c>
      <c r="R163" s="30"/>
      <c r="S163" s="30">
        <f t="shared" si="17"/>
        <v>928162.6601925226</v>
      </c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</row>
    <row r="164" spans="1:31" ht="12.75">
      <c r="A164" s="30">
        <f t="shared" si="14"/>
        <v>31989</v>
      </c>
      <c r="B164" s="31">
        <v>32</v>
      </c>
      <c r="C164" s="31">
        <v>-11</v>
      </c>
      <c r="D164" s="31">
        <v>0.4220770033</v>
      </c>
      <c r="E164" s="32" t="s">
        <v>9</v>
      </c>
      <c r="F164" s="32" t="s">
        <v>94</v>
      </c>
      <c r="G164" s="30">
        <f>VLOOKUP(A164,GPW!A:E,5,0)</f>
        <v>63874.62751053136</v>
      </c>
      <c r="H164" s="30">
        <f>VLOOKUP(A164,Grid_Area!A:L,12,0)</f>
        <v>4693.923</v>
      </c>
      <c r="I164" s="30">
        <f t="shared" si="15"/>
        <v>12157.260569999999</v>
      </c>
      <c r="J164" s="30">
        <f>VLOOKUP(F164,Pop_Cal!B:O,14,0)</f>
        <v>396.49533772447495</v>
      </c>
      <c r="K164" s="30">
        <f>VLOOKUP(F164,Pop_Cal!B:G,6,0)</f>
        <v>5.434166937317311</v>
      </c>
      <c r="L164" s="30">
        <v>31989</v>
      </c>
      <c r="M164" s="30">
        <v>4</v>
      </c>
      <c r="N164" s="30">
        <f t="shared" si="18"/>
        <v>27884.341401708596</v>
      </c>
      <c r="O164" s="30">
        <f>N164*G164/SUM(N162:N165)</f>
        <v>28592.536361952334</v>
      </c>
      <c r="P164" s="30"/>
      <c r="Q164" s="30">
        <f t="shared" si="16"/>
        <v>11336807.361231621</v>
      </c>
      <c r="R164" s="30"/>
      <c r="S164" s="30">
        <f t="shared" si="17"/>
        <v>10566247.560897874</v>
      </c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</row>
    <row r="165" spans="1:31" ht="12.75">
      <c r="A165" s="30">
        <f t="shared" si="14"/>
        <v>31989</v>
      </c>
      <c r="B165" s="31">
        <v>32</v>
      </c>
      <c r="C165" s="31">
        <v>-11</v>
      </c>
      <c r="D165" s="31">
        <v>0.1729046337</v>
      </c>
      <c r="E165" s="32" t="s">
        <v>9</v>
      </c>
      <c r="F165" s="32" t="s">
        <v>95</v>
      </c>
      <c r="G165" s="30">
        <f>VLOOKUP(A165,GPW!A:E,5,0)</f>
        <v>63874.62751053136</v>
      </c>
      <c r="H165" s="30">
        <f>VLOOKUP(A165,Grid_Area!A:L,12,0)</f>
        <v>4693.923</v>
      </c>
      <c r="I165" s="30">
        <f t="shared" si="15"/>
        <v>12157.260569999999</v>
      </c>
      <c r="J165" s="30">
        <f>VLOOKUP(F165,Pop_Cal!B:O,14,0)</f>
        <v>404.1428478247205</v>
      </c>
      <c r="K165" s="30">
        <f>VLOOKUP(F165,Pop_Cal!B:G,6,0)</f>
        <v>8.801892243247147</v>
      </c>
      <c r="L165" s="30">
        <v>31989</v>
      </c>
      <c r="M165" s="30">
        <v>4</v>
      </c>
      <c r="N165" s="30">
        <f t="shared" si="18"/>
        <v>18501.98841737758</v>
      </c>
      <c r="O165" s="30">
        <f>N165*G165/SUM(N162:N165)</f>
        <v>18971.89426033473</v>
      </c>
      <c r="P165" s="30"/>
      <c r="Q165" s="30">
        <f t="shared" si="16"/>
        <v>7667355.375001147</v>
      </c>
      <c r="R165" s="30"/>
      <c r="S165" s="30">
        <f t="shared" si="17"/>
        <v>7146207.256435348</v>
      </c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</row>
    <row r="166" spans="1:31" ht="12.75">
      <c r="A166" s="30">
        <f t="shared" si="14"/>
        <v>31990</v>
      </c>
      <c r="B166" s="31">
        <v>32</v>
      </c>
      <c r="C166" s="31">
        <v>-10</v>
      </c>
      <c r="D166" s="31">
        <v>0.0698598657</v>
      </c>
      <c r="E166" s="32" t="s">
        <v>9</v>
      </c>
      <c r="F166" s="32" t="s">
        <v>94</v>
      </c>
      <c r="G166" s="30">
        <f>VLOOKUP(A166,GPW!A:E,5,0)</f>
        <v>85719.88128957117</v>
      </c>
      <c r="H166" s="30">
        <f>VLOOKUP(A166,Grid_Area!A:L,12,0)</f>
        <v>4708.39</v>
      </c>
      <c r="I166" s="30">
        <f t="shared" si="15"/>
        <v>12194.7301</v>
      </c>
      <c r="J166" s="30">
        <f>VLOOKUP(F166,Pop_Cal!B:O,14,0)</f>
        <v>396.49533772447495</v>
      </c>
      <c r="K166" s="30">
        <f>VLOOKUP(F166,Pop_Cal!B:G,6,0)</f>
        <v>5.434166937317311</v>
      </c>
      <c r="L166" s="30">
        <v>31990</v>
      </c>
      <c r="M166" s="30">
        <v>4</v>
      </c>
      <c r="N166" s="30">
        <f t="shared" si="18"/>
        <v>4629.487490629184</v>
      </c>
      <c r="O166" s="30">
        <f>N166*G166/SUM(N166:N169)</f>
        <v>4915.314879890718</v>
      </c>
      <c r="P166" s="30">
        <f>SUM(O166:O169)</f>
        <v>85719.88128957116</v>
      </c>
      <c r="Q166" s="30">
        <f t="shared" si="16"/>
        <v>1948899.433324407</v>
      </c>
      <c r="R166" s="30"/>
      <c r="S166" s="30">
        <f t="shared" si="17"/>
        <v>1816433.253882344</v>
      </c>
      <c r="T166" s="30">
        <f>SUM(S166:S169)</f>
        <v>33214680.735140014</v>
      </c>
      <c r="U166" s="30">
        <f>SUM(D166:D169)</f>
        <v>0.7884151279999999</v>
      </c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</row>
    <row r="167" spans="1:31" ht="12.75">
      <c r="A167" s="30">
        <f t="shared" si="14"/>
        <v>31990</v>
      </c>
      <c r="B167" s="31">
        <v>32</v>
      </c>
      <c r="C167" s="31">
        <v>-10</v>
      </c>
      <c r="D167" s="31">
        <v>0.1677012393</v>
      </c>
      <c r="E167" s="32" t="s">
        <v>9</v>
      </c>
      <c r="F167" s="32" t="s">
        <v>97</v>
      </c>
      <c r="G167" s="30">
        <f>VLOOKUP(A167,GPW!A:E,5,0)</f>
        <v>85719.88128957117</v>
      </c>
      <c r="H167" s="30">
        <f>VLOOKUP(A167,Grid_Area!A:L,12,0)</f>
        <v>4708.39</v>
      </c>
      <c r="I167" s="30">
        <f t="shared" si="15"/>
        <v>12194.7301</v>
      </c>
      <c r="J167" s="30">
        <f>VLOOKUP(F167,Pop_Cal!B:O,14,0)</f>
        <v>457.3222306567587</v>
      </c>
      <c r="K167" s="30">
        <f>VLOOKUP(F167,Pop_Cal!B:G,6,0)</f>
        <v>9.212805293373552</v>
      </c>
      <c r="L167" s="30">
        <v>31990</v>
      </c>
      <c r="M167" s="30">
        <v>4</v>
      </c>
      <c r="N167" s="30">
        <f t="shared" si="18"/>
        <v>18840.844165046467</v>
      </c>
      <c r="O167" s="30">
        <f>N167*G167/SUM(N166:N169)</f>
        <v>20004.08940765252</v>
      </c>
      <c r="P167" s="30"/>
      <c r="Q167" s="30">
        <f t="shared" si="16"/>
        <v>9148314.790164888</v>
      </c>
      <c r="R167" s="30"/>
      <c r="S167" s="30">
        <f t="shared" si="17"/>
        <v>8526506.251527615</v>
      </c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</row>
    <row r="168" spans="1:31" ht="12.75">
      <c r="A168" s="30">
        <f t="shared" si="14"/>
        <v>31990</v>
      </c>
      <c r="B168" s="31">
        <v>32</v>
      </c>
      <c r="C168" s="31">
        <v>-10</v>
      </c>
      <c r="D168" s="31">
        <v>0.4454672595</v>
      </c>
      <c r="E168" s="32" t="s">
        <v>9</v>
      </c>
      <c r="F168" s="32" t="s">
        <v>95</v>
      </c>
      <c r="G168" s="30">
        <f>VLOOKUP(A168,GPW!A:E,5,0)</f>
        <v>85719.88128957117</v>
      </c>
      <c r="H168" s="30">
        <f>VLOOKUP(A168,Grid_Area!A:L,12,0)</f>
        <v>4708.39</v>
      </c>
      <c r="I168" s="30">
        <f t="shared" si="15"/>
        <v>12194.7301</v>
      </c>
      <c r="J168" s="30">
        <f>VLOOKUP(F168,Pop_Cal!B:O,14,0)</f>
        <v>404.1428478247205</v>
      </c>
      <c r="K168" s="30">
        <f>VLOOKUP(F168,Pop_Cal!B:G,6,0)</f>
        <v>8.801892243247147</v>
      </c>
      <c r="L168" s="30">
        <v>31990</v>
      </c>
      <c r="M168" s="30">
        <v>4</v>
      </c>
      <c r="N168" s="30">
        <f t="shared" si="18"/>
        <v>47814.985715581184</v>
      </c>
      <c r="O168" s="30">
        <f>N168*G168/SUM(N166:N169)</f>
        <v>50767.11217932602</v>
      </c>
      <c r="P168" s="30"/>
      <c r="Q168" s="30">
        <f t="shared" si="16"/>
        <v>20517165.29198987</v>
      </c>
      <c r="R168" s="30"/>
      <c r="S168" s="30">
        <f t="shared" si="17"/>
        <v>19122618.989220846</v>
      </c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</row>
    <row r="169" spans="1:31" ht="12.75">
      <c r="A169" s="30">
        <f t="shared" si="14"/>
        <v>31990</v>
      </c>
      <c r="B169" s="31">
        <v>32</v>
      </c>
      <c r="C169" s="31">
        <v>-10</v>
      </c>
      <c r="D169" s="31">
        <v>0.1053867635</v>
      </c>
      <c r="E169" s="32" t="s">
        <v>9</v>
      </c>
      <c r="F169" s="32" t="s">
        <v>99</v>
      </c>
      <c r="G169" s="30">
        <f>VLOOKUP(A169,GPW!A:E,5,0)</f>
        <v>85719.88128957117</v>
      </c>
      <c r="H169" s="30">
        <f>VLOOKUP(A169,Grid_Area!A:L,12,0)</f>
        <v>4708.39</v>
      </c>
      <c r="I169" s="30">
        <f t="shared" si="15"/>
        <v>12194.7301</v>
      </c>
      <c r="J169" s="30">
        <f>VLOOKUP(F169,Pop_Cal!B:O,14,0)</f>
        <v>400.91562481711895</v>
      </c>
      <c r="K169" s="30">
        <f>VLOOKUP(F169,Pop_Cal!B:G,6,0)</f>
        <v>7.353090555435488</v>
      </c>
      <c r="L169" s="30">
        <v>31990</v>
      </c>
      <c r="M169" s="30">
        <v>4</v>
      </c>
      <c r="N169" s="30">
        <f t="shared" si="18"/>
        <v>9449.92092483201</v>
      </c>
      <c r="O169" s="30">
        <f>N169*G169/SUM(N166:N169)</f>
        <v>10033.364822701917</v>
      </c>
      <c r="P169" s="30"/>
      <c r="Q169" s="30">
        <f t="shared" si="16"/>
        <v>4022532.7269116407</v>
      </c>
      <c r="R169" s="30"/>
      <c r="S169" s="30">
        <f t="shared" si="17"/>
        <v>3749122.2405092097</v>
      </c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</row>
    <row r="170" spans="1:31" ht="12.75">
      <c r="A170" s="30">
        <f t="shared" si="14"/>
        <v>32986</v>
      </c>
      <c r="B170" s="31">
        <v>33</v>
      </c>
      <c r="C170" s="31">
        <v>-14</v>
      </c>
      <c r="D170" s="31">
        <v>5.453E-05</v>
      </c>
      <c r="E170" s="32" t="s">
        <v>5</v>
      </c>
      <c r="F170" s="32" t="s">
        <v>83</v>
      </c>
      <c r="G170" s="30">
        <f>VLOOKUP(A170,GPW!A:E,5,0)</f>
        <v>1688.0130147205682</v>
      </c>
      <c r="H170" s="30">
        <f>VLOOKUP(A170,Grid_Area!A:L,12,0)</f>
        <v>4641.958</v>
      </c>
      <c r="I170" s="30">
        <f t="shared" si="15"/>
        <v>12022.671219999998</v>
      </c>
      <c r="J170" s="30">
        <f>VLOOKUP(F170,Pop_Cal!B:O,14,0)</f>
        <v>381.1686107351453</v>
      </c>
      <c r="K170" s="30">
        <f>VLOOKUP(F170,Pop_Cal!B:G,6,0)</f>
        <v>24.557109557109555</v>
      </c>
      <c r="L170" s="30">
        <v>32986</v>
      </c>
      <c r="M170" s="30">
        <v>4</v>
      </c>
      <c r="N170" s="30">
        <f t="shared" si="18"/>
        <v>16.099549221995872</v>
      </c>
      <c r="O170" s="30">
        <f>N170*G170/SUM(N170:N173)</f>
        <v>16.4512983028235</v>
      </c>
      <c r="P170" s="30">
        <f>SUM(O170:O173)</f>
        <v>1688.0130147205682</v>
      </c>
      <c r="Q170" s="30">
        <f t="shared" si="16"/>
        <v>6270.718518876687</v>
      </c>
      <c r="R170" s="30"/>
      <c r="S170" s="30">
        <f t="shared" si="17"/>
        <v>5844.499438328616</v>
      </c>
      <c r="T170" s="30">
        <f>SUM(S170:S173)</f>
        <v>599729.1159340726</v>
      </c>
      <c r="U170" s="30">
        <f>SUM(D170:D173)</f>
        <v>0.0058106599</v>
      </c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</row>
    <row r="171" spans="1:31" ht="12.75">
      <c r="A171" s="30">
        <f t="shared" si="14"/>
        <v>32986</v>
      </c>
      <c r="B171" s="31">
        <v>33</v>
      </c>
      <c r="C171" s="31">
        <v>-14</v>
      </c>
      <c r="D171" s="31">
        <v>0.0053276013</v>
      </c>
      <c r="E171" s="32" t="s">
        <v>5</v>
      </c>
      <c r="F171" s="32" t="s">
        <v>83</v>
      </c>
      <c r="G171" s="30">
        <f>VLOOKUP(A171,GPW!A:E,5,0)</f>
        <v>1688.0130147205682</v>
      </c>
      <c r="H171" s="30">
        <f>VLOOKUP(A171,Grid_Area!A:L,12,0)</f>
        <v>4641.958</v>
      </c>
      <c r="I171" s="30">
        <f t="shared" si="15"/>
        <v>12022.671219999998</v>
      </c>
      <c r="J171" s="30">
        <f>VLOOKUP(F171,Pop_Cal!B:O,14,0)</f>
        <v>381.1686107351453</v>
      </c>
      <c r="K171" s="30">
        <f>VLOOKUP(F171,Pop_Cal!B:G,6,0)</f>
        <v>24.557109557109555</v>
      </c>
      <c r="L171" s="30">
        <v>32986</v>
      </c>
      <c r="M171" s="30">
        <v>4</v>
      </c>
      <c r="N171" s="30">
        <f t="shared" si="18"/>
        <v>1572.9319524026996</v>
      </c>
      <c r="O171" s="30">
        <f>N171*G171/SUM(N170:N173)</f>
        <v>1607.2979685459434</v>
      </c>
      <c r="P171" s="30"/>
      <c r="Q171" s="30">
        <f t="shared" si="16"/>
        <v>612651.5337080786</v>
      </c>
      <c r="R171" s="30"/>
      <c r="S171" s="30">
        <f t="shared" si="17"/>
        <v>571009.7708690411</v>
      </c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</row>
    <row r="172" spans="1:31" ht="12.75">
      <c r="A172" s="30">
        <f t="shared" si="14"/>
        <v>32986</v>
      </c>
      <c r="B172" s="31">
        <v>33</v>
      </c>
      <c r="C172" s="31">
        <v>-14</v>
      </c>
      <c r="D172" s="31">
        <v>0.0004194072</v>
      </c>
      <c r="E172" s="32" t="s">
        <v>5</v>
      </c>
      <c r="F172" s="32" t="s">
        <v>87</v>
      </c>
      <c r="G172" s="30">
        <f>VLOOKUP(A172,GPW!A:E,5,0)</f>
        <v>1688.0130147205682</v>
      </c>
      <c r="H172" s="30">
        <f>VLOOKUP(A172,Grid_Area!A:L,12,0)</f>
        <v>4641.958</v>
      </c>
      <c r="I172" s="30">
        <f t="shared" si="15"/>
        <v>12022.671219999998</v>
      </c>
      <c r="J172" s="30">
        <f>VLOOKUP(F172,Pop_Cal!B:O,14,0)</f>
        <v>381.91094702012566</v>
      </c>
      <c r="K172" s="30">
        <f>VLOOKUP(F172,Pop_Cal!B:G,6,0)</f>
        <v>12.206715037700953</v>
      </c>
      <c r="L172" s="30">
        <v>32986</v>
      </c>
      <c r="M172" s="30">
        <v>4</v>
      </c>
      <c r="N172" s="30">
        <f t="shared" si="18"/>
        <v>61.55107732106418</v>
      </c>
      <c r="O172" s="30">
        <f>N172*G172/SUM(N170:N173)</f>
        <v>62.89586869212038</v>
      </c>
      <c r="P172" s="30"/>
      <c r="Q172" s="30">
        <f t="shared" si="16"/>
        <v>24020.620775861167</v>
      </c>
      <c r="R172" s="30"/>
      <c r="S172" s="30">
        <f t="shared" si="17"/>
        <v>22387.9455297212</v>
      </c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</row>
    <row r="173" spans="1:31" ht="12.75">
      <c r="A173" s="30">
        <f t="shared" si="14"/>
        <v>32986</v>
      </c>
      <c r="B173" s="31">
        <v>33</v>
      </c>
      <c r="C173" s="31">
        <v>-14</v>
      </c>
      <c r="D173" s="31">
        <v>9.1214E-06</v>
      </c>
      <c r="E173" s="32" t="s">
        <v>5</v>
      </c>
      <c r="F173" s="32" t="s">
        <v>87</v>
      </c>
      <c r="G173" s="30">
        <f>VLOOKUP(A173,GPW!A:E,5,0)</f>
        <v>1688.0130147205682</v>
      </c>
      <c r="H173" s="30">
        <f>VLOOKUP(A173,Grid_Area!A:L,12,0)</f>
        <v>4641.958</v>
      </c>
      <c r="I173" s="30">
        <f t="shared" si="15"/>
        <v>12022.671219999998</v>
      </c>
      <c r="J173" s="30">
        <f>VLOOKUP(F173,Pop_Cal!B:O,14,0)</f>
        <v>381.91094702012566</v>
      </c>
      <c r="K173" s="30">
        <f>VLOOKUP(F173,Pop_Cal!B:G,6,0)</f>
        <v>12.206715037700953</v>
      </c>
      <c r="L173" s="30">
        <v>32986</v>
      </c>
      <c r="M173" s="30">
        <v>4</v>
      </c>
      <c r="N173" s="30">
        <f t="shared" si="18"/>
        <v>1.3386322330097213</v>
      </c>
      <c r="O173" s="30">
        <f>N173*G173/SUM(N170:N173)</f>
        <v>1.3678791796810041</v>
      </c>
      <c r="P173" s="30"/>
      <c r="Q173" s="30">
        <f t="shared" si="16"/>
        <v>522.4080329210849</v>
      </c>
      <c r="R173" s="30"/>
      <c r="S173" s="30">
        <f t="shared" si="17"/>
        <v>486.90009698164204</v>
      </c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</row>
    <row r="174" spans="1:31" ht="12.75">
      <c r="A174" s="30">
        <f t="shared" si="14"/>
        <v>22984</v>
      </c>
      <c r="B174" s="31">
        <v>23</v>
      </c>
      <c r="C174" s="31">
        <v>-16</v>
      </c>
      <c r="D174" s="31">
        <v>0.0001110611</v>
      </c>
      <c r="E174" s="32" t="s">
        <v>12</v>
      </c>
      <c r="F174" s="32" t="s">
        <v>117</v>
      </c>
      <c r="G174" s="30">
        <f>VLOOKUP(A174,GPW!A:E,5,0)</f>
        <v>122130.42953384637</v>
      </c>
      <c r="H174" s="30">
        <f>VLOOKUP(A174,Grid_Area!A:L,12,0)</f>
        <v>4600.239</v>
      </c>
      <c r="I174" s="30">
        <f t="shared" si="15"/>
        <v>11914.619009999999</v>
      </c>
      <c r="J174" s="30">
        <f>VLOOKUP(F174,Pop_Cal!B:O,14,0)</f>
        <v>396.99571075406595</v>
      </c>
      <c r="K174" s="30">
        <f>VLOOKUP(F174,Pop_Cal!B:G,6,0)</f>
        <v>5.552892844916125</v>
      </c>
      <c r="L174" s="30">
        <v>22984</v>
      </c>
      <c r="M174" s="30">
        <v>5</v>
      </c>
      <c r="N174" s="30">
        <f t="shared" si="18"/>
        <v>7.347869307030848</v>
      </c>
      <c r="O174" s="30">
        <f>N174*G174/SUM(N174:N178)</f>
        <v>7.1612787548815815</v>
      </c>
      <c r="P174" s="33">
        <f>SUM(O174:O178)</f>
        <v>122130.42953384636</v>
      </c>
      <c r="Q174" s="30">
        <f t="shared" si="16"/>
        <v>2842.996949202206</v>
      </c>
      <c r="R174" s="30"/>
      <c r="S174" s="30">
        <f t="shared" si="17"/>
        <v>2649.759197891531</v>
      </c>
      <c r="T174" s="30">
        <f>SUM(S174:S178)</f>
        <v>51401319.719797395</v>
      </c>
      <c r="U174" s="30">
        <f>SUM(D174:D178)</f>
        <v>1.0000000019</v>
      </c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</row>
    <row r="175" spans="1:31" ht="12.75">
      <c r="A175" s="30">
        <f t="shared" si="14"/>
        <v>22984</v>
      </c>
      <c r="B175" s="31">
        <v>23</v>
      </c>
      <c r="C175" s="31">
        <v>-16</v>
      </c>
      <c r="D175" s="31">
        <v>0.3664160639</v>
      </c>
      <c r="E175" s="32" t="s">
        <v>12</v>
      </c>
      <c r="F175" s="32" t="s">
        <v>121</v>
      </c>
      <c r="G175" s="30">
        <f>VLOOKUP(A175,GPW!A:E,5,0)</f>
        <v>122130.42953384637</v>
      </c>
      <c r="H175" s="30">
        <f>VLOOKUP(A175,Grid_Area!A:L,12,0)</f>
        <v>4600.239</v>
      </c>
      <c r="I175" s="30">
        <f t="shared" si="15"/>
        <v>11914.619009999999</v>
      </c>
      <c r="J175" s="30">
        <f>VLOOKUP(F175,Pop_Cal!B:O,14,0)</f>
        <v>388.40642946547894</v>
      </c>
      <c r="K175" s="30">
        <f>VLOOKUP(F175,Pop_Cal!B:G,6,0)</f>
        <v>4.606700996455561</v>
      </c>
      <c r="L175" s="30">
        <v>22984</v>
      </c>
      <c r="M175" s="30">
        <v>5</v>
      </c>
      <c r="N175" s="30">
        <f t="shared" si="18"/>
        <v>20111.51047485389</v>
      </c>
      <c r="O175" s="30">
        <f>N175*G175/SUM(N174:N178)</f>
        <v>19600.80217463031</v>
      </c>
      <c r="P175" s="30"/>
      <c r="Q175" s="30">
        <f t="shared" si="16"/>
        <v>7613077.5873073535</v>
      </c>
      <c r="R175" s="30"/>
      <c r="S175" s="30">
        <f t="shared" si="17"/>
        <v>7095618.715626962</v>
      </c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</row>
    <row r="176" spans="1:31" ht="12.75">
      <c r="A176" s="30">
        <f t="shared" si="14"/>
        <v>22984</v>
      </c>
      <c r="B176" s="31">
        <v>23</v>
      </c>
      <c r="C176" s="31">
        <v>-16</v>
      </c>
      <c r="D176" s="31">
        <v>4.48252E-05</v>
      </c>
      <c r="E176" s="32" t="s">
        <v>12</v>
      </c>
      <c r="F176" s="32" t="s">
        <v>117</v>
      </c>
      <c r="G176" s="30">
        <f>VLOOKUP(A176,GPW!A:E,5,0)</f>
        <v>122130.42953384637</v>
      </c>
      <c r="H176" s="30">
        <f>VLOOKUP(A176,Grid_Area!A:L,12,0)</f>
        <v>4600.239</v>
      </c>
      <c r="I176" s="30">
        <f t="shared" si="15"/>
        <v>11914.619009999999</v>
      </c>
      <c r="J176" s="30">
        <f>VLOOKUP(F176,Pop_Cal!B:O,14,0)</f>
        <v>396.99571075406595</v>
      </c>
      <c r="K176" s="30">
        <f>VLOOKUP(F176,Pop_Cal!B:G,6,0)</f>
        <v>5.552892844916125</v>
      </c>
      <c r="L176" s="30">
        <v>22984</v>
      </c>
      <c r="M176" s="30">
        <v>5</v>
      </c>
      <c r="N176" s="30">
        <f t="shared" si="18"/>
        <v>2.9656622459305653</v>
      </c>
      <c r="O176" s="30">
        <f>N176*G176/SUM(N174:N178)</f>
        <v>2.890352719749019</v>
      </c>
      <c r="P176" s="30"/>
      <c r="Q176" s="30">
        <f t="shared" si="16"/>
        <v>1147.4576323067095</v>
      </c>
      <c r="R176" s="30"/>
      <c r="S176" s="30">
        <f t="shared" si="17"/>
        <v>1069.465240280597</v>
      </c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</row>
    <row r="177" spans="1:31" ht="12.75">
      <c r="A177" s="30">
        <f t="shared" si="14"/>
        <v>22984</v>
      </c>
      <c r="B177" s="31">
        <v>23</v>
      </c>
      <c r="C177" s="31">
        <v>-16</v>
      </c>
      <c r="D177" s="31">
        <v>0.6175229395</v>
      </c>
      <c r="E177" s="32" t="s">
        <v>12</v>
      </c>
      <c r="F177" s="32" t="s">
        <v>120</v>
      </c>
      <c r="G177" s="30">
        <f>VLOOKUP(A177,GPW!A:E,5,0)</f>
        <v>122130.42953384637</v>
      </c>
      <c r="H177" s="30">
        <f>VLOOKUP(A177,Grid_Area!A:L,12,0)</f>
        <v>4600.239</v>
      </c>
      <c r="I177" s="30">
        <f t="shared" si="15"/>
        <v>11914.619009999999</v>
      </c>
      <c r="J177" s="30">
        <f>VLOOKUP(F177,Pop_Cal!B:O,14,0)</f>
        <v>464.2577635359204</v>
      </c>
      <c r="K177" s="30">
        <f>VLOOKUP(F177,Pop_Cal!B:G,6,0)</f>
        <v>14.17320099255583</v>
      </c>
      <c r="L177" s="30">
        <v>22984</v>
      </c>
      <c r="M177" s="30">
        <v>5</v>
      </c>
      <c r="N177" s="30">
        <f t="shared" si="18"/>
        <v>104280.04281583488</v>
      </c>
      <c r="O177" s="30">
        <f>N177*G177/SUM(N174:N178)</f>
        <v>101631.97302116152</v>
      </c>
      <c r="P177" s="30"/>
      <c r="Q177" s="30">
        <f t="shared" si="16"/>
        <v>47183432.49854745</v>
      </c>
      <c r="R177" s="30"/>
      <c r="S177" s="30">
        <f t="shared" si="17"/>
        <v>43976387.06091626</v>
      </c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</row>
    <row r="178" spans="1:31" ht="12.75">
      <c r="A178" s="30">
        <f t="shared" si="14"/>
        <v>22984</v>
      </c>
      <c r="B178" s="31">
        <v>23</v>
      </c>
      <c r="C178" s="31">
        <v>-16</v>
      </c>
      <c r="D178" s="31">
        <v>0.0159051122</v>
      </c>
      <c r="E178" s="32" t="s">
        <v>12</v>
      </c>
      <c r="F178" s="32" t="s">
        <v>118</v>
      </c>
      <c r="G178" s="30">
        <f>VLOOKUP(A178,GPW!A:E,5,0)</f>
        <v>122130.42953384637</v>
      </c>
      <c r="H178" s="30">
        <f>VLOOKUP(A178,Grid_Area!A:L,12,0)</f>
        <v>4600.239</v>
      </c>
      <c r="I178" s="30">
        <f t="shared" si="15"/>
        <v>11914.619009999999</v>
      </c>
      <c r="J178" s="30">
        <f>VLOOKUP(F178,Pop_Cal!B:O,14,0)</f>
        <v>393.5761013330718</v>
      </c>
      <c r="K178" s="30">
        <f>VLOOKUP(F178,Pop_Cal!B:G,6,0)</f>
        <v>4.805876045464293</v>
      </c>
      <c r="L178" s="30">
        <v>22984</v>
      </c>
      <c r="M178" s="30">
        <v>5</v>
      </c>
      <c r="N178" s="30">
        <f t="shared" si="18"/>
        <v>910.7296207496663</v>
      </c>
      <c r="O178" s="30">
        <f>N178*G178/SUM(N174:N178)</f>
        <v>887.6027065798987</v>
      </c>
      <c r="P178" s="30"/>
      <c r="Q178" s="30">
        <f t="shared" si="16"/>
        <v>349339.212788399</v>
      </c>
      <c r="R178" s="30"/>
      <c r="S178" s="30">
        <f t="shared" si="17"/>
        <v>325594.7188160032</v>
      </c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</row>
    <row r="179" spans="1:31" ht="12.75">
      <c r="A179" s="30">
        <f t="shared" si="14"/>
        <v>22987</v>
      </c>
      <c r="B179" s="31">
        <v>23</v>
      </c>
      <c r="C179" s="31">
        <v>-13</v>
      </c>
      <c r="D179" s="31">
        <v>0.0016597314</v>
      </c>
      <c r="E179" s="32" t="s">
        <v>145</v>
      </c>
      <c r="F179" s="32" t="s">
        <v>107</v>
      </c>
      <c r="G179" s="30">
        <f>VLOOKUP(A179,GPW!A:E,5,0)</f>
        <v>1471.9043421353235</v>
      </c>
      <c r="H179" s="30">
        <f>VLOOKUP(A179,Grid_Area!A:L,12,0)</f>
        <v>4660.703</v>
      </c>
      <c r="I179" s="30">
        <f t="shared" si="15"/>
        <v>12071.22077</v>
      </c>
      <c r="J179" s="30">
        <f>VLOOKUP(F179,Pop_Cal!B:O,14,0)</f>
        <v>397.0034306862875</v>
      </c>
      <c r="K179" s="30">
        <f>VLOOKUP(F179,Pop_Cal!B:G,6,0)</f>
        <v>3.748081140350877</v>
      </c>
      <c r="L179" s="30">
        <v>22987</v>
      </c>
      <c r="M179" s="30">
        <v>5</v>
      </c>
      <c r="N179" s="30">
        <f t="shared" si="18"/>
        <v>75.09274623347642</v>
      </c>
      <c r="O179" s="30">
        <f>N179*G179/SUM(N179:N183)</f>
        <v>75.8092599618554</v>
      </c>
      <c r="P179" s="30">
        <f>SUM(O179:O183)</f>
        <v>1471.9043421353233</v>
      </c>
      <c r="Q179" s="30">
        <f t="shared" si="16"/>
        <v>30096.536282645215</v>
      </c>
      <c r="R179" s="30"/>
      <c r="S179" s="30">
        <f t="shared" si="17"/>
        <v>28050.882665207984</v>
      </c>
      <c r="T179" s="30">
        <f>SUM(S179:S183)</f>
        <v>548241.1487940458</v>
      </c>
      <c r="U179" s="30">
        <f>SUM(D179:D183)</f>
        <v>0.0327962013</v>
      </c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</row>
    <row r="180" spans="1:31" ht="12.75">
      <c r="A180" s="30">
        <f t="shared" si="14"/>
        <v>22987</v>
      </c>
      <c r="B180" s="31">
        <v>23</v>
      </c>
      <c r="C180" s="31">
        <v>-13</v>
      </c>
      <c r="D180" s="31">
        <v>0.0032592931</v>
      </c>
      <c r="E180" s="32" t="s">
        <v>145</v>
      </c>
      <c r="F180" s="32" t="s">
        <v>103</v>
      </c>
      <c r="G180" s="30">
        <f>VLOOKUP(A180,GPW!A:E,5,0)</f>
        <v>1471.9043421353235</v>
      </c>
      <c r="H180" s="30">
        <f>VLOOKUP(A180,Grid_Area!A:L,12,0)</f>
        <v>4660.703</v>
      </c>
      <c r="I180" s="30">
        <f t="shared" si="15"/>
        <v>12071.22077</v>
      </c>
      <c r="J180" s="30">
        <f>VLOOKUP(F180,Pop_Cal!B:O,14,0)</f>
        <v>400.61921821728396</v>
      </c>
      <c r="K180" s="30">
        <f>VLOOKUP(F180,Pop_Cal!B:G,6,0)</f>
        <v>3.660542251582714</v>
      </c>
      <c r="L180" s="30">
        <v>22987</v>
      </c>
      <c r="M180" s="30">
        <v>5</v>
      </c>
      <c r="N180" s="30">
        <f t="shared" si="18"/>
        <v>144.01908057972915</v>
      </c>
      <c r="O180" s="30">
        <f>N180*G180/SUM(N179:N183)</f>
        <v>145.39326987975892</v>
      </c>
      <c r="P180" s="30"/>
      <c r="Q180" s="30">
        <f t="shared" si="16"/>
        <v>58247.3381132836</v>
      </c>
      <c r="R180" s="30"/>
      <c r="S180" s="30">
        <f t="shared" si="17"/>
        <v>54288.28193490747</v>
      </c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</row>
    <row r="181" spans="1:31" ht="12.75">
      <c r="A181" s="30">
        <f t="shared" si="14"/>
        <v>22987</v>
      </c>
      <c r="B181" s="31">
        <v>23</v>
      </c>
      <c r="C181" s="31">
        <v>-13</v>
      </c>
      <c r="D181" s="31">
        <v>0.0249342086</v>
      </c>
      <c r="E181" s="32" t="s">
        <v>145</v>
      </c>
      <c r="F181" s="32" t="s">
        <v>103</v>
      </c>
      <c r="G181" s="30">
        <f>VLOOKUP(A181,GPW!A:E,5,0)</f>
        <v>1471.9043421353235</v>
      </c>
      <c r="H181" s="30">
        <f>VLOOKUP(A181,Grid_Area!A:L,12,0)</f>
        <v>4660.703</v>
      </c>
      <c r="I181" s="30">
        <f t="shared" si="15"/>
        <v>12071.22077</v>
      </c>
      <c r="J181" s="30">
        <f>VLOOKUP(F181,Pop_Cal!B:O,14,0)</f>
        <v>400.61921821728396</v>
      </c>
      <c r="K181" s="30">
        <f>VLOOKUP(F181,Pop_Cal!B:G,6,0)</f>
        <v>3.660542251582714</v>
      </c>
      <c r="L181" s="30">
        <v>22987</v>
      </c>
      <c r="M181" s="30">
        <v>5</v>
      </c>
      <c r="N181" s="30">
        <f t="shared" si="18"/>
        <v>1101.773202770618</v>
      </c>
      <c r="O181" s="30">
        <f>N181*G181/SUM(N179:N183)</f>
        <v>1112.2860107972513</v>
      </c>
      <c r="P181" s="30"/>
      <c r="Q181" s="30">
        <f t="shared" si="16"/>
        <v>445603.15207961627</v>
      </c>
      <c r="R181" s="30"/>
      <c r="S181" s="30">
        <f t="shared" si="17"/>
        <v>415315.62359353155</v>
      </c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</row>
    <row r="182" spans="1:31" ht="12.75">
      <c r="A182" s="30">
        <f t="shared" si="14"/>
        <v>22987</v>
      </c>
      <c r="B182" s="31">
        <v>23</v>
      </c>
      <c r="C182" s="31">
        <v>-13</v>
      </c>
      <c r="D182" s="31">
        <v>0.0006648696</v>
      </c>
      <c r="E182" s="32" t="s">
        <v>145</v>
      </c>
      <c r="F182" s="32" t="s">
        <v>105</v>
      </c>
      <c r="G182" s="30">
        <f>VLOOKUP(A182,GPW!A:E,5,0)</f>
        <v>1471.9043421353235</v>
      </c>
      <c r="H182" s="30">
        <f>VLOOKUP(A182,Grid_Area!A:L,12,0)</f>
        <v>4660.703</v>
      </c>
      <c r="I182" s="30">
        <f t="shared" si="15"/>
        <v>12071.22077</v>
      </c>
      <c r="J182" s="30">
        <f>VLOOKUP(F182,Pop_Cal!B:O,14,0)</f>
        <v>392.11887590872834</v>
      </c>
      <c r="K182" s="30">
        <f>VLOOKUP(F182,Pop_Cal!B:G,6,0)</f>
        <v>3.859443076340216</v>
      </c>
      <c r="L182" s="30">
        <v>22987</v>
      </c>
      <c r="M182" s="30">
        <v>5</v>
      </c>
      <c r="N182" s="30">
        <f t="shared" si="18"/>
        <v>30.97507086689337</v>
      </c>
      <c r="O182" s="30">
        <f>N182*G182/SUM(N179:N183)</f>
        <v>31.270626225125117</v>
      </c>
      <c r="P182" s="30"/>
      <c r="Q182" s="30">
        <f t="shared" si="16"/>
        <v>12261.802804358062</v>
      </c>
      <c r="R182" s="30"/>
      <c r="S182" s="30">
        <f t="shared" si="17"/>
        <v>11428.371308206093</v>
      </c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</row>
    <row r="183" spans="1:31" ht="12.75">
      <c r="A183" s="30">
        <f t="shared" si="14"/>
        <v>22987</v>
      </c>
      <c r="B183" s="31">
        <v>23</v>
      </c>
      <c r="C183" s="31">
        <v>-13</v>
      </c>
      <c r="D183" s="31">
        <v>0.0022780986</v>
      </c>
      <c r="E183" s="32" t="s">
        <v>145</v>
      </c>
      <c r="F183" s="32" t="s">
        <v>105</v>
      </c>
      <c r="G183" s="30">
        <f>VLOOKUP(A183,GPW!A:E,5,0)</f>
        <v>1471.9043421353235</v>
      </c>
      <c r="H183" s="30">
        <f>VLOOKUP(A183,Grid_Area!A:L,12,0)</f>
        <v>4660.703</v>
      </c>
      <c r="I183" s="30">
        <f t="shared" si="15"/>
        <v>12071.22077</v>
      </c>
      <c r="J183" s="30">
        <f>VLOOKUP(F183,Pop_Cal!B:O,14,0)</f>
        <v>392.11887590872834</v>
      </c>
      <c r="K183" s="30">
        <f>VLOOKUP(F183,Pop_Cal!B:G,6,0)</f>
        <v>3.859443076340216</v>
      </c>
      <c r="L183" s="30">
        <v>22987</v>
      </c>
      <c r="M183" s="30">
        <v>5</v>
      </c>
      <c r="N183" s="30">
        <f t="shared" si="18"/>
        <v>106.13248910278129</v>
      </c>
      <c r="O183" s="30">
        <f>N183*G183/SUM(N179:N183)</f>
        <v>107.14517527133262</v>
      </c>
      <c r="P183" s="30"/>
      <c r="Q183" s="30">
        <f t="shared" si="16"/>
        <v>42013.64568643862</v>
      </c>
      <c r="R183" s="30"/>
      <c r="S183" s="30">
        <f t="shared" si="17"/>
        <v>39157.98929219273</v>
      </c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</row>
    <row r="184" spans="1:31" ht="12.75">
      <c r="A184" s="30">
        <f t="shared" si="14"/>
        <v>24983</v>
      </c>
      <c r="B184" s="31">
        <v>25</v>
      </c>
      <c r="C184" s="31">
        <v>-17</v>
      </c>
      <c r="D184" s="31">
        <v>0.0894536962</v>
      </c>
      <c r="E184" s="32" t="s">
        <v>12</v>
      </c>
      <c r="F184" s="32" t="s">
        <v>122</v>
      </c>
      <c r="G184" s="30">
        <f>VLOOKUP(A184,GPW!A:E,5,0)</f>
        <v>48604.02314869937</v>
      </c>
      <c r="H184" s="30">
        <f>VLOOKUP(A184,Grid_Area!A:L,12,0)</f>
        <v>4577.27</v>
      </c>
      <c r="I184" s="30">
        <f t="shared" si="15"/>
        <v>11855.1293</v>
      </c>
      <c r="J184" s="30">
        <f>VLOOKUP(F184,Pop_Cal!B:O,14,0)</f>
        <v>413.1030610178499</v>
      </c>
      <c r="K184" s="30">
        <f>VLOOKUP(F184,Pop_Cal!B:G,6,0)</f>
        <v>2.2180923749658374</v>
      </c>
      <c r="L184" s="30">
        <v>24983</v>
      </c>
      <c r="M184" s="30">
        <v>5</v>
      </c>
      <c r="N184" s="30">
        <f t="shared" si="18"/>
        <v>2352.253991295371</v>
      </c>
      <c r="O184" s="30">
        <f>N184*G184/SUM(N184:N188)</f>
        <v>2230.1619110682113</v>
      </c>
      <c r="P184" s="30">
        <f>SUM(O184:O188)</f>
        <v>48604.02314869937</v>
      </c>
      <c r="Q184" s="30">
        <f t="shared" si="16"/>
        <v>921286.712027696</v>
      </c>
      <c r="R184" s="30"/>
      <c r="S184" s="30">
        <f t="shared" si="17"/>
        <v>858667.097682139</v>
      </c>
      <c r="T184" s="30">
        <f>SUM(S184:S188)</f>
        <v>17742729.528715618</v>
      </c>
      <c r="U184" s="30">
        <f>SUM(D184:D188)</f>
        <v>1.0000000018</v>
      </c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</row>
    <row r="185" spans="1:31" ht="12.75">
      <c r="A185" s="30">
        <f t="shared" si="14"/>
        <v>24983</v>
      </c>
      <c r="B185" s="31">
        <v>25</v>
      </c>
      <c r="C185" s="31">
        <v>-17</v>
      </c>
      <c r="D185" s="31">
        <v>0.5888492192</v>
      </c>
      <c r="E185" s="32" t="s">
        <v>11</v>
      </c>
      <c r="F185" s="32" t="s">
        <v>110</v>
      </c>
      <c r="G185" s="30">
        <f>VLOOKUP(A185,GPW!A:E,5,0)</f>
        <v>48604.02314869937</v>
      </c>
      <c r="H185" s="30">
        <f>VLOOKUP(A185,Grid_Area!A:L,12,0)</f>
        <v>4577.27</v>
      </c>
      <c r="I185" s="30">
        <f t="shared" si="15"/>
        <v>11855.1293</v>
      </c>
      <c r="J185" s="30">
        <f>VLOOKUP(F185,Pop_Cal!B:O,14,0)</f>
        <v>385.53303880558093</v>
      </c>
      <c r="K185" s="30">
        <f>VLOOKUP(F185,Pop_Cal!B:G,6,0)</f>
        <v>5.2301707230813745</v>
      </c>
      <c r="L185" s="30">
        <v>24983</v>
      </c>
      <c r="M185" s="30">
        <v>5</v>
      </c>
      <c r="N185" s="30">
        <f t="shared" si="18"/>
        <v>36511.21319238316</v>
      </c>
      <c r="O185" s="30">
        <f>N185*G185/SUM(N184:N188)</f>
        <v>34616.12448734901</v>
      </c>
      <c r="P185" s="30"/>
      <c r="Q185" s="30">
        <f t="shared" si="16"/>
        <v>13345659.665279945</v>
      </c>
      <c r="R185" s="30"/>
      <c r="S185" s="30">
        <f t="shared" si="17"/>
        <v>12438558.70472494</v>
      </c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</row>
    <row r="186" spans="1:31" ht="12.75">
      <c r="A186" s="30">
        <f t="shared" si="14"/>
        <v>24983</v>
      </c>
      <c r="B186" s="31">
        <v>25</v>
      </c>
      <c r="C186" s="31">
        <v>-17</v>
      </c>
      <c r="D186" s="31">
        <v>0.1219685564</v>
      </c>
      <c r="E186" s="32" t="s">
        <v>12</v>
      </c>
      <c r="F186" s="32" t="s">
        <v>122</v>
      </c>
      <c r="G186" s="30">
        <f>VLOOKUP(A186,GPW!A:E,5,0)</f>
        <v>48604.02314869937</v>
      </c>
      <c r="H186" s="30">
        <f>VLOOKUP(A186,Grid_Area!A:L,12,0)</f>
        <v>4577.27</v>
      </c>
      <c r="I186" s="30">
        <f t="shared" si="15"/>
        <v>11855.1293</v>
      </c>
      <c r="J186" s="30">
        <f>VLOOKUP(F186,Pop_Cal!B:O,14,0)</f>
        <v>413.1030610178499</v>
      </c>
      <c r="K186" s="30">
        <f>VLOOKUP(F186,Pop_Cal!B:G,6,0)</f>
        <v>2.2180923749658374</v>
      </c>
      <c r="L186" s="30">
        <v>24983</v>
      </c>
      <c r="M186" s="30">
        <v>5</v>
      </c>
      <c r="N186" s="30">
        <f t="shared" si="18"/>
        <v>3207.2573386233603</v>
      </c>
      <c r="O186" s="30">
        <f>N186*G186/SUM(N184:N188)</f>
        <v>3040.7869141941055</v>
      </c>
      <c r="P186" s="30"/>
      <c r="Q186" s="30">
        <f t="shared" si="16"/>
        <v>1256158.382156607</v>
      </c>
      <c r="R186" s="30"/>
      <c r="S186" s="30">
        <f t="shared" si="17"/>
        <v>1170777.6288898424</v>
      </c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</row>
    <row r="187" spans="1:31" ht="12.75">
      <c r="A187" s="30">
        <f t="shared" si="14"/>
        <v>24983</v>
      </c>
      <c r="B187" s="31">
        <v>25</v>
      </c>
      <c r="C187" s="31">
        <v>-17</v>
      </c>
      <c r="D187" s="31">
        <v>0.012881002</v>
      </c>
      <c r="E187" s="32" t="s">
        <v>12</v>
      </c>
      <c r="F187" s="32" t="s">
        <v>118</v>
      </c>
      <c r="G187" s="30">
        <f>VLOOKUP(A187,GPW!A:E,5,0)</f>
        <v>48604.02314869937</v>
      </c>
      <c r="H187" s="30">
        <f>VLOOKUP(A187,Grid_Area!A:L,12,0)</f>
        <v>4577.27</v>
      </c>
      <c r="I187" s="30">
        <f t="shared" si="15"/>
        <v>11855.1293</v>
      </c>
      <c r="J187" s="30">
        <f>VLOOKUP(F187,Pop_Cal!B:O,14,0)</f>
        <v>393.5761013330718</v>
      </c>
      <c r="K187" s="30">
        <f>VLOOKUP(F187,Pop_Cal!B:G,6,0)</f>
        <v>4.805876045464293</v>
      </c>
      <c r="L187" s="30">
        <v>24983</v>
      </c>
      <c r="M187" s="30">
        <v>5</v>
      </c>
      <c r="N187" s="30">
        <f t="shared" si="18"/>
        <v>733.8858393440069</v>
      </c>
      <c r="O187" s="30">
        <f>N187*G187/SUM(N184:N188)</f>
        <v>695.7940137561493</v>
      </c>
      <c r="P187" s="30"/>
      <c r="Q187" s="30">
        <f t="shared" si="16"/>
        <v>273847.895265035</v>
      </c>
      <c r="R187" s="30"/>
      <c r="S187" s="30">
        <f t="shared" si="17"/>
        <v>255234.52619440472</v>
      </c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</row>
    <row r="188" spans="1:31" ht="12.75">
      <c r="A188" s="30">
        <f t="shared" si="14"/>
        <v>24983</v>
      </c>
      <c r="B188" s="31">
        <v>25</v>
      </c>
      <c r="C188" s="31">
        <v>-17</v>
      </c>
      <c r="D188" s="31">
        <v>0.186847528</v>
      </c>
      <c r="E188" s="32" t="s">
        <v>11</v>
      </c>
      <c r="F188" s="32" t="s">
        <v>114</v>
      </c>
      <c r="G188" s="30">
        <f>VLOOKUP(A188,GPW!A:E,5,0)</f>
        <v>48604.02314869937</v>
      </c>
      <c r="H188" s="30">
        <f>VLOOKUP(A188,Grid_Area!A:L,12,0)</f>
        <v>4577.27</v>
      </c>
      <c r="I188" s="30">
        <f t="shared" si="15"/>
        <v>11855.1293</v>
      </c>
      <c r="J188" s="30">
        <f>VLOOKUP(F188,Pop_Cal!B:O,14,0)</f>
        <v>403.89349046202426</v>
      </c>
      <c r="K188" s="30">
        <f>VLOOKUP(F188,Pop_Cal!B:G,6,0)</f>
        <v>3.819364626913705</v>
      </c>
      <c r="L188" s="30">
        <v>24983</v>
      </c>
      <c r="M188" s="30">
        <v>5</v>
      </c>
      <c r="N188" s="30">
        <f t="shared" si="18"/>
        <v>8460.280710670437</v>
      </c>
      <c r="O188" s="30">
        <f>N188*G188/SUM(N184:N188)</f>
        <v>8021.155822331897</v>
      </c>
      <c r="P188" s="30"/>
      <c r="Q188" s="30">
        <f t="shared" si="16"/>
        <v>3239692.6226214184</v>
      </c>
      <c r="R188" s="30"/>
      <c r="S188" s="30">
        <f t="shared" si="17"/>
        <v>3019491.571224293</v>
      </c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</row>
    <row r="189" spans="1:31" ht="12.75">
      <c r="A189" s="30">
        <f t="shared" si="14"/>
        <v>24985</v>
      </c>
      <c r="B189" s="31">
        <v>25</v>
      </c>
      <c r="C189" s="31">
        <v>-15</v>
      </c>
      <c r="D189" s="31">
        <v>0.1823695288</v>
      </c>
      <c r="E189" s="32" t="s">
        <v>12</v>
      </c>
      <c r="F189" s="32" t="s">
        <v>118</v>
      </c>
      <c r="G189" s="30">
        <f>VLOOKUP(A189,GPW!A:E,5,0)</f>
        <v>34560.18493323436</v>
      </c>
      <c r="H189" s="30">
        <f>VLOOKUP(A189,Grid_Area!A:L,12,0)</f>
        <v>4621.803</v>
      </c>
      <c r="I189" s="30">
        <f t="shared" si="15"/>
        <v>11970.46977</v>
      </c>
      <c r="J189" s="30">
        <f>VLOOKUP(F189,Pop_Cal!B:O,14,0)</f>
        <v>393.5761013330718</v>
      </c>
      <c r="K189" s="30">
        <f>VLOOKUP(F189,Pop_Cal!B:G,6,0)</f>
        <v>4.805876045464293</v>
      </c>
      <c r="L189" s="30">
        <v>24985</v>
      </c>
      <c r="M189" s="30">
        <v>5</v>
      </c>
      <c r="N189" s="30">
        <f t="shared" si="18"/>
        <v>10491.462565825906</v>
      </c>
      <c r="O189" s="30">
        <f>N189*G189/SUM(N189:N193)</f>
        <v>10100.344716960457</v>
      </c>
      <c r="P189" s="30">
        <f>SUM(O189:O193)</f>
        <v>34560.18493323437</v>
      </c>
      <c r="Q189" s="30">
        <f t="shared" si="16"/>
        <v>3975254.295821385</v>
      </c>
      <c r="R189" s="30"/>
      <c r="S189" s="30">
        <f t="shared" si="17"/>
        <v>3705057.3118857583</v>
      </c>
      <c r="T189" s="30">
        <f>SUM(S189:S193)</f>
        <v>13321644.967042139</v>
      </c>
      <c r="U189" s="30">
        <f>SUM(D189:D193)</f>
        <v>1.0000000019000002</v>
      </c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</row>
    <row r="190" spans="1:31" ht="12.75">
      <c r="A190" s="30">
        <f t="shared" si="14"/>
        <v>24985</v>
      </c>
      <c r="B190" s="31">
        <v>25</v>
      </c>
      <c r="C190" s="31">
        <v>-15</v>
      </c>
      <c r="D190" s="31">
        <v>0.2277702135</v>
      </c>
      <c r="E190" s="32" t="s">
        <v>3</v>
      </c>
      <c r="F190" s="32" t="s">
        <v>143</v>
      </c>
      <c r="G190" s="30">
        <f>VLOOKUP(A190,GPW!A:E,5,0)</f>
        <v>34560.18493323436</v>
      </c>
      <c r="H190" s="30">
        <f>VLOOKUP(A190,Grid_Area!A:L,12,0)</f>
        <v>4621.803</v>
      </c>
      <c r="I190" s="30">
        <f t="shared" si="15"/>
        <v>11970.46977</v>
      </c>
      <c r="J190" s="30">
        <f>VLOOKUP(F190,Pop_Cal!B:O,14,0)</f>
        <v>406.8822359792115</v>
      </c>
      <c r="K190" s="30">
        <f>VLOOKUP(F190,Pop_Cal!B:G,6,0)</f>
        <v>6.060512723309482</v>
      </c>
      <c r="L190" s="30">
        <v>24985</v>
      </c>
      <c r="M190" s="30">
        <v>5</v>
      </c>
      <c r="N190" s="30">
        <f t="shared" si="18"/>
        <v>16524.08766710194</v>
      </c>
      <c r="O190" s="30">
        <f>N190*G190/SUM(N189:N193)</f>
        <v>15908.075782936936</v>
      </c>
      <c r="P190" s="30"/>
      <c r="Q190" s="30">
        <f t="shared" si="16"/>
        <v>6472713.4446881255</v>
      </c>
      <c r="R190" s="30"/>
      <c r="S190" s="30">
        <f t="shared" si="17"/>
        <v>6032764.822414404</v>
      </c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</row>
    <row r="191" spans="1:31" ht="12.75">
      <c r="A191" s="30">
        <f t="shared" si="14"/>
        <v>24985</v>
      </c>
      <c r="B191" s="31">
        <v>25</v>
      </c>
      <c r="C191" s="31">
        <v>-15</v>
      </c>
      <c r="D191" s="31">
        <v>0.0158107061</v>
      </c>
      <c r="E191" s="32" t="s">
        <v>12</v>
      </c>
      <c r="F191" s="32" t="s">
        <v>118</v>
      </c>
      <c r="G191" s="30">
        <f>VLOOKUP(A191,GPW!A:E,5,0)</f>
        <v>34560.18493323436</v>
      </c>
      <c r="H191" s="30">
        <f>VLOOKUP(A191,Grid_Area!A:L,12,0)</f>
        <v>4621.803</v>
      </c>
      <c r="I191" s="30">
        <f t="shared" si="15"/>
        <v>11970.46977</v>
      </c>
      <c r="J191" s="30">
        <f>VLOOKUP(F191,Pop_Cal!B:O,14,0)</f>
        <v>393.5761013330718</v>
      </c>
      <c r="K191" s="30">
        <f>VLOOKUP(F191,Pop_Cal!B:G,6,0)</f>
        <v>4.805876045464293</v>
      </c>
      <c r="L191" s="30">
        <v>24985</v>
      </c>
      <c r="M191" s="30">
        <v>5</v>
      </c>
      <c r="N191" s="30">
        <f t="shared" si="18"/>
        <v>909.5676908248132</v>
      </c>
      <c r="O191" s="30">
        <f>N191*G191/SUM(N189:N193)</f>
        <v>875.6593433088337</v>
      </c>
      <c r="P191" s="30"/>
      <c r="Q191" s="30">
        <f t="shared" si="16"/>
        <v>344638.59043536865</v>
      </c>
      <c r="R191" s="30"/>
      <c r="S191" s="30">
        <f t="shared" si="17"/>
        <v>321213.5965220619</v>
      </c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</row>
    <row r="192" spans="1:31" ht="12.75">
      <c r="A192" s="30">
        <f t="shared" si="14"/>
        <v>24985</v>
      </c>
      <c r="B192" s="31">
        <v>25</v>
      </c>
      <c r="C192" s="31">
        <v>-15</v>
      </c>
      <c r="D192" s="31">
        <v>0.5239078732</v>
      </c>
      <c r="E192" s="32" t="s">
        <v>145</v>
      </c>
      <c r="F192" s="32" t="s">
        <v>102</v>
      </c>
      <c r="G192" s="30">
        <f>VLOOKUP(A192,GPW!A:E,5,0)</f>
        <v>34560.18493323436</v>
      </c>
      <c r="H192" s="30">
        <f>VLOOKUP(A192,Grid_Area!A:L,12,0)</f>
        <v>4621.803</v>
      </c>
      <c r="I192" s="30">
        <f t="shared" si="15"/>
        <v>11970.46977</v>
      </c>
      <c r="J192" s="30">
        <f>VLOOKUP(F192,Pop_Cal!B:O,14,0)</f>
        <v>463.9101032407514</v>
      </c>
      <c r="K192" s="30">
        <f>VLOOKUP(F192,Pop_Cal!B:G,6,0)</f>
        <v>1.1017932489451476</v>
      </c>
      <c r="L192" s="30">
        <v>24985</v>
      </c>
      <c r="M192" s="30">
        <v>5</v>
      </c>
      <c r="N192" s="30">
        <f t="shared" si="18"/>
        <v>6909.811917568187</v>
      </c>
      <c r="O192" s="30">
        <f>N192*G192/SUM(N189:N193)</f>
        <v>6652.216681793606</v>
      </c>
      <c r="P192" s="30"/>
      <c r="Q192" s="30">
        <f t="shared" si="16"/>
        <v>3086030.5276307208</v>
      </c>
      <c r="R192" s="30"/>
      <c r="S192" s="30">
        <f t="shared" si="17"/>
        <v>2876273.84822141</v>
      </c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</row>
    <row r="193" spans="1:31" ht="12.75">
      <c r="A193" s="30">
        <f t="shared" si="14"/>
        <v>24985</v>
      </c>
      <c r="B193" s="31">
        <v>25</v>
      </c>
      <c r="C193" s="31">
        <v>-15</v>
      </c>
      <c r="D193" s="31">
        <v>0.0501416803</v>
      </c>
      <c r="E193" s="32" t="s">
        <v>145</v>
      </c>
      <c r="F193" s="32" t="s">
        <v>104</v>
      </c>
      <c r="G193" s="30">
        <f>VLOOKUP(A193,GPW!A:E,5,0)</f>
        <v>34560.18493323436</v>
      </c>
      <c r="H193" s="30">
        <f>VLOOKUP(A193,Grid_Area!A:L,12,0)</f>
        <v>4621.803</v>
      </c>
      <c r="I193" s="30">
        <f t="shared" si="15"/>
        <v>11970.46977</v>
      </c>
      <c r="J193" s="30">
        <f>VLOOKUP(F193,Pop_Cal!B:O,14,0)</f>
        <v>404.8385400659776</v>
      </c>
      <c r="K193" s="30">
        <f>VLOOKUP(F193,Pop_Cal!B:G,6,0)</f>
        <v>1.771912972479708</v>
      </c>
      <c r="L193" s="30">
        <v>24985</v>
      </c>
      <c r="M193" s="30">
        <v>5</v>
      </c>
      <c r="N193" s="30">
        <f t="shared" si="18"/>
        <v>1063.5366621237772</v>
      </c>
      <c r="O193" s="30">
        <f>N193*G193/SUM(N189:N193)</f>
        <v>1023.8884082345306</v>
      </c>
      <c r="P193" s="30"/>
      <c r="Q193" s="30">
        <f t="shared" si="16"/>
        <v>414509.48838014505</v>
      </c>
      <c r="R193" s="30"/>
      <c r="S193" s="30">
        <f t="shared" si="17"/>
        <v>386335.38799850567</v>
      </c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</row>
    <row r="194" spans="1:31" ht="12.75">
      <c r="A194" s="30">
        <f aca="true" t="shared" si="19" ref="A194:A257">1000*B194+C194</f>
        <v>24987</v>
      </c>
      <c r="B194" s="31">
        <v>25</v>
      </c>
      <c r="C194" s="31">
        <v>-13</v>
      </c>
      <c r="D194" s="31">
        <v>3.40656E-05</v>
      </c>
      <c r="E194" s="32" t="s">
        <v>145</v>
      </c>
      <c r="F194" s="32" t="s">
        <v>102</v>
      </c>
      <c r="G194" s="30">
        <f>VLOOKUP(A194,GPW!A:E,5,0)</f>
        <v>45381.7460753761</v>
      </c>
      <c r="H194" s="30">
        <f>VLOOKUP(A194,Grid_Area!A:L,12,0)</f>
        <v>4660.703</v>
      </c>
      <c r="I194" s="30">
        <f aca="true" t="shared" si="20" ref="I194:I257">H194*2.59</f>
        <v>12071.22077</v>
      </c>
      <c r="J194" s="30">
        <f>VLOOKUP(F194,Pop_Cal!B:O,14,0)</f>
        <v>463.9101032407514</v>
      </c>
      <c r="K194" s="30">
        <f>VLOOKUP(F194,Pop_Cal!B:G,6,0)</f>
        <v>1.1017932489451476</v>
      </c>
      <c r="L194" s="30">
        <v>24987</v>
      </c>
      <c r="M194" s="30">
        <v>5</v>
      </c>
      <c r="N194" s="30">
        <f t="shared" si="18"/>
        <v>0.4530721240455631</v>
      </c>
      <c r="O194" s="30">
        <f>N194*G194/SUM(N194:N198)</f>
        <v>0.43879082607121533</v>
      </c>
      <c r="P194" s="30">
        <f>SUM(O194:O198)</f>
        <v>45381.7460753761</v>
      </c>
      <c r="Q194" s="30">
        <f t="shared" si="16"/>
        <v>203.5594974237921</v>
      </c>
      <c r="R194" s="30"/>
      <c r="S194" s="30">
        <f t="shared" si="17"/>
        <v>189.72361217912348</v>
      </c>
      <c r="T194" s="30">
        <f>SUM(S194:S198)</f>
        <v>18703104.022419482</v>
      </c>
      <c r="U194" s="30">
        <f>SUM(D194:D198)</f>
        <v>1.0000000019</v>
      </c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</row>
    <row r="195" spans="1:31" ht="12.75">
      <c r="A195" s="30">
        <f t="shared" si="19"/>
        <v>24987</v>
      </c>
      <c r="B195" s="31">
        <v>25</v>
      </c>
      <c r="C195" s="31">
        <v>-13</v>
      </c>
      <c r="D195" s="31">
        <v>0.0453249303</v>
      </c>
      <c r="E195" s="32" t="s">
        <v>145</v>
      </c>
      <c r="F195" s="32" t="s">
        <v>102</v>
      </c>
      <c r="G195" s="30">
        <f>VLOOKUP(A195,GPW!A:E,5,0)</f>
        <v>45381.7460753761</v>
      </c>
      <c r="H195" s="30">
        <f>VLOOKUP(A195,Grid_Area!A:L,12,0)</f>
        <v>4660.703</v>
      </c>
      <c r="I195" s="30">
        <f t="shared" si="20"/>
        <v>12071.22077</v>
      </c>
      <c r="J195" s="30">
        <f>VLOOKUP(F195,Pop_Cal!B:O,14,0)</f>
        <v>463.9101032407514</v>
      </c>
      <c r="K195" s="30">
        <f>VLOOKUP(F195,Pop_Cal!B:G,6,0)</f>
        <v>1.1017932489451476</v>
      </c>
      <c r="L195" s="30">
        <v>24987</v>
      </c>
      <c r="M195" s="30">
        <v>5</v>
      </c>
      <c r="N195" s="30">
        <f t="shared" si="18"/>
        <v>602.8210993858349</v>
      </c>
      <c r="O195" s="30">
        <f>N195*G195/SUM(N194:N198)</f>
        <v>583.8195601415285</v>
      </c>
      <c r="P195" s="30"/>
      <c r="Q195" s="30">
        <f aca="true" t="shared" si="21" ref="Q195:Q258">O195*J195</f>
        <v>270839.7924192266</v>
      </c>
      <c r="R195" s="30"/>
      <c r="S195" s="30">
        <f aca="true" t="shared" si="22" ref="S195:S258">Q195*$Q$323</f>
        <v>252430.88330406634</v>
      </c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</row>
    <row r="196" spans="1:31" ht="12.75">
      <c r="A196" s="30">
        <f t="shared" si="19"/>
        <v>24987</v>
      </c>
      <c r="B196" s="31">
        <v>25</v>
      </c>
      <c r="C196" s="31">
        <v>-13</v>
      </c>
      <c r="D196" s="31">
        <v>0.0373114657</v>
      </c>
      <c r="E196" s="32" t="s">
        <v>145</v>
      </c>
      <c r="F196" s="32" t="s">
        <v>104</v>
      </c>
      <c r="G196" s="30">
        <f>VLOOKUP(A196,GPW!A:E,5,0)</f>
        <v>45381.7460753761</v>
      </c>
      <c r="H196" s="30">
        <f>VLOOKUP(A196,Grid_Area!A:L,12,0)</f>
        <v>4660.703</v>
      </c>
      <c r="I196" s="30">
        <f t="shared" si="20"/>
        <v>12071.22077</v>
      </c>
      <c r="J196" s="30">
        <f>VLOOKUP(F196,Pop_Cal!B:O,14,0)</f>
        <v>404.8385400659776</v>
      </c>
      <c r="K196" s="30">
        <f>VLOOKUP(F196,Pop_Cal!B:G,6,0)</f>
        <v>1.771912972479708</v>
      </c>
      <c r="L196" s="30">
        <v>24987</v>
      </c>
      <c r="M196" s="30">
        <v>5</v>
      </c>
      <c r="N196" s="30">
        <f t="shared" si="18"/>
        <v>798.0606364237375</v>
      </c>
      <c r="O196" s="30">
        <f>N196*G196/SUM(N194:N198)</f>
        <v>772.9049467542958</v>
      </c>
      <c r="P196" s="30"/>
      <c r="Q196" s="30">
        <f t="shared" si="21"/>
        <v>312901.7102537813</v>
      </c>
      <c r="R196" s="30"/>
      <c r="S196" s="30">
        <f t="shared" si="22"/>
        <v>291633.8636992247</v>
      </c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</row>
    <row r="197" spans="1:31" ht="12.75">
      <c r="A197" s="30">
        <f t="shared" si="19"/>
        <v>24987</v>
      </c>
      <c r="B197" s="31">
        <v>25</v>
      </c>
      <c r="C197" s="31">
        <v>-13</v>
      </c>
      <c r="D197" s="31">
        <v>0.0466327689</v>
      </c>
      <c r="E197" s="32" t="s">
        <v>145</v>
      </c>
      <c r="F197" s="32" t="s">
        <v>105</v>
      </c>
      <c r="G197" s="30">
        <f>VLOOKUP(A197,GPW!A:E,5,0)</f>
        <v>45381.7460753761</v>
      </c>
      <c r="H197" s="30">
        <f>VLOOKUP(A197,Grid_Area!A:L,12,0)</f>
        <v>4660.703</v>
      </c>
      <c r="I197" s="30">
        <f t="shared" si="20"/>
        <v>12071.22077</v>
      </c>
      <c r="J197" s="30">
        <f>VLOOKUP(F197,Pop_Cal!B:O,14,0)</f>
        <v>392.11887590872834</v>
      </c>
      <c r="K197" s="30">
        <f>VLOOKUP(F197,Pop_Cal!B:G,6,0)</f>
        <v>3.859443076340216</v>
      </c>
      <c r="L197" s="30">
        <v>24987</v>
      </c>
      <c r="M197" s="30">
        <v>5</v>
      </c>
      <c r="N197" s="30">
        <f t="shared" si="18"/>
        <v>2172.5362708671914</v>
      </c>
      <c r="O197" s="30">
        <f>N197*G197/SUM(N194:N198)</f>
        <v>2104.0556996784585</v>
      </c>
      <c r="P197" s="30"/>
      <c r="Q197" s="30">
        <f t="shared" si="21"/>
        <v>825039.95580727</v>
      </c>
      <c r="R197" s="30"/>
      <c r="S197" s="30">
        <f t="shared" si="22"/>
        <v>768962.2080466212</v>
      </c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</row>
    <row r="198" spans="1:31" ht="12.75">
      <c r="A198" s="30">
        <f t="shared" si="19"/>
        <v>24987</v>
      </c>
      <c r="B198" s="31">
        <v>25</v>
      </c>
      <c r="C198" s="31">
        <v>-13</v>
      </c>
      <c r="D198" s="31">
        <v>0.8706967714</v>
      </c>
      <c r="E198" s="32" t="s">
        <v>145</v>
      </c>
      <c r="F198" s="32" t="s">
        <v>106</v>
      </c>
      <c r="G198" s="30">
        <f>VLOOKUP(A198,GPW!A:E,5,0)</f>
        <v>45381.7460753761</v>
      </c>
      <c r="H198" s="30">
        <f>VLOOKUP(A198,Grid_Area!A:L,12,0)</f>
        <v>4660.703</v>
      </c>
      <c r="I198" s="30">
        <f t="shared" si="20"/>
        <v>12071.22077</v>
      </c>
      <c r="J198" s="30">
        <f>VLOOKUP(F198,Pop_Cal!B:O,14,0)</f>
        <v>445.08198812668877</v>
      </c>
      <c r="K198" s="30">
        <f>VLOOKUP(F198,Pop_Cal!B:G,6,0)</f>
        <v>4.1183040877697366</v>
      </c>
      <c r="L198" s="30">
        <v>24987</v>
      </c>
      <c r="M198" s="30">
        <v>5</v>
      </c>
      <c r="N198" s="30">
        <f t="shared" si="18"/>
        <v>43284.91188930523</v>
      </c>
      <c r="O198" s="30">
        <f>N198*G198/SUM(N194:N198)</f>
        <v>41920.52707797574</v>
      </c>
      <c r="P198" s="30"/>
      <c r="Q198" s="30">
        <f t="shared" si="21"/>
        <v>18658071.535184134</v>
      </c>
      <c r="R198" s="30"/>
      <c r="S198" s="30">
        <f t="shared" si="22"/>
        <v>17389887.34375739</v>
      </c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</row>
    <row r="199" spans="1:31" ht="12.75">
      <c r="A199" s="30">
        <f t="shared" si="19"/>
        <v>25982</v>
      </c>
      <c r="B199" s="31">
        <v>26</v>
      </c>
      <c r="C199" s="31">
        <v>-18</v>
      </c>
      <c r="D199" s="31">
        <v>0.0441320652</v>
      </c>
      <c r="E199" s="32" t="s">
        <v>11</v>
      </c>
      <c r="F199" s="32" t="s">
        <v>116</v>
      </c>
      <c r="G199" s="30">
        <f>VLOOKUP(A199,GPW!A:E,5,0)</f>
        <v>84450.1084421922</v>
      </c>
      <c r="H199" s="30">
        <f>VLOOKUP(A199,Grid_Area!A:L,12,0)</f>
        <v>4552.911</v>
      </c>
      <c r="I199" s="30">
        <f t="shared" si="20"/>
        <v>11792.03949</v>
      </c>
      <c r="J199" s="30">
        <f>VLOOKUP(F199,Pop_Cal!B:O,14,0)</f>
        <v>425.99075644343685</v>
      </c>
      <c r="K199" s="30">
        <f>VLOOKUP(F199,Pop_Cal!B:G,6,0)</f>
        <v>12.809427880741337</v>
      </c>
      <c r="L199" s="30">
        <v>25982</v>
      </c>
      <c r="M199" s="30">
        <v>5</v>
      </c>
      <c r="N199" s="30">
        <f t="shared" si="18"/>
        <v>6666.116647512056</v>
      </c>
      <c r="O199" s="30">
        <f>N199*G199/SUM(N199:N203)</f>
        <v>6658.3737165293705</v>
      </c>
      <c r="P199" s="30">
        <f>SUM(O199:O203)</f>
        <v>84450.10844219221</v>
      </c>
      <c r="Q199" s="30">
        <f t="shared" si="21"/>
        <v>2836405.6561874445</v>
      </c>
      <c r="R199" s="30"/>
      <c r="S199" s="30">
        <f t="shared" si="22"/>
        <v>2643615.913321084</v>
      </c>
      <c r="T199" s="30">
        <f>SUM(S199:S203)</f>
        <v>37340485.06499268</v>
      </c>
      <c r="U199" s="30">
        <f>SUM(D199:D203)</f>
        <v>0.9661334623000001</v>
      </c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</row>
    <row r="200" spans="1:31" ht="12.75">
      <c r="A200" s="30">
        <f t="shared" si="19"/>
        <v>25982</v>
      </c>
      <c r="B200" s="31">
        <v>26</v>
      </c>
      <c r="C200" s="31">
        <v>-18</v>
      </c>
      <c r="D200" s="31">
        <v>0.0325115919</v>
      </c>
      <c r="E200" s="32" t="s">
        <v>11</v>
      </c>
      <c r="F200" s="32" t="s">
        <v>111</v>
      </c>
      <c r="G200" s="30">
        <f>VLOOKUP(A200,GPW!A:E,5,0)</f>
        <v>84450.1084421922</v>
      </c>
      <c r="H200" s="30">
        <f>VLOOKUP(A200,Grid_Area!A:L,12,0)</f>
        <v>4552.911</v>
      </c>
      <c r="I200" s="30">
        <f t="shared" si="20"/>
        <v>11792.03949</v>
      </c>
      <c r="J200" s="30">
        <f>VLOOKUP(F200,Pop_Cal!B:O,14,0)</f>
        <v>708.093458428694</v>
      </c>
      <c r="K200" s="30">
        <f>VLOOKUP(F200,Pop_Cal!B:G,6,0)</f>
        <v>58.130343377715484</v>
      </c>
      <c r="L200" s="30">
        <v>25982</v>
      </c>
      <c r="M200" s="30">
        <v>5</v>
      </c>
      <c r="N200" s="30">
        <f t="shared" si="18"/>
        <v>22285.893363195915</v>
      </c>
      <c r="O200" s="30">
        <f>N200*G200/SUM(N199:N203)</f>
        <v>22260.007507408634</v>
      </c>
      <c r="P200" s="30"/>
      <c r="Q200" s="30">
        <f t="shared" si="21"/>
        <v>15762165.700569673</v>
      </c>
      <c r="R200" s="30"/>
      <c r="S200" s="30">
        <f t="shared" si="22"/>
        <v>14690815.4634127</v>
      </c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</row>
    <row r="201" spans="1:31" ht="12.75">
      <c r="A201" s="30">
        <f t="shared" si="19"/>
        <v>25982</v>
      </c>
      <c r="B201" s="31">
        <v>26</v>
      </c>
      <c r="C201" s="31">
        <v>-18</v>
      </c>
      <c r="D201" s="31">
        <v>2.47205E-05</v>
      </c>
      <c r="E201" s="32" t="s">
        <v>11</v>
      </c>
      <c r="F201" s="32" t="s">
        <v>108</v>
      </c>
      <c r="G201" s="30">
        <f>VLOOKUP(A201,GPW!A:E,5,0)</f>
        <v>84450.1084421922</v>
      </c>
      <c r="H201" s="30">
        <f>VLOOKUP(A201,Grid_Area!A:L,12,0)</f>
        <v>4552.911</v>
      </c>
      <c r="I201" s="30">
        <f t="shared" si="20"/>
        <v>11792.03949</v>
      </c>
      <c r="J201" s="30">
        <f>VLOOKUP(F201,Pop_Cal!B:O,14,0)</f>
        <v>443.4551866018308</v>
      </c>
      <c r="K201" s="30">
        <f>VLOOKUP(F201,Pop_Cal!B:G,6,0)</f>
        <v>22.347861842105264</v>
      </c>
      <c r="L201" s="30">
        <v>25982</v>
      </c>
      <c r="M201" s="30">
        <v>5</v>
      </c>
      <c r="N201" s="30">
        <f t="shared" si="18"/>
        <v>6.514515973993348</v>
      </c>
      <c r="O201" s="30">
        <f>N201*G201/SUM(N199:N203)</f>
        <v>6.506949132571355</v>
      </c>
      <c r="P201" s="30"/>
      <c r="Q201" s="30">
        <f t="shared" si="21"/>
        <v>2885.5403417930515</v>
      </c>
      <c r="R201" s="30"/>
      <c r="S201" s="30">
        <f t="shared" si="22"/>
        <v>2689.410927331036</v>
      </c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</row>
    <row r="202" spans="1:31" ht="12.75">
      <c r="A202" s="30">
        <f t="shared" si="19"/>
        <v>25982</v>
      </c>
      <c r="B202" s="31">
        <v>26</v>
      </c>
      <c r="C202" s="31">
        <v>-18</v>
      </c>
      <c r="D202" s="31">
        <v>0.8858357888</v>
      </c>
      <c r="E202" s="32" t="s">
        <v>11</v>
      </c>
      <c r="F202" s="32" t="s">
        <v>110</v>
      </c>
      <c r="G202" s="30">
        <f>VLOOKUP(A202,GPW!A:E,5,0)</f>
        <v>84450.1084421922</v>
      </c>
      <c r="H202" s="30">
        <f>VLOOKUP(A202,Grid_Area!A:L,12,0)</f>
        <v>4552.911</v>
      </c>
      <c r="I202" s="30">
        <f t="shared" si="20"/>
        <v>11792.03949</v>
      </c>
      <c r="J202" s="30">
        <f>VLOOKUP(F202,Pop_Cal!B:O,14,0)</f>
        <v>385.53303880558093</v>
      </c>
      <c r="K202" s="30">
        <f>VLOOKUP(F202,Pop_Cal!B:G,6,0)</f>
        <v>5.2301707230813745</v>
      </c>
      <c r="L202" s="30">
        <v>25982</v>
      </c>
      <c r="M202" s="30">
        <v>5</v>
      </c>
      <c r="N202" s="30">
        <f t="shared" si="18"/>
        <v>54633.37279563066</v>
      </c>
      <c r="O202" s="30">
        <f>N202*G202/SUM(N199:N203)</f>
        <v>54569.914194877594</v>
      </c>
      <c r="P202" s="30"/>
      <c r="Q202" s="30">
        <f t="shared" si="21"/>
        <v>21038504.846910965</v>
      </c>
      <c r="R202" s="30"/>
      <c r="S202" s="30">
        <f t="shared" si="22"/>
        <v>19608523.232369788</v>
      </c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</row>
    <row r="203" spans="1:31" ht="12.75">
      <c r="A203" s="30">
        <f t="shared" si="19"/>
        <v>25982</v>
      </c>
      <c r="B203" s="31">
        <v>26</v>
      </c>
      <c r="C203" s="31">
        <v>-18</v>
      </c>
      <c r="D203" s="31">
        <v>0.0036292959</v>
      </c>
      <c r="E203" s="32" t="s">
        <v>11</v>
      </c>
      <c r="F203" s="32" t="s">
        <v>108</v>
      </c>
      <c r="G203" s="30">
        <f>VLOOKUP(A203,GPW!A:E,5,0)</f>
        <v>84450.1084421922</v>
      </c>
      <c r="H203" s="30">
        <f>VLOOKUP(A203,Grid_Area!A:L,12,0)</f>
        <v>4552.911</v>
      </c>
      <c r="I203" s="30">
        <f t="shared" si="20"/>
        <v>11792.03949</v>
      </c>
      <c r="J203" s="30">
        <f>VLOOKUP(F203,Pop_Cal!B:O,14,0)</f>
        <v>443.4551866018308</v>
      </c>
      <c r="K203" s="30">
        <f>VLOOKUP(F203,Pop_Cal!B:G,6,0)</f>
        <v>22.347861842105264</v>
      </c>
      <c r="L203" s="30">
        <v>25982</v>
      </c>
      <c r="M203" s="30">
        <v>5</v>
      </c>
      <c r="N203" s="30">
        <f t="shared" si="18"/>
        <v>956.4169865050691</v>
      </c>
      <c r="O203" s="30">
        <f>N203*G203/SUM(N199:N203)</f>
        <v>955.3060742440392</v>
      </c>
      <c r="P203" s="30"/>
      <c r="Q203" s="30">
        <f t="shared" si="21"/>
        <v>423635.43341575284</v>
      </c>
      <c r="R203" s="30"/>
      <c r="S203" s="30">
        <f t="shared" si="22"/>
        <v>394841.0449617817</v>
      </c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</row>
    <row r="204" spans="1:31" ht="12.75">
      <c r="A204" s="30">
        <f t="shared" si="19"/>
        <v>26982</v>
      </c>
      <c r="B204" s="31">
        <v>27</v>
      </c>
      <c r="C204" s="31">
        <v>-18</v>
      </c>
      <c r="D204" s="31">
        <v>0.0074834472</v>
      </c>
      <c r="E204" s="32" t="s">
        <v>11</v>
      </c>
      <c r="F204" s="32" t="s">
        <v>110</v>
      </c>
      <c r="G204" s="30">
        <f>VLOOKUP(A204,GPW!A:E,5,0)</f>
        <v>72324.36909186191</v>
      </c>
      <c r="H204" s="30">
        <f>VLOOKUP(A204,Grid_Area!A:L,12,0)</f>
        <v>4552.911</v>
      </c>
      <c r="I204" s="30">
        <f t="shared" si="20"/>
        <v>11792.03949</v>
      </c>
      <c r="J204" s="30">
        <f>VLOOKUP(F204,Pop_Cal!B:O,14,0)</f>
        <v>385.53303880558093</v>
      </c>
      <c r="K204" s="30">
        <f>VLOOKUP(F204,Pop_Cal!B:G,6,0)</f>
        <v>5.2301707230813745</v>
      </c>
      <c r="L204" s="30">
        <v>26982</v>
      </c>
      <c r="M204" s="30">
        <v>5</v>
      </c>
      <c r="N204" s="30">
        <f t="shared" si="18"/>
        <v>461.5369641227329</v>
      </c>
      <c r="O204" s="30">
        <f>N204*G204/SUM(N204:N208)</f>
        <v>513.0769749141103</v>
      </c>
      <c r="P204" s="30">
        <f>SUM(O204:O208)</f>
        <v>72324.36909186191</v>
      </c>
      <c r="Q204" s="30">
        <f t="shared" si="21"/>
        <v>197808.12527981176</v>
      </c>
      <c r="R204" s="30"/>
      <c r="S204" s="30">
        <f t="shared" si="22"/>
        <v>184363.1592798386</v>
      </c>
      <c r="T204" s="30">
        <f>SUM(S204:S208)</f>
        <v>28940942.106712893</v>
      </c>
      <c r="U204" s="30">
        <f>SUM(D204:D208)</f>
        <v>0.42284223740000004</v>
      </c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</row>
    <row r="205" spans="1:31" ht="12.75">
      <c r="A205" s="30">
        <f t="shared" si="19"/>
        <v>26982</v>
      </c>
      <c r="B205" s="31">
        <v>27</v>
      </c>
      <c r="C205" s="31">
        <v>-18</v>
      </c>
      <c r="D205" s="31">
        <v>0.0003908972</v>
      </c>
      <c r="E205" s="32" t="s">
        <v>11</v>
      </c>
      <c r="F205" s="32" t="s">
        <v>110</v>
      </c>
      <c r="G205" s="30">
        <f>VLOOKUP(A205,GPW!A:E,5,0)</f>
        <v>72324.36909186191</v>
      </c>
      <c r="H205" s="30">
        <f>VLOOKUP(A205,Grid_Area!A:L,12,0)</f>
        <v>4552.911</v>
      </c>
      <c r="I205" s="30">
        <f t="shared" si="20"/>
        <v>11792.03949</v>
      </c>
      <c r="J205" s="30">
        <f>VLOOKUP(F205,Pop_Cal!B:O,14,0)</f>
        <v>385.53303880558093</v>
      </c>
      <c r="K205" s="30">
        <f>VLOOKUP(F205,Pop_Cal!B:G,6,0)</f>
        <v>5.2301707230813745</v>
      </c>
      <c r="L205" s="30">
        <v>26982</v>
      </c>
      <c r="M205" s="30">
        <v>5</v>
      </c>
      <c r="N205" s="30">
        <f t="shared" si="18"/>
        <v>24.108342338819032</v>
      </c>
      <c r="O205" s="30">
        <f>N205*G205/SUM(N204:N208)</f>
        <v>26.800530226016154</v>
      </c>
      <c r="P205" s="30"/>
      <c r="Q205" s="30">
        <f t="shared" si="21"/>
        <v>10332.489859636831</v>
      </c>
      <c r="R205" s="30"/>
      <c r="S205" s="30">
        <f t="shared" si="22"/>
        <v>9630.193254472742</v>
      </c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</row>
    <row r="206" spans="1:31" ht="12.75">
      <c r="A206" s="30">
        <f t="shared" si="19"/>
        <v>26982</v>
      </c>
      <c r="B206" s="31">
        <v>27</v>
      </c>
      <c r="C206" s="31">
        <v>-18</v>
      </c>
      <c r="D206" s="31">
        <v>0.3030805728</v>
      </c>
      <c r="E206" s="32" t="s">
        <v>11</v>
      </c>
      <c r="F206" s="32" t="s">
        <v>116</v>
      </c>
      <c r="G206" s="30">
        <f>VLOOKUP(A206,GPW!A:E,5,0)</f>
        <v>72324.36909186191</v>
      </c>
      <c r="H206" s="30">
        <f>VLOOKUP(A206,Grid_Area!A:L,12,0)</f>
        <v>4552.911</v>
      </c>
      <c r="I206" s="30">
        <f t="shared" si="20"/>
        <v>11792.03949</v>
      </c>
      <c r="J206" s="30">
        <f>VLOOKUP(F206,Pop_Cal!B:O,14,0)</f>
        <v>425.99075644343685</v>
      </c>
      <c r="K206" s="30">
        <f>VLOOKUP(F206,Pop_Cal!B:G,6,0)</f>
        <v>12.809427880741337</v>
      </c>
      <c r="L206" s="30">
        <v>26982</v>
      </c>
      <c r="M206" s="30">
        <v>5</v>
      </c>
      <c r="N206" s="30">
        <f t="shared" si="18"/>
        <v>45780.10212582505</v>
      </c>
      <c r="O206" s="30">
        <f>N206*G206/SUM(N204:N208)</f>
        <v>50892.38378690547</v>
      </c>
      <c r="P206" s="30"/>
      <c r="Q206" s="30">
        <f t="shared" si="21"/>
        <v>21679685.06659356</v>
      </c>
      <c r="R206" s="30"/>
      <c r="S206" s="30">
        <f t="shared" si="22"/>
        <v>20206122.601967014</v>
      </c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</row>
    <row r="207" spans="1:31" ht="12.75">
      <c r="A207" s="30">
        <f t="shared" si="19"/>
        <v>26982</v>
      </c>
      <c r="B207" s="31">
        <v>27</v>
      </c>
      <c r="C207" s="31">
        <v>-18</v>
      </c>
      <c r="D207" s="31">
        <v>0.0654751096</v>
      </c>
      <c r="E207" s="32" t="s">
        <v>11</v>
      </c>
      <c r="F207" s="32" t="s">
        <v>108</v>
      </c>
      <c r="G207" s="30">
        <f>VLOOKUP(A207,GPW!A:E,5,0)</f>
        <v>72324.36909186191</v>
      </c>
      <c r="H207" s="30">
        <f>VLOOKUP(A207,Grid_Area!A:L,12,0)</f>
        <v>4552.911</v>
      </c>
      <c r="I207" s="30">
        <f t="shared" si="20"/>
        <v>11792.03949</v>
      </c>
      <c r="J207" s="30">
        <f>VLOOKUP(F207,Pop_Cal!B:O,14,0)</f>
        <v>443.4551866018308</v>
      </c>
      <c r="K207" s="30">
        <f>VLOOKUP(F207,Pop_Cal!B:G,6,0)</f>
        <v>22.347861842105264</v>
      </c>
      <c r="L207" s="30">
        <v>26982</v>
      </c>
      <c r="M207" s="30">
        <v>5</v>
      </c>
      <c r="N207" s="30">
        <f t="shared" si="18"/>
        <v>17254.450653836495</v>
      </c>
      <c r="O207" s="30">
        <f>N207*G207/SUM(N204:N208)</f>
        <v>19181.261813129768</v>
      </c>
      <c r="P207" s="30"/>
      <c r="Q207" s="30">
        <f t="shared" si="21"/>
        <v>8506030.036600033</v>
      </c>
      <c r="R207" s="30"/>
      <c r="S207" s="30">
        <f t="shared" si="22"/>
        <v>7927877.422924209</v>
      </c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</row>
    <row r="208" spans="1:31" ht="12.75">
      <c r="A208" s="30">
        <f t="shared" si="19"/>
        <v>26982</v>
      </c>
      <c r="B208" s="31">
        <v>27</v>
      </c>
      <c r="C208" s="31">
        <v>-18</v>
      </c>
      <c r="D208" s="31">
        <v>0.0464122106</v>
      </c>
      <c r="E208" s="32" t="s">
        <v>11</v>
      </c>
      <c r="F208" s="32" t="s">
        <v>109</v>
      </c>
      <c r="G208" s="30">
        <f>VLOOKUP(A208,GPW!A:E,5,0)</f>
        <v>72324.36909186191</v>
      </c>
      <c r="H208" s="30">
        <f>VLOOKUP(A208,Grid_Area!A:L,12,0)</f>
        <v>4552.911</v>
      </c>
      <c r="I208" s="30">
        <f t="shared" si="20"/>
        <v>11792.03949</v>
      </c>
      <c r="J208" s="30">
        <f>VLOOKUP(F208,Pop_Cal!B:O,14,0)</f>
        <v>384.3998583594229</v>
      </c>
      <c r="K208" s="30">
        <f>VLOOKUP(F208,Pop_Cal!B:G,6,0)</f>
        <v>2.8119895329474267</v>
      </c>
      <c r="L208" s="30">
        <v>26982</v>
      </c>
      <c r="M208" s="30">
        <v>5</v>
      </c>
      <c r="N208" s="30">
        <f t="shared" si="18"/>
        <v>1538.9867434785083</v>
      </c>
      <c r="O208" s="30">
        <f>N208*G208/SUM(N204:N208)</f>
        <v>1710.845986686548</v>
      </c>
      <c r="P208" s="30"/>
      <c r="Q208" s="30">
        <f t="shared" si="21"/>
        <v>657648.9549570963</v>
      </c>
      <c r="R208" s="30"/>
      <c r="S208" s="30">
        <f t="shared" si="22"/>
        <v>612948.729287355</v>
      </c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</row>
    <row r="209" spans="1:31" ht="12.75">
      <c r="A209" s="30">
        <f t="shared" si="19"/>
        <v>26983</v>
      </c>
      <c r="B209" s="31">
        <v>27</v>
      </c>
      <c r="C209" s="31">
        <v>-17</v>
      </c>
      <c r="D209" s="31">
        <v>0.306690666</v>
      </c>
      <c r="E209" s="32" t="s">
        <v>11</v>
      </c>
      <c r="F209" s="32" t="s">
        <v>109</v>
      </c>
      <c r="G209" s="30">
        <f>VLOOKUP(A209,GPW!A:E,5,0)</f>
        <v>276298.70098657394</v>
      </c>
      <c r="H209" s="30">
        <f>VLOOKUP(A209,Grid_Area!A:L,12,0)</f>
        <v>4577.27</v>
      </c>
      <c r="I209" s="30">
        <f t="shared" si="20"/>
        <v>11855.1293</v>
      </c>
      <c r="J209" s="30">
        <f>VLOOKUP(F209,Pop_Cal!B:O,14,0)</f>
        <v>384.3998583594229</v>
      </c>
      <c r="K209" s="30">
        <f>VLOOKUP(F209,Pop_Cal!B:G,6,0)</f>
        <v>2.8119895329474267</v>
      </c>
      <c r="L209" s="30">
        <v>26983</v>
      </c>
      <c r="M209" s="30">
        <v>5</v>
      </c>
      <c r="N209" s="30">
        <f t="shared" si="18"/>
        <v>10223.99323478751</v>
      </c>
      <c r="O209" s="30">
        <f>N209*G209/SUM(N209:N213)</f>
        <v>14236.626670220749</v>
      </c>
      <c r="P209" s="30">
        <f>SUM(O209:O213)</f>
        <v>276298.70098657394</v>
      </c>
      <c r="Q209" s="30">
        <f t="shared" si="21"/>
        <v>5472557.275548838</v>
      </c>
      <c r="R209" s="30"/>
      <c r="S209" s="30">
        <f t="shared" si="22"/>
        <v>5100589.0037775</v>
      </c>
      <c r="T209" s="30">
        <f>SUM(S209:S213)</f>
        <v>111516243.0628189</v>
      </c>
      <c r="U209" s="30">
        <f>SUM(D209:D213)</f>
        <v>0.9865870513</v>
      </c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</row>
    <row r="210" spans="1:31" ht="12.75">
      <c r="A210" s="30">
        <f t="shared" si="19"/>
        <v>26983</v>
      </c>
      <c r="B210" s="31">
        <v>27</v>
      </c>
      <c r="C210" s="31">
        <v>-17</v>
      </c>
      <c r="D210" s="31">
        <v>0.3148086848</v>
      </c>
      <c r="E210" s="32" t="s">
        <v>11</v>
      </c>
      <c r="F210" s="32" t="s">
        <v>108</v>
      </c>
      <c r="G210" s="30">
        <f>VLOOKUP(A210,GPW!A:E,5,0)</f>
        <v>276298.70098657394</v>
      </c>
      <c r="H210" s="30">
        <f>VLOOKUP(A210,Grid_Area!A:L,12,0)</f>
        <v>4577.27</v>
      </c>
      <c r="I210" s="30">
        <f t="shared" si="20"/>
        <v>11855.1293</v>
      </c>
      <c r="J210" s="30">
        <f>VLOOKUP(F210,Pop_Cal!B:O,14,0)</f>
        <v>443.4551866018308</v>
      </c>
      <c r="K210" s="30">
        <f>VLOOKUP(F210,Pop_Cal!B:G,6,0)</f>
        <v>22.347861842105264</v>
      </c>
      <c r="L210" s="30">
        <v>26983</v>
      </c>
      <c r="M210" s="30">
        <v>5</v>
      </c>
      <c r="N210" s="30">
        <f t="shared" si="18"/>
        <v>83404.40295546401</v>
      </c>
      <c r="O210" s="30">
        <f>N210*G210/SUM(N209:N213)</f>
        <v>116138.31506552984</v>
      </c>
      <c r="P210" s="30"/>
      <c r="Q210" s="30">
        <f t="shared" si="21"/>
        <v>51502138.179006755</v>
      </c>
      <c r="R210" s="30"/>
      <c r="S210" s="30">
        <f t="shared" si="22"/>
        <v>48001551.45759094</v>
      </c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</row>
    <row r="211" spans="1:31" ht="12.75">
      <c r="A211" s="30">
        <f t="shared" si="19"/>
        <v>26983</v>
      </c>
      <c r="B211" s="31">
        <v>27</v>
      </c>
      <c r="C211" s="31">
        <v>-17</v>
      </c>
      <c r="D211" s="31">
        <v>0.0184093458</v>
      </c>
      <c r="E211" s="32" t="s">
        <v>11</v>
      </c>
      <c r="F211" s="32" t="s">
        <v>114</v>
      </c>
      <c r="G211" s="30">
        <f>VLOOKUP(A211,GPW!A:E,5,0)</f>
        <v>276298.70098657394</v>
      </c>
      <c r="H211" s="30">
        <f>VLOOKUP(A211,Grid_Area!A:L,12,0)</f>
        <v>4577.27</v>
      </c>
      <c r="I211" s="30">
        <f t="shared" si="20"/>
        <v>11855.1293</v>
      </c>
      <c r="J211" s="30">
        <f>VLOOKUP(F211,Pop_Cal!B:O,14,0)</f>
        <v>403.89349046202426</v>
      </c>
      <c r="K211" s="30">
        <f>VLOOKUP(F211,Pop_Cal!B:G,6,0)</f>
        <v>3.819364626913705</v>
      </c>
      <c r="L211" s="30">
        <v>26983</v>
      </c>
      <c r="M211" s="30">
        <v>5</v>
      </c>
      <c r="N211" s="30">
        <f aca="true" t="shared" si="23" ref="N211:N274">D211*I211*K211</f>
        <v>833.5579005776401</v>
      </c>
      <c r="O211" s="30">
        <f>N211*G211/SUM(N209:N213)</f>
        <v>1160.7062295541011</v>
      </c>
      <c r="P211" s="30"/>
      <c r="Q211" s="30">
        <f t="shared" si="21"/>
        <v>468801.69045562146</v>
      </c>
      <c r="R211" s="30"/>
      <c r="S211" s="30">
        <f t="shared" si="22"/>
        <v>436937.36344686104</v>
      </c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</row>
    <row r="212" spans="1:31" ht="12.75">
      <c r="A212" s="30">
        <f t="shared" si="19"/>
        <v>26983</v>
      </c>
      <c r="B212" s="31">
        <v>27</v>
      </c>
      <c r="C212" s="31">
        <v>-17</v>
      </c>
      <c r="D212" s="31">
        <v>0.2750813629</v>
      </c>
      <c r="E212" s="32" t="s">
        <v>11</v>
      </c>
      <c r="F212" s="32" t="s">
        <v>113</v>
      </c>
      <c r="G212" s="30">
        <f>VLOOKUP(A212,GPW!A:E,5,0)</f>
        <v>276298.70098657394</v>
      </c>
      <c r="H212" s="30">
        <f>VLOOKUP(A212,Grid_Area!A:L,12,0)</f>
        <v>4577.27</v>
      </c>
      <c r="I212" s="30">
        <f t="shared" si="20"/>
        <v>11855.1293</v>
      </c>
      <c r="J212" s="30">
        <f>VLOOKUP(F212,Pop_Cal!B:O,14,0)</f>
        <v>422.24675489917985</v>
      </c>
      <c r="K212" s="30">
        <f>VLOOKUP(F212,Pop_Cal!B:G,6,0)</f>
        <v>25.96600741656366</v>
      </c>
      <c r="L212" s="30">
        <v>26983</v>
      </c>
      <c r="M212" s="30">
        <v>5</v>
      </c>
      <c r="N212" s="30">
        <f t="shared" si="23"/>
        <v>84678.3991872781</v>
      </c>
      <c r="O212" s="30">
        <f>N212*G212/SUM(N209:N213)</f>
        <v>117912.31944083516</v>
      </c>
      <c r="P212" s="30"/>
      <c r="Q212" s="30">
        <f t="shared" si="21"/>
        <v>49788094.24652812</v>
      </c>
      <c r="R212" s="30"/>
      <c r="S212" s="30">
        <f t="shared" si="22"/>
        <v>46404010.63822778</v>
      </c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</row>
    <row r="213" spans="1:31" ht="12.75">
      <c r="A213" s="30">
        <f t="shared" si="19"/>
        <v>26983</v>
      </c>
      <c r="B213" s="31">
        <v>27</v>
      </c>
      <c r="C213" s="31">
        <v>-17</v>
      </c>
      <c r="D213" s="31">
        <v>0.0715969918</v>
      </c>
      <c r="E213" s="32" t="s">
        <v>11</v>
      </c>
      <c r="F213" s="32" t="s">
        <v>112</v>
      </c>
      <c r="G213" s="30">
        <f>VLOOKUP(A213,GPW!A:E,5,0)</f>
        <v>276298.70098657394</v>
      </c>
      <c r="H213" s="30">
        <f>VLOOKUP(A213,Grid_Area!A:L,12,0)</f>
        <v>4577.27</v>
      </c>
      <c r="I213" s="30">
        <f t="shared" si="20"/>
        <v>11855.1293</v>
      </c>
      <c r="J213" s="30">
        <f>VLOOKUP(F213,Pop_Cal!B:O,14,0)</f>
        <v>462.4508526817848</v>
      </c>
      <c r="K213" s="30">
        <f>VLOOKUP(F213,Pop_Cal!B:G,6,0)</f>
        <v>22.717918737211342</v>
      </c>
      <c r="L213" s="30">
        <v>26983</v>
      </c>
      <c r="M213" s="30">
        <v>5</v>
      </c>
      <c r="N213" s="30">
        <f t="shared" si="23"/>
        <v>19282.77848639992</v>
      </c>
      <c r="O213" s="30">
        <f>N213*G213/SUM(N209:N213)</f>
        <v>26850.733580434095</v>
      </c>
      <c r="P213" s="30"/>
      <c r="Q213" s="30">
        <f t="shared" si="21"/>
        <v>12417144.63940318</v>
      </c>
      <c r="R213" s="30"/>
      <c r="S213" s="30">
        <f t="shared" si="22"/>
        <v>11573154.599775806</v>
      </c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</row>
    <row r="214" spans="1:31" ht="12.75">
      <c r="A214" s="30">
        <f t="shared" si="19"/>
        <v>27986</v>
      </c>
      <c r="B214" s="31">
        <v>28</v>
      </c>
      <c r="C214" s="31">
        <v>-14</v>
      </c>
      <c r="D214" s="31">
        <v>0.0823843096</v>
      </c>
      <c r="E214" s="32" t="s">
        <v>3</v>
      </c>
      <c r="F214" s="32" t="s">
        <v>144</v>
      </c>
      <c r="G214" s="30">
        <f>VLOOKUP(A214,GPW!A:E,5,0)</f>
        <v>285978.43421684735</v>
      </c>
      <c r="H214" s="30">
        <f>VLOOKUP(A214,Grid_Area!A:L,12,0)</f>
        <v>4641.958</v>
      </c>
      <c r="I214" s="30">
        <f t="shared" si="20"/>
        <v>12022.671219999998</v>
      </c>
      <c r="J214" s="30">
        <f>VLOOKUP(F214,Pop_Cal!B:O,14,0)</f>
        <v>363.58891247434775</v>
      </c>
      <c r="K214" s="30">
        <f>VLOOKUP(F214,Pop_Cal!B:G,6,0)</f>
        <v>8.514712732919255</v>
      </c>
      <c r="L214" s="30">
        <v>27986</v>
      </c>
      <c r="M214" s="30">
        <v>5</v>
      </c>
      <c r="N214" s="30">
        <f t="shared" si="23"/>
        <v>8433.648137938462</v>
      </c>
      <c r="O214" s="30">
        <f>N214*G214/SUM(N214:N218)</f>
        <v>10035.305506351786</v>
      </c>
      <c r="P214" s="30">
        <f>SUM(O214:O218)</f>
        <v>285978.4342168474</v>
      </c>
      <c r="Q214" s="30">
        <f t="shared" si="21"/>
        <v>3648725.8154022796</v>
      </c>
      <c r="R214" s="30"/>
      <c r="S214" s="30">
        <f t="shared" si="22"/>
        <v>3400722.8859881624</v>
      </c>
      <c r="T214" s="30">
        <f>SUM(S214:S218)</f>
        <v>161115259.88204148</v>
      </c>
      <c r="U214" s="30">
        <f>SUM(D214:D218)</f>
        <v>0.9613408804000001</v>
      </c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</row>
    <row r="215" spans="1:31" ht="12.75">
      <c r="A215" s="30">
        <f t="shared" si="19"/>
        <v>27986</v>
      </c>
      <c r="B215" s="31">
        <v>28</v>
      </c>
      <c r="C215" s="31">
        <v>-14</v>
      </c>
      <c r="D215" s="31">
        <v>0.1290476481</v>
      </c>
      <c r="E215" s="32" t="s">
        <v>3</v>
      </c>
      <c r="F215" s="32" t="s">
        <v>77</v>
      </c>
      <c r="G215" s="30">
        <f>VLOOKUP(A215,GPW!A:E,5,0)</f>
        <v>285978.43421684735</v>
      </c>
      <c r="H215" s="30">
        <f>VLOOKUP(A215,Grid_Area!A:L,12,0)</f>
        <v>4641.958</v>
      </c>
      <c r="I215" s="30">
        <f t="shared" si="20"/>
        <v>12022.671219999998</v>
      </c>
      <c r="J215" s="30">
        <f>VLOOKUP(F215,Pop_Cal!B:O,14,0)</f>
        <v>389.9664899096071</v>
      </c>
      <c r="K215" s="30">
        <f>VLOOKUP(F215,Pop_Cal!B:G,6,0)</f>
        <v>4.797682236376504</v>
      </c>
      <c r="L215" s="30">
        <v>27986</v>
      </c>
      <c r="M215" s="30">
        <v>5</v>
      </c>
      <c r="N215" s="30">
        <f t="shared" si="23"/>
        <v>7443.591730799123</v>
      </c>
      <c r="O215" s="30">
        <f>N215*G215/SUM(N214:N218)</f>
        <v>8857.224757468073</v>
      </c>
      <c r="P215" s="30"/>
      <c r="Q215" s="30">
        <f t="shared" si="21"/>
        <v>3454020.8490102957</v>
      </c>
      <c r="R215" s="30"/>
      <c r="S215" s="30">
        <f t="shared" si="22"/>
        <v>3219251.9647066263</v>
      </c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</row>
    <row r="216" spans="1:31" ht="12.75">
      <c r="A216" s="30">
        <f t="shared" si="19"/>
        <v>27986</v>
      </c>
      <c r="B216" s="31">
        <v>28</v>
      </c>
      <c r="C216" s="31">
        <v>-14</v>
      </c>
      <c r="D216" s="31">
        <v>0.0434552901</v>
      </c>
      <c r="E216" s="32" t="s">
        <v>4</v>
      </c>
      <c r="F216" s="32" t="s">
        <v>81</v>
      </c>
      <c r="G216" s="30">
        <f>VLOOKUP(A216,GPW!A:E,5,0)</f>
        <v>285978.43421684735</v>
      </c>
      <c r="H216" s="30">
        <f>VLOOKUP(A216,Grid_Area!A:L,12,0)</f>
        <v>4641.958</v>
      </c>
      <c r="I216" s="30">
        <f t="shared" si="20"/>
        <v>12022.671219999998</v>
      </c>
      <c r="J216" s="30">
        <f>VLOOKUP(F216,Pop_Cal!B:O,14,0)</f>
        <v>692.6460819092293</v>
      </c>
      <c r="K216" s="30">
        <f>VLOOKUP(F216,Pop_Cal!B:G,6,0)</f>
        <v>175.00246609124537</v>
      </c>
      <c r="L216" s="30">
        <v>27986</v>
      </c>
      <c r="M216" s="30">
        <v>5</v>
      </c>
      <c r="N216" s="30">
        <f t="shared" si="23"/>
        <v>91429.80489343414</v>
      </c>
      <c r="O216" s="30">
        <f>N216*G216/SUM(N214:N218)</f>
        <v>108793.49120154674</v>
      </c>
      <c r="P216" s="30"/>
      <c r="Q216" s="30">
        <f t="shared" si="21"/>
        <v>75355385.41797757</v>
      </c>
      <c r="R216" s="30"/>
      <c r="S216" s="30">
        <f t="shared" si="22"/>
        <v>70233499.78549196</v>
      </c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</row>
    <row r="217" spans="1:31" ht="12.75">
      <c r="A217" s="30">
        <f t="shared" si="19"/>
        <v>27986</v>
      </c>
      <c r="B217" s="31">
        <v>28</v>
      </c>
      <c r="C217" s="31">
        <v>-14</v>
      </c>
      <c r="D217" s="31">
        <v>0.0206533876</v>
      </c>
      <c r="E217" s="32" t="s">
        <v>4</v>
      </c>
      <c r="F217" s="32" t="s">
        <v>148</v>
      </c>
      <c r="G217" s="30">
        <f>VLOOKUP(A217,GPW!A:E,5,0)</f>
        <v>285978.43421684735</v>
      </c>
      <c r="H217" s="30">
        <f>VLOOKUP(A217,Grid_Area!A:L,12,0)</f>
        <v>4641.958</v>
      </c>
      <c r="I217" s="30">
        <f t="shared" si="20"/>
        <v>12022.671219999998</v>
      </c>
      <c r="J217" s="30">
        <f>VLOOKUP(F217,Pop_Cal!B:O,14,0)</f>
        <v>730.2047907537988</v>
      </c>
      <c r="K217" s="30">
        <f>VLOOKUP(F217,Pop_Cal!B:G,6,0)</f>
        <v>303.29193109700816</v>
      </c>
      <c r="L217" s="30">
        <v>27986</v>
      </c>
      <c r="M217" s="30">
        <v>5</v>
      </c>
      <c r="N217" s="30">
        <f t="shared" si="23"/>
        <v>75310.08236056285</v>
      </c>
      <c r="O217" s="30">
        <f>N217*G217/SUM(N214:N218)</f>
        <v>89612.42772235247</v>
      </c>
      <c r="P217" s="30"/>
      <c r="Q217" s="30">
        <f t="shared" si="21"/>
        <v>65435424.0339403</v>
      </c>
      <c r="R217" s="30"/>
      <c r="S217" s="30">
        <f t="shared" si="22"/>
        <v>60987795.555152304</v>
      </c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</row>
    <row r="218" spans="1:31" ht="12.75">
      <c r="A218" s="30">
        <f t="shared" si="19"/>
        <v>27986</v>
      </c>
      <c r="B218" s="31">
        <v>28</v>
      </c>
      <c r="C218" s="31">
        <v>-14</v>
      </c>
      <c r="D218" s="31">
        <v>0.685800245</v>
      </c>
      <c r="E218" s="32" t="s">
        <v>4</v>
      </c>
      <c r="F218" s="32" t="s">
        <v>147</v>
      </c>
      <c r="G218" s="30">
        <f>VLOOKUP(A218,GPW!A:E,5,0)</f>
        <v>285978.43421684735</v>
      </c>
      <c r="H218" s="30">
        <f>VLOOKUP(A218,Grid_Area!A:L,12,0)</f>
        <v>4641.958</v>
      </c>
      <c r="I218" s="30">
        <f t="shared" si="20"/>
        <v>12022.671219999998</v>
      </c>
      <c r="J218" s="30">
        <f>VLOOKUP(F218,Pop_Cal!B:O,14,0)</f>
        <v>363.58891247434775</v>
      </c>
      <c r="K218" s="30">
        <f>VLOOKUP(F218,Pop_Cal!B:G,6,0)</f>
        <v>7.000296975096517</v>
      </c>
      <c r="L218" s="30">
        <v>27986</v>
      </c>
      <c r="M218" s="30">
        <v>5</v>
      </c>
      <c r="N218" s="30">
        <f t="shared" si="23"/>
        <v>57718.50468208803</v>
      </c>
      <c r="O218" s="30">
        <f>N218*G218/SUM(N214:N218)</f>
        <v>68679.98502912831</v>
      </c>
      <c r="P218" s="30"/>
      <c r="Q218" s="30">
        <f t="shared" si="21"/>
        <v>24971281.065495245</v>
      </c>
      <c r="R218" s="30"/>
      <c r="S218" s="30">
        <f t="shared" si="22"/>
        <v>23273989.69070245</v>
      </c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</row>
    <row r="219" spans="1:31" ht="12.75">
      <c r="A219" s="30">
        <f t="shared" si="19"/>
        <v>28988</v>
      </c>
      <c r="B219" s="31">
        <v>29</v>
      </c>
      <c r="C219" s="31">
        <v>-12</v>
      </c>
      <c r="D219" s="31">
        <v>0.0265454275</v>
      </c>
      <c r="E219" s="32" t="s">
        <v>9</v>
      </c>
      <c r="F219" s="32" t="s">
        <v>100</v>
      </c>
      <c r="G219" s="30">
        <f>VLOOKUP(A219,GPW!A:E,5,0)</f>
        <v>114307.51061976557</v>
      </c>
      <c r="H219" s="30">
        <f>VLOOKUP(A219,Grid_Area!A:L,12,0)</f>
        <v>4678.023</v>
      </c>
      <c r="I219" s="30">
        <f t="shared" si="20"/>
        <v>12116.07957</v>
      </c>
      <c r="J219" s="30">
        <f>VLOOKUP(F219,Pop_Cal!B:O,14,0)</f>
        <v>430.30424493866474</v>
      </c>
      <c r="K219" s="30">
        <f>VLOOKUP(F219,Pop_Cal!B:G,6,0)</f>
        <v>2.8123854891901794</v>
      </c>
      <c r="L219" s="30">
        <v>28988</v>
      </c>
      <c r="M219" s="30">
        <v>5</v>
      </c>
      <c r="N219" s="30">
        <f t="shared" si="23"/>
        <v>904.537734752359</v>
      </c>
      <c r="O219" s="30">
        <f>N219*G219/SUM(N219:N223)</f>
        <v>914.4688752313036</v>
      </c>
      <c r="P219" s="30">
        <f>SUM(O219:O223)</f>
        <v>114307.51061976557</v>
      </c>
      <c r="Q219" s="30">
        <f t="shared" si="21"/>
        <v>393499.8388763161</v>
      </c>
      <c r="R219" s="30"/>
      <c r="S219" s="30">
        <f t="shared" si="22"/>
        <v>366753.75881917425</v>
      </c>
      <c r="T219" s="30">
        <f>SUM(S219:S223)</f>
        <v>45941280.49182483</v>
      </c>
      <c r="U219" s="30">
        <f>SUM(D219:D223)</f>
        <v>1.000000002</v>
      </c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</row>
    <row r="220" spans="1:31" ht="12.75">
      <c r="A220" s="30">
        <f t="shared" si="19"/>
        <v>28988</v>
      </c>
      <c r="B220" s="31">
        <v>29</v>
      </c>
      <c r="C220" s="31">
        <v>-12</v>
      </c>
      <c r="D220" s="31">
        <v>0.47624526</v>
      </c>
      <c r="E220" s="32" t="s">
        <v>7</v>
      </c>
      <c r="F220" s="32" t="s">
        <v>89</v>
      </c>
      <c r="G220" s="30">
        <f>VLOOKUP(A220,GPW!A:E,5,0)</f>
        <v>114307.51061976557</v>
      </c>
      <c r="H220" s="30">
        <f>VLOOKUP(A220,Grid_Area!A:L,12,0)</f>
        <v>4678.023</v>
      </c>
      <c r="I220" s="30">
        <f t="shared" si="20"/>
        <v>12116.07957</v>
      </c>
      <c r="J220" s="30">
        <f>VLOOKUP(F220,Pop_Cal!B:O,14,0)</f>
        <v>463.2796572028134</v>
      </c>
      <c r="K220" s="30">
        <f>VLOOKUP(F220,Pop_Cal!B:G,6,0)</f>
        <v>8.817338036012623</v>
      </c>
      <c r="L220" s="30">
        <v>28988</v>
      </c>
      <c r="M220" s="30">
        <v>5</v>
      </c>
      <c r="N220" s="30">
        <f t="shared" si="23"/>
        <v>50878.02846887202</v>
      </c>
      <c r="O220" s="30">
        <f>N220*G220/SUM(N219:N223)</f>
        <v>51436.630756652135</v>
      </c>
      <c r="P220" s="30"/>
      <c r="Q220" s="30">
        <f t="shared" si="21"/>
        <v>23829544.664609488</v>
      </c>
      <c r="R220" s="30"/>
      <c r="S220" s="30">
        <f t="shared" si="22"/>
        <v>22209856.81125509</v>
      </c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</row>
    <row r="221" spans="1:31" ht="12.75">
      <c r="A221" s="30">
        <f t="shared" si="19"/>
        <v>28988</v>
      </c>
      <c r="B221" s="31">
        <v>29</v>
      </c>
      <c r="C221" s="31">
        <v>-12</v>
      </c>
      <c r="D221" s="31">
        <v>0.0160107545</v>
      </c>
      <c r="E221" s="32" t="s">
        <v>9</v>
      </c>
      <c r="F221" s="32" t="s">
        <v>98</v>
      </c>
      <c r="G221" s="30">
        <f>VLOOKUP(A221,GPW!A:E,5,0)</f>
        <v>114307.51061976557</v>
      </c>
      <c r="H221" s="30">
        <f>VLOOKUP(A221,Grid_Area!A:L,12,0)</f>
        <v>4678.023</v>
      </c>
      <c r="I221" s="30">
        <f t="shared" si="20"/>
        <v>12116.07957</v>
      </c>
      <c r="J221" s="30">
        <f>VLOOKUP(F221,Pop_Cal!B:O,14,0)</f>
        <v>391.6873902590905</v>
      </c>
      <c r="K221" s="30">
        <f>VLOOKUP(F221,Pop_Cal!B:G,6,0)</f>
        <v>7.501012145748988</v>
      </c>
      <c r="L221" s="30">
        <v>28988</v>
      </c>
      <c r="M221" s="30">
        <v>5</v>
      </c>
      <c r="N221" s="30">
        <f t="shared" si="23"/>
        <v>1455.1031599329133</v>
      </c>
      <c r="O221" s="30">
        <f>N221*G221/SUM(N219:N223)</f>
        <v>1471.0790925418567</v>
      </c>
      <c r="P221" s="30"/>
      <c r="Q221" s="30">
        <f t="shared" si="21"/>
        <v>576203.1306224309</v>
      </c>
      <c r="R221" s="30"/>
      <c r="S221" s="30">
        <f t="shared" si="22"/>
        <v>537038.7561088055</v>
      </c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</row>
    <row r="222" spans="1:31" ht="12.75">
      <c r="A222" s="30">
        <f t="shared" si="19"/>
        <v>28988</v>
      </c>
      <c r="B222" s="31">
        <v>29</v>
      </c>
      <c r="C222" s="31">
        <v>-12</v>
      </c>
      <c r="D222" s="31">
        <v>0.4431538731</v>
      </c>
      <c r="E222" s="32" t="s">
        <v>7</v>
      </c>
      <c r="F222" s="32" t="s">
        <v>151</v>
      </c>
      <c r="G222" s="30">
        <f>VLOOKUP(A222,GPW!A:E,5,0)</f>
        <v>114307.51061976557</v>
      </c>
      <c r="H222" s="30">
        <f>VLOOKUP(A222,Grid_Area!A:L,12,0)</f>
        <v>4678.023</v>
      </c>
      <c r="I222" s="30">
        <f t="shared" si="20"/>
        <v>12116.07957</v>
      </c>
      <c r="J222" s="30">
        <f>VLOOKUP(F222,Pop_Cal!B:O,14,0)</f>
        <v>406.9677780006308</v>
      </c>
      <c r="K222" s="30">
        <f>VLOOKUP(F222,Pop_Cal!B:G,6,0)</f>
        <v>10.406234872688547</v>
      </c>
      <c r="L222" s="30">
        <v>28988</v>
      </c>
      <c r="M222" s="30">
        <v>5</v>
      </c>
      <c r="N222" s="30">
        <f t="shared" si="23"/>
        <v>55874.06774216696</v>
      </c>
      <c r="O222" s="30">
        <f>N222*G222/SUM(N219:N223)</f>
        <v>56487.522764062145</v>
      </c>
      <c r="P222" s="30"/>
      <c r="Q222" s="30">
        <f t="shared" si="21"/>
        <v>22988601.624050424</v>
      </c>
      <c r="R222" s="30"/>
      <c r="S222" s="30">
        <f t="shared" si="22"/>
        <v>21426072.4469245</v>
      </c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</row>
    <row r="223" spans="1:31" ht="12.75">
      <c r="A223" s="30">
        <f t="shared" si="19"/>
        <v>28988</v>
      </c>
      <c r="B223" s="31">
        <v>29</v>
      </c>
      <c r="C223" s="31">
        <v>-12</v>
      </c>
      <c r="D223" s="31">
        <v>0.0380446869</v>
      </c>
      <c r="E223" s="32" t="s">
        <v>9</v>
      </c>
      <c r="F223" s="32" t="s">
        <v>93</v>
      </c>
      <c r="G223" s="30">
        <f>VLOOKUP(A223,GPW!A:E,5,0)</f>
        <v>114307.51061976557</v>
      </c>
      <c r="H223" s="30">
        <f>VLOOKUP(A223,Grid_Area!A:L,12,0)</f>
        <v>4678.023</v>
      </c>
      <c r="I223" s="30">
        <f t="shared" si="20"/>
        <v>12116.07957</v>
      </c>
      <c r="J223" s="30">
        <f>VLOOKUP(F223,Pop_Cal!B:O,14,0)</f>
        <v>376.1484071257429</v>
      </c>
      <c r="K223" s="30">
        <f>VLOOKUP(F223,Pop_Cal!B:G,6,0)</f>
        <v>8.578743545611015</v>
      </c>
      <c r="L223" s="30">
        <v>28988</v>
      </c>
      <c r="M223" s="30">
        <v>5</v>
      </c>
      <c r="N223" s="30">
        <f t="shared" si="23"/>
        <v>3954.392886979292</v>
      </c>
      <c r="O223" s="30">
        <f>N223*G223/SUM(N219:N223)</f>
        <v>3997.809131278135</v>
      </c>
      <c r="P223" s="30"/>
      <c r="Q223" s="30">
        <f t="shared" si="21"/>
        <v>1503769.5367230205</v>
      </c>
      <c r="R223" s="30"/>
      <c r="S223" s="30">
        <f t="shared" si="22"/>
        <v>1401558.7187172554</v>
      </c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</row>
    <row r="224" spans="1:31" ht="12.75">
      <c r="A224" s="30">
        <f t="shared" si="19"/>
        <v>29985</v>
      </c>
      <c r="B224" s="31">
        <v>30</v>
      </c>
      <c r="C224" s="31">
        <v>-15</v>
      </c>
      <c r="D224" s="31">
        <v>2.62457E-05</v>
      </c>
      <c r="E224" s="32" t="s">
        <v>8</v>
      </c>
      <c r="F224" s="32" t="s">
        <v>92</v>
      </c>
      <c r="G224" s="30">
        <f>VLOOKUP(A224,GPW!A:E,5,0)</f>
        <v>133398.18519898748</v>
      </c>
      <c r="H224" s="30">
        <f>VLOOKUP(A224,Grid_Area!A:L,12,0)</f>
        <v>4621.803</v>
      </c>
      <c r="I224" s="30">
        <f t="shared" si="20"/>
        <v>11970.46977</v>
      </c>
      <c r="J224" s="30">
        <f>VLOOKUP(F224,Pop_Cal!B:O,14,0)</f>
        <v>399.83076280777124</v>
      </c>
      <c r="K224" s="30">
        <f>VLOOKUP(F224,Pop_Cal!B:G,6,0)</f>
        <v>4.680495534428118</v>
      </c>
      <c r="L224" s="30">
        <v>29985</v>
      </c>
      <c r="M224" s="30">
        <v>5</v>
      </c>
      <c r="N224" s="30">
        <f t="shared" si="23"/>
        <v>1.470487001226354</v>
      </c>
      <c r="O224" s="30">
        <f>N224*G224/SUM(N224:N228)</f>
        <v>1.4949904831185863</v>
      </c>
      <c r="P224" s="30">
        <f>SUM(O224:O228)</f>
        <v>133398.18519898748</v>
      </c>
      <c r="Q224" s="30">
        <f t="shared" si="21"/>
        <v>597.7431852556628</v>
      </c>
      <c r="R224" s="30"/>
      <c r="S224" s="30">
        <f t="shared" si="22"/>
        <v>557.1147389210659</v>
      </c>
      <c r="T224" s="30">
        <f>SUM(S224:S228)</f>
        <v>47198354.236571714</v>
      </c>
      <c r="U224" s="30">
        <f>SUM(D224:D228)</f>
        <v>0.891136889</v>
      </c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</row>
    <row r="225" spans="1:31" ht="12.75">
      <c r="A225" s="30">
        <f t="shared" si="19"/>
        <v>29985</v>
      </c>
      <c r="B225" s="31">
        <v>30</v>
      </c>
      <c r="C225" s="31">
        <v>-15</v>
      </c>
      <c r="D225" s="31">
        <v>0.0562218736</v>
      </c>
      <c r="E225" s="32" t="s">
        <v>8</v>
      </c>
      <c r="F225" s="32" t="s">
        <v>142</v>
      </c>
      <c r="G225" s="30">
        <f>VLOOKUP(A225,GPW!A:E,5,0)</f>
        <v>133398.18519898748</v>
      </c>
      <c r="H225" s="30">
        <f>VLOOKUP(A225,Grid_Area!A:L,12,0)</f>
        <v>4621.803</v>
      </c>
      <c r="I225" s="30">
        <f t="shared" si="20"/>
        <v>11970.46977</v>
      </c>
      <c r="J225" s="30">
        <f>VLOOKUP(F225,Pop_Cal!B:O,14,0)</f>
        <v>363.5889124743477</v>
      </c>
      <c r="K225" s="30">
        <f>VLOOKUP(F225,Pop_Cal!B:G,6,0)</f>
        <v>11.154553003044562</v>
      </c>
      <c r="L225" s="30">
        <v>29985</v>
      </c>
      <c r="M225" s="30">
        <v>5</v>
      </c>
      <c r="N225" s="30">
        <f t="shared" si="23"/>
        <v>7507.0391387485715</v>
      </c>
      <c r="O225" s="30">
        <f>N225*G225/SUM(N224:N228)</f>
        <v>7632.132796460061</v>
      </c>
      <c r="P225" s="30"/>
      <c r="Q225" s="30">
        <f t="shared" si="21"/>
        <v>2774958.8633247158</v>
      </c>
      <c r="R225" s="30"/>
      <c r="S225" s="30">
        <f t="shared" si="22"/>
        <v>2586345.6427305224</v>
      </c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</row>
    <row r="226" spans="1:31" ht="12.75">
      <c r="A226" s="30">
        <f t="shared" si="19"/>
        <v>29985</v>
      </c>
      <c r="B226" s="31">
        <v>30</v>
      </c>
      <c r="C226" s="31">
        <v>-15</v>
      </c>
      <c r="D226" s="31">
        <v>0.0010503586</v>
      </c>
      <c r="E226" s="32" t="s">
        <v>3</v>
      </c>
      <c r="F226" s="32" t="s">
        <v>77</v>
      </c>
      <c r="G226" s="30">
        <f>VLOOKUP(A226,GPW!A:E,5,0)</f>
        <v>133398.18519898748</v>
      </c>
      <c r="H226" s="30">
        <f>VLOOKUP(A226,Grid_Area!A:L,12,0)</f>
        <v>4621.803</v>
      </c>
      <c r="I226" s="30">
        <f t="shared" si="20"/>
        <v>11970.46977</v>
      </c>
      <c r="J226" s="30">
        <f>VLOOKUP(F226,Pop_Cal!B:O,14,0)</f>
        <v>389.9664899096071</v>
      </c>
      <c r="K226" s="30">
        <f>VLOOKUP(F226,Pop_Cal!B:G,6,0)</f>
        <v>4.797682236376504</v>
      </c>
      <c r="L226" s="30">
        <v>29985</v>
      </c>
      <c r="M226" s="30">
        <v>5</v>
      </c>
      <c r="N226" s="30">
        <f t="shared" si="23"/>
        <v>60.32263026639082</v>
      </c>
      <c r="O226" s="30">
        <f>N226*G226/SUM(N224:N228)</f>
        <v>61.327817307957055</v>
      </c>
      <c r="P226" s="30"/>
      <c r="Q226" s="30">
        <f t="shared" si="21"/>
        <v>23915.79364940166</v>
      </c>
      <c r="R226" s="30"/>
      <c r="S226" s="30">
        <f t="shared" si="22"/>
        <v>22290.243475344192</v>
      </c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</row>
    <row r="227" spans="1:31" ht="12.75">
      <c r="A227" s="30">
        <f t="shared" si="19"/>
        <v>29985</v>
      </c>
      <c r="B227" s="31">
        <v>30</v>
      </c>
      <c r="C227" s="31">
        <v>-15</v>
      </c>
      <c r="D227" s="31">
        <v>0.0942516482</v>
      </c>
      <c r="E227" s="32" t="s">
        <v>3</v>
      </c>
      <c r="F227" s="32" t="s">
        <v>77</v>
      </c>
      <c r="G227" s="30">
        <f>VLOOKUP(A227,GPW!A:E,5,0)</f>
        <v>133398.18519898748</v>
      </c>
      <c r="H227" s="30">
        <f>VLOOKUP(A227,Grid_Area!A:L,12,0)</f>
        <v>4621.803</v>
      </c>
      <c r="I227" s="30">
        <f t="shared" si="20"/>
        <v>11970.46977</v>
      </c>
      <c r="J227" s="30">
        <f>VLOOKUP(F227,Pop_Cal!B:O,14,0)</f>
        <v>389.9664899096071</v>
      </c>
      <c r="K227" s="30">
        <f>VLOOKUP(F227,Pop_Cal!B:G,6,0)</f>
        <v>4.797682236376504</v>
      </c>
      <c r="L227" s="30">
        <v>29985</v>
      </c>
      <c r="M227" s="30">
        <v>5</v>
      </c>
      <c r="N227" s="30">
        <f t="shared" si="23"/>
        <v>5412.920241112453</v>
      </c>
      <c r="O227" s="30">
        <f>N227*G227/SUM(N224:N228)</f>
        <v>5503.118517602882</v>
      </c>
      <c r="P227" s="30"/>
      <c r="Q227" s="30">
        <f t="shared" si="21"/>
        <v>2146031.8118661563</v>
      </c>
      <c r="R227" s="30"/>
      <c r="S227" s="30">
        <f t="shared" si="22"/>
        <v>2000166.5967513248</v>
      </c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</row>
    <row r="228" spans="1:31" ht="12.75">
      <c r="A228" s="30">
        <f t="shared" si="19"/>
        <v>29985</v>
      </c>
      <c r="B228" s="31">
        <v>30</v>
      </c>
      <c r="C228" s="31">
        <v>-15</v>
      </c>
      <c r="D228" s="31">
        <v>0.7395867629</v>
      </c>
      <c r="E228" s="32" t="s">
        <v>5</v>
      </c>
      <c r="F228" s="32" t="s">
        <v>88</v>
      </c>
      <c r="G228" s="30">
        <f>VLOOKUP(A228,GPW!A:E,5,0)</f>
        <v>133398.18519898748</v>
      </c>
      <c r="H228" s="30">
        <f>VLOOKUP(A228,Grid_Area!A:L,12,0)</f>
        <v>4621.803</v>
      </c>
      <c r="I228" s="30">
        <f t="shared" si="20"/>
        <v>11970.46977</v>
      </c>
      <c r="J228" s="30">
        <f>VLOOKUP(F228,Pop_Cal!B:O,14,0)</f>
        <v>380.15657346671526</v>
      </c>
      <c r="K228" s="30">
        <f>VLOOKUP(F228,Pop_Cal!B:G,6,0)</f>
        <v>13.35448999250776</v>
      </c>
      <c r="L228" s="30">
        <v>29985</v>
      </c>
      <c r="M228" s="30">
        <v>5</v>
      </c>
      <c r="N228" s="30">
        <f t="shared" si="23"/>
        <v>118229.98399038518</v>
      </c>
      <c r="O228" s="30">
        <f>N228*G228/SUM(N224:N228)</f>
        <v>120200.11107713348</v>
      </c>
      <c r="P228" s="30"/>
      <c r="Q228" s="30">
        <f t="shared" si="21"/>
        <v>45694862.357401624</v>
      </c>
      <c r="R228" s="30"/>
      <c r="S228" s="30">
        <f t="shared" si="22"/>
        <v>42588994.6388756</v>
      </c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</row>
    <row r="229" spans="1:31" ht="12.75">
      <c r="A229" s="30">
        <f t="shared" si="19"/>
        <v>29988</v>
      </c>
      <c r="B229" s="31">
        <v>30</v>
      </c>
      <c r="C229" s="31">
        <v>-12</v>
      </c>
      <c r="D229" s="31">
        <v>0.2074630788</v>
      </c>
      <c r="E229" s="32" t="s">
        <v>7</v>
      </c>
      <c r="F229" s="32" t="s">
        <v>151</v>
      </c>
      <c r="G229" s="30">
        <f>VLOOKUP(A229,GPW!A:E,5,0)</f>
        <v>73123.2185631596</v>
      </c>
      <c r="H229" s="30">
        <f>VLOOKUP(A229,Grid_Area!A:L,12,0)</f>
        <v>4678.023</v>
      </c>
      <c r="I229" s="30">
        <f t="shared" si="20"/>
        <v>12116.07957</v>
      </c>
      <c r="J229" s="30">
        <f>VLOOKUP(F229,Pop_Cal!B:O,14,0)</f>
        <v>406.9677780006308</v>
      </c>
      <c r="K229" s="30">
        <f>VLOOKUP(F229,Pop_Cal!B:G,6,0)</f>
        <v>10.406234872688547</v>
      </c>
      <c r="L229" s="30">
        <v>29988</v>
      </c>
      <c r="M229" s="30">
        <v>5</v>
      </c>
      <c r="N229" s="30">
        <f t="shared" si="23"/>
        <v>26157.51959422449</v>
      </c>
      <c r="O229" s="30">
        <f>N229*G229/SUM(N229:N233)</f>
        <v>26058.138711195403</v>
      </c>
      <c r="P229" s="30">
        <f>SUM(O229:O233)</f>
        <v>73123.2185631596</v>
      </c>
      <c r="Q229" s="30">
        <f t="shared" si="21"/>
        <v>10604822.810127415</v>
      </c>
      <c r="R229" s="30"/>
      <c r="S229" s="30">
        <f t="shared" si="22"/>
        <v>9884015.806288656</v>
      </c>
      <c r="T229" s="30">
        <f>SUM(S229:S233)</f>
        <v>27707579.365095276</v>
      </c>
      <c r="U229" s="30">
        <f>SUM(D229:D233)</f>
        <v>1.0000000018000001</v>
      </c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</row>
    <row r="230" spans="1:31" ht="12.75">
      <c r="A230" s="30">
        <f t="shared" si="19"/>
        <v>29988</v>
      </c>
      <c r="B230" s="31">
        <v>30</v>
      </c>
      <c r="C230" s="31">
        <v>-12</v>
      </c>
      <c r="D230" s="31">
        <v>0.2282776902</v>
      </c>
      <c r="E230" s="32" t="s">
        <v>9</v>
      </c>
      <c r="F230" s="32" t="s">
        <v>93</v>
      </c>
      <c r="G230" s="30">
        <f>VLOOKUP(A230,GPW!A:E,5,0)</f>
        <v>73123.2185631596</v>
      </c>
      <c r="H230" s="30">
        <f>VLOOKUP(A230,Grid_Area!A:L,12,0)</f>
        <v>4678.023</v>
      </c>
      <c r="I230" s="30">
        <f t="shared" si="20"/>
        <v>12116.07957</v>
      </c>
      <c r="J230" s="30">
        <f>VLOOKUP(F230,Pop_Cal!B:O,14,0)</f>
        <v>376.1484071257429</v>
      </c>
      <c r="K230" s="30">
        <f>VLOOKUP(F230,Pop_Cal!B:G,6,0)</f>
        <v>8.578743545611015</v>
      </c>
      <c r="L230" s="30">
        <v>29988</v>
      </c>
      <c r="M230" s="30">
        <v>5</v>
      </c>
      <c r="N230" s="30">
        <f t="shared" si="23"/>
        <v>23727.35191002301</v>
      </c>
      <c r="O230" s="30">
        <f>N230*G230/SUM(N229:N233)</f>
        <v>23637.204020569432</v>
      </c>
      <c r="P230" s="30"/>
      <c r="Q230" s="30">
        <f t="shared" si="21"/>
        <v>8891096.641243398</v>
      </c>
      <c r="R230" s="30"/>
      <c r="S230" s="30">
        <f t="shared" si="22"/>
        <v>8286771.152212572</v>
      </c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</row>
    <row r="231" spans="1:31" ht="12.75">
      <c r="A231" s="30">
        <f t="shared" si="19"/>
        <v>29988</v>
      </c>
      <c r="B231" s="31">
        <v>30</v>
      </c>
      <c r="C231" s="31">
        <v>-12</v>
      </c>
      <c r="D231" s="31">
        <v>0.0026402989</v>
      </c>
      <c r="E231" s="32" t="s">
        <v>9</v>
      </c>
      <c r="F231" s="32" t="s">
        <v>98</v>
      </c>
      <c r="G231" s="30">
        <f>VLOOKUP(A231,GPW!A:E,5,0)</f>
        <v>73123.2185631596</v>
      </c>
      <c r="H231" s="30">
        <f>VLOOKUP(A231,Grid_Area!A:L,12,0)</f>
        <v>4678.023</v>
      </c>
      <c r="I231" s="30">
        <f t="shared" si="20"/>
        <v>12116.07957</v>
      </c>
      <c r="J231" s="30">
        <f>VLOOKUP(F231,Pop_Cal!B:O,14,0)</f>
        <v>391.6873902590905</v>
      </c>
      <c r="K231" s="30">
        <f>VLOOKUP(F231,Pop_Cal!B:G,6,0)</f>
        <v>7.501012145748988</v>
      </c>
      <c r="L231" s="30">
        <v>29988</v>
      </c>
      <c r="M231" s="30">
        <v>5</v>
      </c>
      <c r="N231" s="30">
        <f t="shared" si="23"/>
        <v>239.95791532231632</v>
      </c>
      <c r="O231" s="30">
        <f>N231*G231/SUM(N229:N233)</f>
        <v>239.0462375377065</v>
      </c>
      <c r="P231" s="30"/>
      <c r="Q231" s="30">
        <f t="shared" si="21"/>
        <v>93631.39693239889</v>
      </c>
      <c r="R231" s="30"/>
      <c r="S231" s="30">
        <f t="shared" si="22"/>
        <v>87267.29562712973</v>
      </c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</row>
    <row r="232" spans="1:31" ht="12.75">
      <c r="A232" s="30">
        <f t="shared" si="19"/>
        <v>29988</v>
      </c>
      <c r="B232" s="31">
        <v>30</v>
      </c>
      <c r="C232" s="31">
        <v>-12</v>
      </c>
      <c r="D232" s="31">
        <v>0.0533869864</v>
      </c>
      <c r="E232" s="32" t="s">
        <v>9</v>
      </c>
      <c r="F232" s="32" t="s">
        <v>97</v>
      </c>
      <c r="G232" s="30">
        <f>VLOOKUP(A232,GPW!A:E,5,0)</f>
        <v>73123.2185631596</v>
      </c>
      <c r="H232" s="30">
        <f>VLOOKUP(A232,Grid_Area!A:L,12,0)</f>
        <v>4678.023</v>
      </c>
      <c r="I232" s="30">
        <f t="shared" si="20"/>
        <v>12116.07957</v>
      </c>
      <c r="J232" s="30">
        <f>VLOOKUP(F232,Pop_Cal!B:O,14,0)</f>
        <v>457.3222306567587</v>
      </c>
      <c r="K232" s="30">
        <f>VLOOKUP(F232,Pop_Cal!B:G,6,0)</f>
        <v>9.212805293373552</v>
      </c>
      <c r="L232" s="30">
        <v>29988</v>
      </c>
      <c r="M232" s="30">
        <v>5</v>
      </c>
      <c r="N232" s="30">
        <f t="shared" si="23"/>
        <v>5959.2199605229425</v>
      </c>
      <c r="O232" s="30">
        <f>N232*G232/SUM(N229:N233)</f>
        <v>5936.578955143668</v>
      </c>
      <c r="P232" s="30"/>
      <c r="Q232" s="30">
        <f t="shared" si="21"/>
        <v>2714929.530236272</v>
      </c>
      <c r="R232" s="30"/>
      <c r="S232" s="30">
        <f t="shared" si="22"/>
        <v>2530396.487547984</v>
      </c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</row>
    <row r="233" spans="1:31" ht="12.75">
      <c r="A233" s="30">
        <f t="shared" si="19"/>
        <v>29988</v>
      </c>
      <c r="B233" s="31">
        <v>30</v>
      </c>
      <c r="C233" s="31">
        <v>-12</v>
      </c>
      <c r="D233" s="31">
        <v>0.5082319475</v>
      </c>
      <c r="E233" s="32" t="s">
        <v>9</v>
      </c>
      <c r="F233" s="32" t="s">
        <v>100</v>
      </c>
      <c r="G233" s="30">
        <f>VLOOKUP(A233,GPW!A:E,5,0)</f>
        <v>73123.2185631596</v>
      </c>
      <c r="H233" s="30">
        <f>VLOOKUP(A233,Grid_Area!A:L,12,0)</f>
        <v>4678.023</v>
      </c>
      <c r="I233" s="30">
        <f t="shared" si="20"/>
        <v>12116.07957</v>
      </c>
      <c r="J233" s="30">
        <f>VLOOKUP(F233,Pop_Cal!B:O,14,0)</f>
        <v>430.30424493866474</v>
      </c>
      <c r="K233" s="30">
        <f>VLOOKUP(F233,Pop_Cal!B:G,6,0)</f>
        <v>2.8123854891901794</v>
      </c>
      <c r="L233" s="30">
        <v>29988</v>
      </c>
      <c r="M233" s="30">
        <v>5</v>
      </c>
      <c r="N233" s="30">
        <f t="shared" si="23"/>
        <v>17318.047506314593</v>
      </c>
      <c r="O233" s="30">
        <f>N233*G233/SUM(N229:N233)</f>
        <v>17252.250638713384</v>
      </c>
      <c r="P233" s="30"/>
      <c r="Q233" s="30">
        <f t="shared" si="21"/>
        <v>7423716.684584159</v>
      </c>
      <c r="R233" s="30"/>
      <c r="S233" s="30">
        <f t="shared" si="22"/>
        <v>6919128.623418937</v>
      </c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</row>
    <row r="234" spans="1:31" ht="12.75">
      <c r="A234" s="30">
        <f t="shared" si="19"/>
        <v>29989</v>
      </c>
      <c r="B234" s="31">
        <v>30</v>
      </c>
      <c r="C234" s="31">
        <v>-11</v>
      </c>
      <c r="D234" s="31">
        <v>9.91444E-05</v>
      </c>
      <c r="E234" s="32" t="s">
        <v>9</v>
      </c>
      <c r="F234" s="32" t="s">
        <v>100</v>
      </c>
      <c r="G234" s="30">
        <f>VLOOKUP(A234,GPW!A:E,5,0)</f>
        <v>92204.21663465381</v>
      </c>
      <c r="H234" s="30">
        <f>VLOOKUP(A234,Grid_Area!A:L,12,0)</f>
        <v>4693.923</v>
      </c>
      <c r="I234" s="30">
        <f t="shared" si="20"/>
        <v>12157.260569999999</v>
      </c>
      <c r="J234" s="30">
        <f>VLOOKUP(F234,Pop_Cal!B:O,14,0)</f>
        <v>430.30424493866474</v>
      </c>
      <c r="K234" s="30">
        <f>VLOOKUP(F234,Pop_Cal!B:G,6,0)</f>
        <v>2.8123854891901794</v>
      </c>
      <c r="L234" s="30">
        <v>29989</v>
      </c>
      <c r="M234" s="30">
        <v>5</v>
      </c>
      <c r="N234" s="30">
        <f t="shared" si="23"/>
        <v>3.3898365847461203</v>
      </c>
      <c r="O234" s="30">
        <f>N234*G234/SUM(N234:N238)</f>
        <v>3.293891086316216</v>
      </c>
      <c r="P234" s="30">
        <f>SUM(O234:O238)</f>
        <v>92204.21663465381</v>
      </c>
      <c r="Q234" s="30">
        <f t="shared" si="21"/>
        <v>1417.3753168074975</v>
      </c>
      <c r="R234" s="30"/>
      <c r="S234" s="30">
        <f t="shared" si="22"/>
        <v>1321.0366910977532</v>
      </c>
      <c r="T234" s="30">
        <f>SUM(S234:S238)</f>
        <v>36100288.52186828</v>
      </c>
      <c r="U234" s="30">
        <f>SUM(D234:D238)</f>
        <v>1.0000000019000002</v>
      </c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</row>
    <row r="235" spans="1:31" ht="12.75">
      <c r="A235" s="30">
        <f t="shared" si="19"/>
        <v>29989</v>
      </c>
      <c r="B235" s="31">
        <v>30</v>
      </c>
      <c r="C235" s="31">
        <v>-11</v>
      </c>
      <c r="D235" s="31">
        <v>0.1398383693</v>
      </c>
      <c r="E235" s="32" t="s">
        <v>9</v>
      </c>
      <c r="F235" s="32" t="s">
        <v>93</v>
      </c>
      <c r="G235" s="30">
        <f>VLOOKUP(A235,GPW!A:E,5,0)</f>
        <v>92204.21663465381</v>
      </c>
      <c r="H235" s="30">
        <f>VLOOKUP(A235,Grid_Area!A:L,12,0)</f>
        <v>4693.923</v>
      </c>
      <c r="I235" s="30">
        <f t="shared" si="20"/>
        <v>12157.260569999999</v>
      </c>
      <c r="J235" s="30">
        <f>VLOOKUP(F235,Pop_Cal!B:O,14,0)</f>
        <v>376.1484071257429</v>
      </c>
      <c r="K235" s="30">
        <f>VLOOKUP(F235,Pop_Cal!B:G,6,0)</f>
        <v>8.578743545611015</v>
      </c>
      <c r="L235" s="30">
        <v>29989</v>
      </c>
      <c r="M235" s="30">
        <v>5</v>
      </c>
      <c r="N235" s="30">
        <f t="shared" si="23"/>
        <v>14584.305775044806</v>
      </c>
      <c r="O235" s="30">
        <f>N235*G235/SUM(N234:N238)</f>
        <v>14171.513461357034</v>
      </c>
      <c r="P235" s="30"/>
      <c r="Q235" s="30">
        <f t="shared" si="21"/>
        <v>5330592.215050471</v>
      </c>
      <c r="R235" s="30"/>
      <c r="S235" s="30">
        <f t="shared" si="22"/>
        <v>4968273.270923711</v>
      </c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</row>
    <row r="236" spans="1:31" ht="12.75">
      <c r="A236" s="30">
        <f t="shared" si="19"/>
        <v>29989</v>
      </c>
      <c r="B236" s="31">
        <v>30</v>
      </c>
      <c r="C236" s="31">
        <v>-11</v>
      </c>
      <c r="D236" s="31">
        <v>0.3088570781</v>
      </c>
      <c r="E236" s="32" t="s">
        <v>9</v>
      </c>
      <c r="F236" s="32" t="s">
        <v>98</v>
      </c>
      <c r="G236" s="30">
        <f>VLOOKUP(A236,GPW!A:E,5,0)</f>
        <v>92204.21663465381</v>
      </c>
      <c r="H236" s="30">
        <f>VLOOKUP(A236,Grid_Area!A:L,12,0)</f>
        <v>4693.923</v>
      </c>
      <c r="I236" s="30">
        <f t="shared" si="20"/>
        <v>12157.260569999999</v>
      </c>
      <c r="J236" s="30">
        <f>VLOOKUP(F236,Pop_Cal!B:O,14,0)</f>
        <v>391.6873902590905</v>
      </c>
      <c r="K236" s="30">
        <f>VLOOKUP(F236,Pop_Cal!B:G,6,0)</f>
        <v>7.501012145748988</v>
      </c>
      <c r="L236" s="30">
        <v>29989</v>
      </c>
      <c r="M236" s="30">
        <v>5</v>
      </c>
      <c r="N236" s="30">
        <f t="shared" si="23"/>
        <v>28165.22029164459</v>
      </c>
      <c r="O236" s="30">
        <f>N236*G236/SUM(N234:N238)</f>
        <v>27368.035521313755</v>
      </c>
      <c r="P236" s="30"/>
      <c r="Q236" s="30">
        <f t="shared" si="21"/>
        <v>10719714.409861472</v>
      </c>
      <c r="R236" s="30"/>
      <c r="S236" s="30">
        <f t="shared" si="22"/>
        <v>9991098.254351508</v>
      </c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</row>
    <row r="237" spans="1:31" ht="12.75">
      <c r="A237" s="30">
        <f t="shared" si="19"/>
        <v>29989</v>
      </c>
      <c r="B237" s="31">
        <v>30</v>
      </c>
      <c r="C237" s="31">
        <v>-11</v>
      </c>
      <c r="D237" s="31">
        <v>0.1627021354</v>
      </c>
      <c r="E237" s="32" t="s">
        <v>9</v>
      </c>
      <c r="F237" s="32" t="s">
        <v>101</v>
      </c>
      <c r="G237" s="30">
        <f>VLOOKUP(A237,GPW!A:E,5,0)</f>
        <v>92204.21663465381</v>
      </c>
      <c r="H237" s="30">
        <f>VLOOKUP(A237,Grid_Area!A:L,12,0)</f>
        <v>4693.923</v>
      </c>
      <c r="I237" s="30">
        <f t="shared" si="20"/>
        <v>12157.260569999999</v>
      </c>
      <c r="J237" s="30">
        <f>VLOOKUP(F237,Pop_Cal!B:O,14,0)</f>
        <v>399.164722394047</v>
      </c>
      <c r="K237" s="30">
        <f>VLOOKUP(F237,Pop_Cal!B:G,6,0)</f>
        <v>4.359794071244706</v>
      </c>
      <c r="L237" s="30">
        <v>29989</v>
      </c>
      <c r="M237" s="30">
        <v>5</v>
      </c>
      <c r="N237" s="30">
        <f t="shared" si="23"/>
        <v>8623.726103738343</v>
      </c>
      <c r="O237" s="30">
        <f>N237*G237/SUM(N234:N238)</f>
        <v>8379.64126995332</v>
      </c>
      <c r="P237" s="30"/>
      <c r="Q237" s="30">
        <f t="shared" si="21"/>
        <v>3344857.1812826158</v>
      </c>
      <c r="R237" s="30"/>
      <c r="S237" s="30">
        <f t="shared" si="22"/>
        <v>3117508.122625415</v>
      </c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</row>
    <row r="238" spans="1:31" ht="12.75">
      <c r="A238" s="30">
        <f t="shared" si="19"/>
        <v>29989</v>
      </c>
      <c r="B238" s="31">
        <v>30</v>
      </c>
      <c r="C238" s="31">
        <v>-11</v>
      </c>
      <c r="D238" s="31">
        <v>0.3885032747</v>
      </c>
      <c r="E238" s="32" t="s">
        <v>9</v>
      </c>
      <c r="F238" s="32" t="s">
        <v>97</v>
      </c>
      <c r="G238" s="30">
        <f>VLOOKUP(A238,GPW!A:E,5,0)</f>
        <v>92204.21663465381</v>
      </c>
      <c r="H238" s="30">
        <f>VLOOKUP(A238,Grid_Area!A:L,12,0)</f>
        <v>4693.923</v>
      </c>
      <c r="I238" s="30">
        <f t="shared" si="20"/>
        <v>12157.260569999999</v>
      </c>
      <c r="J238" s="30">
        <f>VLOOKUP(F238,Pop_Cal!B:O,14,0)</f>
        <v>457.3222306567587</v>
      </c>
      <c r="K238" s="30">
        <f>VLOOKUP(F238,Pop_Cal!B:G,6,0)</f>
        <v>9.212805293373552</v>
      </c>
      <c r="L238" s="30">
        <v>29989</v>
      </c>
      <c r="M238" s="30">
        <v>5</v>
      </c>
      <c r="N238" s="30">
        <f t="shared" si="23"/>
        <v>43513.328130269874</v>
      </c>
      <c r="O238" s="30">
        <f>N238*G238/SUM(N234:N238)</f>
        <v>42281.73249094339</v>
      </c>
      <c r="P238" s="30"/>
      <c r="Q238" s="30">
        <f t="shared" si="21"/>
        <v>19336376.21879058</v>
      </c>
      <c r="R238" s="30"/>
      <c r="S238" s="30">
        <f t="shared" si="22"/>
        <v>18022087.83727655</v>
      </c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</row>
    <row r="239" spans="1:31" ht="12.75">
      <c r="A239" s="30">
        <f t="shared" si="19"/>
        <v>30987</v>
      </c>
      <c r="B239" s="31">
        <v>31</v>
      </c>
      <c r="C239" s="31">
        <v>-13</v>
      </c>
      <c r="D239" s="31">
        <v>0.0004070172</v>
      </c>
      <c r="E239" s="32" t="s">
        <v>5</v>
      </c>
      <c r="F239" s="32" t="s">
        <v>85</v>
      </c>
      <c r="G239" s="30">
        <f>VLOOKUP(A239,GPW!A:E,5,0)</f>
        <v>36433.126762306485</v>
      </c>
      <c r="H239" s="30">
        <f>VLOOKUP(A239,Grid_Area!A:L,12,0)</f>
        <v>4660.703</v>
      </c>
      <c r="I239" s="30">
        <f t="shared" si="20"/>
        <v>12071.22077</v>
      </c>
      <c r="J239" s="30">
        <f>VLOOKUP(F239,Pop_Cal!B:O,14,0)</f>
        <v>432.65621746767454</v>
      </c>
      <c r="K239" s="30">
        <f>VLOOKUP(F239,Pop_Cal!B:G,6,0)</f>
        <v>24.309360921074585</v>
      </c>
      <c r="L239" s="30">
        <v>30987</v>
      </c>
      <c r="M239" s="30">
        <v>5</v>
      </c>
      <c r="N239" s="30">
        <f t="shared" si="23"/>
        <v>119.43661785054628</v>
      </c>
      <c r="O239" s="30">
        <f>N239*G239/SUM(N239:N243)</f>
        <v>123.97978272015752</v>
      </c>
      <c r="P239" s="30">
        <f>SUM(O239:O243)</f>
        <v>36433.12676230648</v>
      </c>
      <c r="Q239" s="30">
        <f t="shared" si="21"/>
        <v>53640.623834167505</v>
      </c>
      <c r="R239" s="30"/>
      <c r="S239" s="30">
        <f t="shared" si="22"/>
        <v>49994.68480791388</v>
      </c>
      <c r="T239" s="30">
        <f>SUM(S239:S243)</f>
        <v>14541219.2899219</v>
      </c>
      <c r="U239" s="30">
        <f>SUM(D239:D243)</f>
        <v>1.0000000018000001</v>
      </c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</row>
    <row r="240" spans="1:31" ht="12.75">
      <c r="A240" s="30">
        <f t="shared" si="19"/>
        <v>30987</v>
      </c>
      <c r="B240" s="31">
        <v>31</v>
      </c>
      <c r="C240" s="31">
        <v>-13</v>
      </c>
      <c r="D240" s="31">
        <v>0.0024593743</v>
      </c>
      <c r="E240" s="32" t="s">
        <v>3</v>
      </c>
      <c r="F240" s="32" t="s">
        <v>78</v>
      </c>
      <c r="G240" s="30">
        <f>VLOOKUP(A240,GPW!A:E,5,0)</f>
        <v>36433.126762306485</v>
      </c>
      <c r="H240" s="30">
        <f>VLOOKUP(A240,Grid_Area!A:L,12,0)</f>
        <v>4660.703</v>
      </c>
      <c r="I240" s="30">
        <f t="shared" si="20"/>
        <v>12071.22077</v>
      </c>
      <c r="J240" s="30">
        <f>VLOOKUP(F240,Pop_Cal!B:O,14,0)</f>
        <v>392.87297225844065</v>
      </c>
      <c r="K240" s="30">
        <f>VLOOKUP(F240,Pop_Cal!B:G,6,0)</f>
        <v>4.431159265127832</v>
      </c>
      <c r="L240" s="30">
        <v>30987</v>
      </c>
      <c r="M240" s="30">
        <v>5</v>
      </c>
      <c r="N240" s="30">
        <f t="shared" si="23"/>
        <v>131.55070593946803</v>
      </c>
      <c r="O240" s="30">
        <f>N240*G240/SUM(N239:N243)</f>
        <v>136.55467002144337</v>
      </c>
      <c r="P240" s="30"/>
      <c r="Q240" s="30">
        <f t="shared" si="21"/>
        <v>53648.63908709504</v>
      </c>
      <c r="R240" s="30"/>
      <c r="S240" s="30">
        <f t="shared" si="22"/>
        <v>50002.15526621814</v>
      </c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</row>
    <row r="241" spans="1:31" ht="12.75">
      <c r="A241" s="30">
        <f t="shared" si="19"/>
        <v>30987</v>
      </c>
      <c r="B241" s="31">
        <v>31</v>
      </c>
      <c r="C241" s="31">
        <v>-13</v>
      </c>
      <c r="D241" s="31">
        <v>0.0073153609</v>
      </c>
      <c r="E241" s="32" t="s">
        <v>3</v>
      </c>
      <c r="F241" s="32" t="s">
        <v>78</v>
      </c>
      <c r="G241" s="30">
        <f>VLOOKUP(A241,GPW!A:E,5,0)</f>
        <v>36433.126762306485</v>
      </c>
      <c r="H241" s="30">
        <f>VLOOKUP(A241,Grid_Area!A:L,12,0)</f>
        <v>4660.703</v>
      </c>
      <c r="I241" s="30">
        <f t="shared" si="20"/>
        <v>12071.22077</v>
      </c>
      <c r="J241" s="30">
        <f>VLOOKUP(F241,Pop_Cal!B:O,14,0)</f>
        <v>392.87297225844065</v>
      </c>
      <c r="K241" s="30">
        <f>VLOOKUP(F241,Pop_Cal!B:G,6,0)</f>
        <v>4.431159265127832</v>
      </c>
      <c r="L241" s="30">
        <v>30987</v>
      </c>
      <c r="M241" s="30">
        <v>5</v>
      </c>
      <c r="N241" s="30">
        <f t="shared" si="23"/>
        <v>391.2950097091695</v>
      </c>
      <c r="O241" s="30">
        <f>N241*G241/SUM(N239:N243)</f>
        <v>406.17920329868815</v>
      </c>
      <c r="P241" s="30"/>
      <c r="Q241" s="30">
        <f t="shared" si="21"/>
        <v>159576.83086952104</v>
      </c>
      <c r="R241" s="30"/>
      <c r="S241" s="30">
        <f t="shared" si="22"/>
        <v>148730.43584712635</v>
      </c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</row>
    <row r="242" spans="1:31" ht="12.75">
      <c r="A242" s="30">
        <f t="shared" si="19"/>
        <v>30987</v>
      </c>
      <c r="B242" s="31">
        <v>31</v>
      </c>
      <c r="C242" s="31">
        <v>-13</v>
      </c>
      <c r="D242" s="31">
        <v>0.0075176365</v>
      </c>
      <c r="E242" s="32" t="s">
        <v>5</v>
      </c>
      <c r="F242" s="32" t="s">
        <v>87</v>
      </c>
      <c r="G242" s="30">
        <f>VLOOKUP(A242,GPW!A:E,5,0)</f>
        <v>36433.126762306485</v>
      </c>
      <c r="H242" s="30">
        <f>VLOOKUP(A242,Grid_Area!A:L,12,0)</f>
        <v>4660.703</v>
      </c>
      <c r="I242" s="30">
        <f t="shared" si="20"/>
        <v>12071.22077</v>
      </c>
      <c r="J242" s="30">
        <f>VLOOKUP(F242,Pop_Cal!B:O,14,0)</f>
        <v>381.91094702012566</v>
      </c>
      <c r="K242" s="30">
        <f>VLOOKUP(F242,Pop_Cal!B:G,6,0)</f>
        <v>12.206715037700953</v>
      </c>
      <c r="L242" s="30">
        <v>30987</v>
      </c>
      <c r="M242" s="30">
        <v>5</v>
      </c>
      <c r="N242" s="30">
        <f t="shared" si="23"/>
        <v>1107.7233781544041</v>
      </c>
      <c r="O242" s="30">
        <f>N242*G242/SUM(N239:N243)</f>
        <v>1149.859282765966</v>
      </c>
      <c r="P242" s="30"/>
      <c r="Q242" s="30">
        <f t="shared" si="21"/>
        <v>439143.84762103256</v>
      </c>
      <c r="R242" s="30"/>
      <c r="S242" s="30">
        <f t="shared" si="22"/>
        <v>409295.3563519797</v>
      </c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</row>
    <row r="243" spans="1:31" ht="12.75">
      <c r="A243" s="30">
        <f t="shared" si="19"/>
        <v>30987</v>
      </c>
      <c r="B243" s="31">
        <v>31</v>
      </c>
      <c r="C243" s="31">
        <v>-13</v>
      </c>
      <c r="D243" s="31">
        <v>0.9823006129</v>
      </c>
      <c r="E243" s="32" t="s">
        <v>9</v>
      </c>
      <c r="F243" s="32" t="s">
        <v>100</v>
      </c>
      <c r="G243" s="30">
        <f>VLOOKUP(A243,GPW!A:E,5,0)</f>
        <v>36433.126762306485</v>
      </c>
      <c r="H243" s="30">
        <f>VLOOKUP(A243,Grid_Area!A:L,12,0)</f>
        <v>4660.703</v>
      </c>
      <c r="I243" s="30">
        <f t="shared" si="20"/>
        <v>12071.22077</v>
      </c>
      <c r="J243" s="30">
        <f>VLOOKUP(F243,Pop_Cal!B:O,14,0)</f>
        <v>430.30424493866474</v>
      </c>
      <c r="K243" s="30">
        <f>VLOOKUP(F243,Pop_Cal!B:G,6,0)</f>
        <v>2.8123854891901794</v>
      </c>
      <c r="L243" s="30">
        <v>30987</v>
      </c>
      <c r="M243" s="30">
        <v>5</v>
      </c>
      <c r="N243" s="30">
        <f t="shared" si="23"/>
        <v>33348.05094514857</v>
      </c>
      <c r="O243" s="30">
        <f>N243*G243/SUM(N239:N243)</f>
        <v>34616.553823500224</v>
      </c>
      <c r="P243" s="30"/>
      <c r="Q243" s="30">
        <f t="shared" si="21"/>
        <v>14895650.055399911</v>
      </c>
      <c r="R243" s="30"/>
      <c r="S243" s="30">
        <f t="shared" si="22"/>
        <v>13883196.657648662</v>
      </c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</row>
    <row r="244" spans="1:31" ht="12.75">
      <c r="A244" s="30">
        <f t="shared" si="19"/>
        <v>31986</v>
      </c>
      <c r="B244" s="31">
        <v>32</v>
      </c>
      <c r="C244" s="31">
        <v>-14</v>
      </c>
      <c r="D244" s="31">
        <v>0.0076524557</v>
      </c>
      <c r="E244" s="32" t="s">
        <v>5</v>
      </c>
      <c r="F244" s="32" t="s">
        <v>83</v>
      </c>
      <c r="G244" s="30">
        <f>VLOOKUP(A244,GPW!A:E,5,0)</f>
        <v>253382.5803523356</v>
      </c>
      <c r="H244" s="30">
        <f>VLOOKUP(A244,Grid_Area!A:L,12,0)</f>
        <v>4641.958</v>
      </c>
      <c r="I244" s="30">
        <f t="shared" si="20"/>
        <v>12022.671219999998</v>
      </c>
      <c r="J244" s="30">
        <f>VLOOKUP(F244,Pop_Cal!B:O,14,0)</f>
        <v>381.1686107351453</v>
      </c>
      <c r="K244" s="30">
        <f>VLOOKUP(F244,Pop_Cal!B:G,6,0)</f>
        <v>24.557109557109555</v>
      </c>
      <c r="L244" s="30">
        <v>31986</v>
      </c>
      <c r="M244" s="30">
        <v>5</v>
      </c>
      <c r="N244" s="30">
        <f t="shared" si="23"/>
        <v>2259.326741450447</v>
      </c>
      <c r="O244" s="30">
        <f>N244*G244/SUM(N244:N248)</f>
        <v>2304.6573254124496</v>
      </c>
      <c r="P244" s="30">
        <f>SUM(O244:O248)</f>
        <v>253382.58035233564</v>
      </c>
      <c r="Q244" s="30">
        <f t="shared" si="21"/>
        <v>878463.0309480391</v>
      </c>
      <c r="R244" s="30"/>
      <c r="S244" s="30">
        <f t="shared" si="22"/>
        <v>818754.1308883348</v>
      </c>
      <c r="T244" s="30">
        <f>SUM(S244:S248)</f>
        <v>100161384.09831765</v>
      </c>
      <c r="U244" s="30">
        <f>SUM(D244:D248)</f>
        <v>0.8980904747999999</v>
      </c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</row>
    <row r="245" spans="1:31" ht="12.75">
      <c r="A245" s="30">
        <f t="shared" si="19"/>
        <v>31986</v>
      </c>
      <c r="B245" s="31">
        <v>32</v>
      </c>
      <c r="C245" s="31">
        <v>-14</v>
      </c>
      <c r="D245" s="31">
        <v>0.0301698544</v>
      </c>
      <c r="E245" s="32" t="s">
        <v>5</v>
      </c>
      <c r="F245" s="32" t="s">
        <v>86</v>
      </c>
      <c r="G245" s="30">
        <f>VLOOKUP(A245,GPW!A:E,5,0)</f>
        <v>253382.5803523356</v>
      </c>
      <c r="H245" s="30">
        <f>VLOOKUP(A245,Grid_Area!A:L,12,0)</f>
        <v>4641.958</v>
      </c>
      <c r="I245" s="30">
        <f t="shared" si="20"/>
        <v>12022.671219999998</v>
      </c>
      <c r="J245" s="30">
        <f>VLOOKUP(F245,Pop_Cal!B:O,14,0)</f>
        <v>382.5592435078085</v>
      </c>
      <c r="K245" s="30">
        <f>VLOOKUP(F245,Pop_Cal!B:G,6,0)</f>
        <v>34.71270995236902</v>
      </c>
      <c r="L245" s="30">
        <v>31986</v>
      </c>
      <c r="M245" s="30">
        <v>5</v>
      </c>
      <c r="N245" s="30">
        <f t="shared" si="23"/>
        <v>12591.071917560728</v>
      </c>
      <c r="O245" s="30">
        <f>N245*G245/SUM(N244:N248)</f>
        <v>12843.69613178314</v>
      </c>
      <c r="P245" s="30"/>
      <c r="Q245" s="30">
        <f t="shared" si="21"/>
        <v>4913474.676019124</v>
      </c>
      <c r="R245" s="30"/>
      <c r="S245" s="30">
        <f t="shared" si="22"/>
        <v>4579507.100787529</v>
      </c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</row>
    <row r="246" spans="1:31" ht="12.75">
      <c r="A246" s="30">
        <f t="shared" si="19"/>
        <v>31986</v>
      </c>
      <c r="B246" s="31">
        <v>32</v>
      </c>
      <c r="C246" s="31">
        <v>-14</v>
      </c>
      <c r="D246" s="31">
        <v>0.0297756806</v>
      </c>
      <c r="E246" s="32" t="s">
        <v>5</v>
      </c>
      <c r="F246" s="32" t="s">
        <v>83</v>
      </c>
      <c r="G246" s="30">
        <f>VLOOKUP(A246,GPW!A:E,5,0)</f>
        <v>253382.5803523356</v>
      </c>
      <c r="H246" s="30">
        <f>VLOOKUP(A246,Grid_Area!A:L,12,0)</f>
        <v>4641.958</v>
      </c>
      <c r="I246" s="30">
        <f t="shared" si="20"/>
        <v>12022.671219999998</v>
      </c>
      <c r="J246" s="30">
        <f>VLOOKUP(F246,Pop_Cal!B:O,14,0)</f>
        <v>381.1686107351453</v>
      </c>
      <c r="K246" s="30">
        <f>VLOOKUP(F246,Pop_Cal!B:G,6,0)</f>
        <v>24.557109557109555</v>
      </c>
      <c r="L246" s="30">
        <v>31986</v>
      </c>
      <c r="M246" s="30">
        <v>5</v>
      </c>
      <c r="N246" s="30">
        <f t="shared" si="23"/>
        <v>8791.033109079912</v>
      </c>
      <c r="O246" s="30">
        <f>N246*G246/SUM(N244:N248)</f>
        <v>8967.414265976262</v>
      </c>
      <c r="P246" s="30"/>
      <c r="Q246" s="30">
        <f t="shared" si="21"/>
        <v>3418096.8376486944</v>
      </c>
      <c r="R246" s="30"/>
      <c r="S246" s="30">
        <f t="shared" si="22"/>
        <v>3185769.698903536</v>
      </c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</row>
    <row r="247" spans="1:31" ht="12.75">
      <c r="A247" s="30">
        <f t="shared" si="19"/>
        <v>31986</v>
      </c>
      <c r="B247" s="31">
        <v>32</v>
      </c>
      <c r="C247" s="31">
        <v>-14</v>
      </c>
      <c r="D247" s="31">
        <v>0.7070250698</v>
      </c>
      <c r="E247" s="32" t="s">
        <v>5</v>
      </c>
      <c r="F247" s="32" t="s">
        <v>85</v>
      </c>
      <c r="G247" s="30">
        <f>VLOOKUP(A247,GPW!A:E,5,0)</f>
        <v>253382.5803523356</v>
      </c>
      <c r="H247" s="30">
        <f>VLOOKUP(A247,Grid_Area!A:L,12,0)</f>
        <v>4641.958</v>
      </c>
      <c r="I247" s="30">
        <f t="shared" si="20"/>
        <v>12022.671219999998</v>
      </c>
      <c r="J247" s="30">
        <f>VLOOKUP(F247,Pop_Cal!B:O,14,0)</f>
        <v>432.65621746767454</v>
      </c>
      <c r="K247" s="30">
        <f>VLOOKUP(F247,Pop_Cal!B:G,6,0)</f>
        <v>24.309360921074585</v>
      </c>
      <c r="L247" s="30">
        <v>31986</v>
      </c>
      <c r="M247" s="30">
        <v>5</v>
      </c>
      <c r="N247" s="30">
        <f t="shared" si="23"/>
        <v>206637.58890947117</v>
      </c>
      <c r="O247" s="30">
        <f>N247*G247/SUM(N244:N248)</f>
        <v>210783.51539363837</v>
      </c>
      <c r="P247" s="30"/>
      <c r="Q247" s="30">
        <f t="shared" si="21"/>
        <v>91196798.47475092</v>
      </c>
      <c r="R247" s="30"/>
      <c r="S247" s="30">
        <f t="shared" si="22"/>
        <v>84998176.18325008</v>
      </c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</row>
    <row r="248" spans="1:31" ht="12.75">
      <c r="A248" s="30">
        <f t="shared" si="19"/>
        <v>31986</v>
      </c>
      <c r="B248" s="31">
        <v>32</v>
      </c>
      <c r="C248" s="31">
        <v>-14</v>
      </c>
      <c r="D248" s="31">
        <v>0.1234674143</v>
      </c>
      <c r="E248" s="32" t="s">
        <v>5</v>
      </c>
      <c r="F248" s="32" t="s">
        <v>87</v>
      </c>
      <c r="G248" s="30">
        <f>VLOOKUP(A248,GPW!A:E,5,0)</f>
        <v>253382.5803523356</v>
      </c>
      <c r="H248" s="30">
        <f>VLOOKUP(A248,Grid_Area!A:L,12,0)</f>
        <v>4641.958</v>
      </c>
      <c r="I248" s="30">
        <f t="shared" si="20"/>
        <v>12022.671219999998</v>
      </c>
      <c r="J248" s="30">
        <f>VLOOKUP(F248,Pop_Cal!B:O,14,0)</f>
        <v>381.91094702012566</v>
      </c>
      <c r="K248" s="30">
        <f>VLOOKUP(F248,Pop_Cal!B:G,6,0)</f>
        <v>12.206715037700953</v>
      </c>
      <c r="L248" s="30">
        <v>31986</v>
      </c>
      <c r="M248" s="30">
        <v>5</v>
      </c>
      <c r="N248" s="30">
        <f t="shared" si="23"/>
        <v>18119.747024398162</v>
      </c>
      <c r="O248" s="30">
        <f>N248*G248/SUM(N244:N248)</f>
        <v>18483.297235525402</v>
      </c>
      <c r="P248" s="30"/>
      <c r="Q248" s="30">
        <f t="shared" si="21"/>
        <v>7058973.551273977</v>
      </c>
      <c r="R248" s="30"/>
      <c r="S248" s="30">
        <f t="shared" si="22"/>
        <v>6579176.984488181</v>
      </c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</row>
    <row r="249" spans="1:31" ht="12.75">
      <c r="A249" s="30">
        <f t="shared" si="19"/>
        <v>22986</v>
      </c>
      <c r="B249" s="31">
        <v>23</v>
      </c>
      <c r="C249" s="31">
        <v>-14</v>
      </c>
      <c r="D249" s="31">
        <v>0.0001763029</v>
      </c>
      <c r="E249" s="32" t="s">
        <v>12</v>
      </c>
      <c r="F249" s="32" t="s">
        <v>119</v>
      </c>
      <c r="G249" s="30">
        <f>VLOOKUP(A249,GPW!A:E,5,0)</f>
        <v>44550.64157831941</v>
      </c>
      <c r="H249" s="30">
        <f>VLOOKUP(A249,Grid_Area!A:L,12,0)</f>
        <v>4641.958</v>
      </c>
      <c r="I249" s="30">
        <f t="shared" si="20"/>
        <v>12022.671219999998</v>
      </c>
      <c r="J249" s="30">
        <f>VLOOKUP(F249,Pop_Cal!B:O,14,0)</f>
        <v>385.6692751701767</v>
      </c>
      <c r="K249" s="30">
        <f>VLOOKUP(F249,Pop_Cal!B:G,6,0)</f>
        <v>3.189061444969615</v>
      </c>
      <c r="L249" s="30">
        <v>22986</v>
      </c>
      <c r="M249" s="30">
        <v>6</v>
      </c>
      <c r="N249" s="30">
        <f t="shared" si="23"/>
        <v>6.759636056755622</v>
      </c>
      <c r="O249" s="30">
        <f>N249*G249/SUM(N249:N254)</f>
        <v>6.73757030215793</v>
      </c>
      <c r="P249" s="33">
        <f>SUM(O249:O254)</f>
        <v>44550.6415783194</v>
      </c>
      <c r="Q249" s="30">
        <f t="shared" si="21"/>
        <v>2598.4738548413575</v>
      </c>
      <c r="R249" s="30"/>
      <c r="S249" s="30">
        <f t="shared" si="22"/>
        <v>2421.8562736336007</v>
      </c>
      <c r="T249" s="30">
        <f>SUM(S249:S254)</f>
        <v>16530659.004225306</v>
      </c>
      <c r="U249" s="30">
        <f>SUM(D249:D254)</f>
        <v>1.0000000019000002</v>
      </c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</row>
    <row r="250" spans="1:31" ht="12.75">
      <c r="A250" s="30">
        <f t="shared" si="19"/>
        <v>22986</v>
      </c>
      <c r="B250" s="31">
        <v>23</v>
      </c>
      <c r="C250" s="31">
        <v>-14</v>
      </c>
      <c r="D250" s="31">
        <v>0.0004203139</v>
      </c>
      <c r="E250" s="32" t="s">
        <v>12</v>
      </c>
      <c r="F250" s="32" t="s">
        <v>119</v>
      </c>
      <c r="G250" s="30">
        <f>VLOOKUP(A250,GPW!A:E,5,0)</f>
        <v>44550.64157831941</v>
      </c>
      <c r="H250" s="30">
        <f>VLOOKUP(A250,Grid_Area!A:L,12,0)</f>
        <v>4641.958</v>
      </c>
      <c r="I250" s="30">
        <f t="shared" si="20"/>
        <v>12022.671219999998</v>
      </c>
      <c r="J250" s="30">
        <f>VLOOKUP(F250,Pop_Cal!B:O,14,0)</f>
        <v>385.6692751701767</v>
      </c>
      <c r="K250" s="30">
        <f>VLOOKUP(F250,Pop_Cal!B:G,6,0)</f>
        <v>3.189061444969615</v>
      </c>
      <c r="L250" s="30">
        <v>22986</v>
      </c>
      <c r="M250" s="30">
        <v>6</v>
      </c>
      <c r="N250" s="30">
        <f t="shared" si="23"/>
        <v>16.11527089795787</v>
      </c>
      <c r="O250" s="30">
        <f>N250*G250/SUM(N249:N254)</f>
        <v>16.06266516446512</v>
      </c>
      <c r="P250" s="30"/>
      <c r="Q250" s="30">
        <f t="shared" si="21"/>
        <v>6194.87643128051</v>
      </c>
      <c r="R250" s="30"/>
      <c r="S250" s="30">
        <f t="shared" si="22"/>
        <v>5773.812317383354</v>
      </c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</row>
    <row r="251" spans="1:31" ht="12.75">
      <c r="A251" s="30">
        <f t="shared" si="19"/>
        <v>22986</v>
      </c>
      <c r="B251" s="31">
        <v>23</v>
      </c>
      <c r="C251" s="31">
        <v>-14</v>
      </c>
      <c r="D251" s="31">
        <v>0.0015239614</v>
      </c>
      <c r="E251" s="32" t="s">
        <v>12</v>
      </c>
      <c r="F251" s="32" t="s">
        <v>119</v>
      </c>
      <c r="G251" s="30">
        <f>VLOOKUP(A251,GPW!A:E,5,0)</f>
        <v>44550.64157831941</v>
      </c>
      <c r="H251" s="30">
        <f>VLOOKUP(A251,Grid_Area!A:L,12,0)</f>
        <v>4641.958</v>
      </c>
      <c r="I251" s="30">
        <f t="shared" si="20"/>
        <v>12022.671219999998</v>
      </c>
      <c r="J251" s="30">
        <f>VLOOKUP(F251,Pop_Cal!B:O,14,0)</f>
        <v>385.6692751701767</v>
      </c>
      <c r="K251" s="30">
        <f>VLOOKUP(F251,Pop_Cal!B:G,6,0)</f>
        <v>3.189061444969615</v>
      </c>
      <c r="L251" s="30">
        <v>22986</v>
      </c>
      <c r="M251" s="30">
        <v>6</v>
      </c>
      <c r="N251" s="30">
        <f t="shared" si="23"/>
        <v>58.43026080991167</v>
      </c>
      <c r="O251" s="30">
        <f>N251*G251/SUM(N249:N254)</f>
        <v>58.23952453575647</v>
      </c>
      <c r="P251" s="30"/>
      <c r="Q251" s="30">
        <f t="shared" si="21"/>
        <v>22461.19521396092</v>
      </c>
      <c r="R251" s="30"/>
      <c r="S251" s="30">
        <f t="shared" si="22"/>
        <v>20934.513711149644</v>
      </c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</row>
    <row r="252" spans="1:31" ht="12.75">
      <c r="A252" s="30">
        <f t="shared" si="19"/>
        <v>22986</v>
      </c>
      <c r="B252" s="31">
        <v>23</v>
      </c>
      <c r="C252" s="31">
        <v>-14</v>
      </c>
      <c r="D252" s="31">
        <v>0.0017815893</v>
      </c>
      <c r="E252" s="32" t="s">
        <v>12</v>
      </c>
      <c r="F252" s="32" t="s">
        <v>119</v>
      </c>
      <c r="G252" s="30">
        <f>VLOOKUP(A252,GPW!A:E,5,0)</f>
        <v>44550.64157831941</v>
      </c>
      <c r="H252" s="30">
        <f>VLOOKUP(A252,Grid_Area!A:L,12,0)</f>
        <v>4641.958</v>
      </c>
      <c r="I252" s="30">
        <f t="shared" si="20"/>
        <v>12022.671219999998</v>
      </c>
      <c r="J252" s="30">
        <f>VLOOKUP(F252,Pop_Cal!B:O,14,0)</f>
        <v>385.6692751701767</v>
      </c>
      <c r="K252" s="30">
        <f>VLOOKUP(F252,Pop_Cal!B:G,6,0)</f>
        <v>3.189061444969615</v>
      </c>
      <c r="L252" s="30">
        <v>22986</v>
      </c>
      <c r="M252" s="30">
        <v>6</v>
      </c>
      <c r="N252" s="30">
        <f t="shared" si="23"/>
        <v>68.30798172128766</v>
      </c>
      <c r="O252" s="30">
        <f>N252*G252/SUM(N249:N254)</f>
        <v>68.08500120146823</v>
      </c>
      <c r="P252" s="30"/>
      <c r="Q252" s="30">
        <f t="shared" si="21"/>
        <v>26258.293063330864</v>
      </c>
      <c r="R252" s="30"/>
      <c r="S252" s="30">
        <f t="shared" si="22"/>
        <v>24473.523823167372</v>
      </c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</row>
    <row r="253" spans="1:31" ht="12.75">
      <c r="A253" s="30">
        <f t="shared" si="19"/>
        <v>22986</v>
      </c>
      <c r="B253" s="31">
        <v>23</v>
      </c>
      <c r="C253" s="31">
        <v>-14</v>
      </c>
      <c r="D253" s="31">
        <v>0.6738264838</v>
      </c>
      <c r="E253" s="32" t="s">
        <v>145</v>
      </c>
      <c r="F253" s="32" t="s">
        <v>107</v>
      </c>
      <c r="G253" s="30">
        <f>VLOOKUP(A253,GPW!A:E,5,0)</f>
        <v>44550.64157831941</v>
      </c>
      <c r="H253" s="30">
        <f>VLOOKUP(A253,Grid_Area!A:L,12,0)</f>
        <v>4641.958</v>
      </c>
      <c r="I253" s="30">
        <f t="shared" si="20"/>
        <v>12022.671219999998</v>
      </c>
      <c r="J253" s="30">
        <f>VLOOKUP(F253,Pop_Cal!B:O,14,0)</f>
        <v>397.0034306862875</v>
      </c>
      <c r="K253" s="30">
        <f>VLOOKUP(F253,Pop_Cal!B:G,6,0)</f>
        <v>3.748081140350877</v>
      </c>
      <c r="L253" s="30">
        <v>22986</v>
      </c>
      <c r="M253" s="30">
        <v>6</v>
      </c>
      <c r="N253" s="30">
        <f t="shared" si="23"/>
        <v>30363.933472908015</v>
      </c>
      <c r="O253" s="30">
        <f>N253*G253/SUM(N249:N254)</f>
        <v>30264.815251304317</v>
      </c>
      <c r="P253" s="30"/>
      <c r="Q253" s="30">
        <f t="shared" si="21"/>
        <v>12015235.483854491</v>
      </c>
      <c r="R253" s="30"/>
      <c r="S253" s="30">
        <f t="shared" si="22"/>
        <v>11198563.103316128</v>
      </c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</row>
    <row r="254" spans="1:31" ht="12.75">
      <c r="A254" s="30">
        <f t="shared" si="19"/>
        <v>22986</v>
      </c>
      <c r="B254" s="31">
        <v>23</v>
      </c>
      <c r="C254" s="31">
        <v>-14</v>
      </c>
      <c r="D254" s="31">
        <v>0.3222713506</v>
      </c>
      <c r="E254" s="32" t="s">
        <v>145</v>
      </c>
      <c r="F254" s="32" t="s">
        <v>103</v>
      </c>
      <c r="G254" s="30">
        <f>VLOOKUP(A254,GPW!A:E,5,0)</f>
        <v>44550.64157831941</v>
      </c>
      <c r="H254" s="30">
        <f>VLOOKUP(A254,Grid_Area!A:L,12,0)</f>
        <v>4641.958</v>
      </c>
      <c r="I254" s="30">
        <f t="shared" si="20"/>
        <v>12022.671219999998</v>
      </c>
      <c r="J254" s="30">
        <f>VLOOKUP(F254,Pop_Cal!B:O,14,0)</f>
        <v>400.61921821728396</v>
      </c>
      <c r="K254" s="30">
        <f>VLOOKUP(F254,Pop_Cal!B:G,6,0)</f>
        <v>3.660542251582714</v>
      </c>
      <c r="L254" s="30">
        <v>22986</v>
      </c>
      <c r="M254" s="30">
        <v>6</v>
      </c>
      <c r="N254" s="30">
        <f t="shared" si="23"/>
        <v>14182.999707957839</v>
      </c>
      <c r="O254" s="30">
        <f>N254*G254/SUM(N249:N254)</f>
        <v>14136.701565811241</v>
      </c>
      <c r="P254" s="30"/>
      <c r="Q254" s="30">
        <f t="shared" si="21"/>
        <v>5663434.329466353</v>
      </c>
      <c r="R254" s="30"/>
      <c r="S254" s="30">
        <f t="shared" si="22"/>
        <v>5278492.194783844</v>
      </c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</row>
    <row r="255" spans="1:31" ht="12.75">
      <c r="A255" s="30">
        <f t="shared" si="19"/>
        <v>23985</v>
      </c>
      <c r="B255" s="31">
        <v>24</v>
      </c>
      <c r="C255" s="31">
        <v>-15</v>
      </c>
      <c r="D255" s="31">
        <v>0.0047279095</v>
      </c>
      <c r="E255" s="32" t="s">
        <v>145</v>
      </c>
      <c r="F255" s="32" t="s">
        <v>102</v>
      </c>
      <c r="G255" s="30">
        <f>VLOOKUP(A255,GPW!A:E,5,0)</f>
        <v>49440.503483382556</v>
      </c>
      <c r="H255" s="30">
        <f>VLOOKUP(A255,Grid_Area!A:L,12,0)</f>
        <v>4621.803</v>
      </c>
      <c r="I255" s="30">
        <f t="shared" si="20"/>
        <v>11970.46977</v>
      </c>
      <c r="J255" s="30">
        <f>VLOOKUP(F255,Pop_Cal!B:O,14,0)</f>
        <v>463.9101032407514</v>
      </c>
      <c r="K255" s="30">
        <f>VLOOKUP(F255,Pop_Cal!B:G,6,0)</f>
        <v>1.1017932489451476</v>
      </c>
      <c r="L255" s="30">
        <v>23985</v>
      </c>
      <c r="M255" s="30">
        <v>6</v>
      </c>
      <c r="N255" s="30">
        <f t="shared" si="23"/>
        <v>62.35631697753202</v>
      </c>
      <c r="O255" s="30">
        <f>N255*G255/SUM(N255:N260)</f>
        <v>62.40731852510198</v>
      </c>
      <c r="P255" s="30">
        <f>SUM(O255:O260)</f>
        <v>49440.503483382556</v>
      </c>
      <c r="Q255" s="30">
        <f t="shared" si="21"/>
        <v>28951.385579958518</v>
      </c>
      <c r="R255" s="30"/>
      <c r="S255" s="30">
        <f t="shared" si="22"/>
        <v>26983.567553150788</v>
      </c>
      <c r="T255" s="30">
        <f>SUM(S255:S260)</f>
        <v>18092417.43744778</v>
      </c>
      <c r="U255" s="30">
        <f>SUM(D255:D260)</f>
        <v>1.0000000019</v>
      </c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</row>
    <row r="256" spans="1:31" ht="12.75">
      <c r="A256" s="30">
        <f t="shared" si="19"/>
        <v>23985</v>
      </c>
      <c r="B256" s="31">
        <v>24</v>
      </c>
      <c r="C256" s="31">
        <v>-15</v>
      </c>
      <c r="D256" s="31">
        <v>2.5061E-06</v>
      </c>
      <c r="E256" s="32" t="s">
        <v>145</v>
      </c>
      <c r="F256" s="32" t="s">
        <v>103</v>
      </c>
      <c r="G256" s="30">
        <f>VLOOKUP(A256,GPW!A:E,5,0)</f>
        <v>49440.503483382556</v>
      </c>
      <c r="H256" s="30">
        <f>VLOOKUP(A256,Grid_Area!A:L,12,0)</f>
        <v>4621.803</v>
      </c>
      <c r="I256" s="30">
        <f t="shared" si="20"/>
        <v>11970.46977</v>
      </c>
      <c r="J256" s="30">
        <f>VLOOKUP(F256,Pop_Cal!B:O,14,0)</f>
        <v>400.61921821728396</v>
      </c>
      <c r="K256" s="30">
        <f>VLOOKUP(F256,Pop_Cal!B:G,6,0)</f>
        <v>3.660542251582714</v>
      </c>
      <c r="L256" s="30">
        <v>23985</v>
      </c>
      <c r="M256" s="30">
        <v>6</v>
      </c>
      <c r="N256" s="30">
        <f t="shared" si="23"/>
        <v>0.10981331821416924</v>
      </c>
      <c r="O256" s="30">
        <f>N256*G256/SUM(N255:N260)</f>
        <v>0.10990313508348071</v>
      </c>
      <c r="P256" s="30"/>
      <c r="Q256" s="30">
        <f t="shared" si="21"/>
        <v>44.02930805677259</v>
      </c>
      <c r="R256" s="30"/>
      <c r="S256" s="30">
        <f t="shared" si="22"/>
        <v>41.036647623899725</v>
      </c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</row>
    <row r="257" spans="1:31" ht="12.75">
      <c r="A257" s="30">
        <f t="shared" si="19"/>
        <v>23985</v>
      </c>
      <c r="B257" s="31">
        <v>24</v>
      </c>
      <c r="C257" s="31">
        <v>-15</v>
      </c>
      <c r="D257" s="31">
        <v>2.3417E-05</v>
      </c>
      <c r="E257" s="32" t="s">
        <v>145</v>
      </c>
      <c r="F257" s="32" t="s">
        <v>102</v>
      </c>
      <c r="G257" s="30">
        <f>VLOOKUP(A257,GPW!A:E,5,0)</f>
        <v>49440.503483382556</v>
      </c>
      <c r="H257" s="30">
        <f>VLOOKUP(A257,Grid_Area!A:L,12,0)</f>
        <v>4621.803</v>
      </c>
      <c r="I257" s="30">
        <f t="shared" si="20"/>
        <v>11970.46977</v>
      </c>
      <c r="J257" s="30">
        <f>VLOOKUP(F257,Pop_Cal!B:O,14,0)</f>
        <v>463.9101032407514</v>
      </c>
      <c r="K257" s="30">
        <f>VLOOKUP(F257,Pop_Cal!B:G,6,0)</f>
        <v>1.1017932489451476</v>
      </c>
      <c r="L257" s="30">
        <v>23985</v>
      </c>
      <c r="M257" s="30">
        <v>6</v>
      </c>
      <c r="N257" s="30">
        <f t="shared" si="23"/>
        <v>0.3088464097425865</v>
      </c>
      <c r="O257" s="30">
        <f>N257*G257/SUM(N255:N260)</f>
        <v>0.3090990167858147</v>
      </c>
      <c r="P257" s="30"/>
      <c r="Q257" s="30">
        <f t="shared" si="21"/>
        <v>143.39415678872206</v>
      </c>
      <c r="R257" s="30"/>
      <c r="S257" s="30">
        <f t="shared" si="22"/>
        <v>133.6476938469596</v>
      </c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</row>
    <row r="258" spans="1:31" ht="12.75">
      <c r="A258" s="30">
        <f aca="true" t="shared" si="24" ref="A258:A318">1000*B258+C258</f>
        <v>23985</v>
      </c>
      <c r="B258" s="31">
        <v>24</v>
      </c>
      <c r="C258" s="31">
        <v>-15</v>
      </c>
      <c r="D258" s="31">
        <v>0.306735992</v>
      </c>
      <c r="E258" s="32" t="s">
        <v>12</v>
      </c>
      <c r="F258" s="32" t="s">
        <v>119</v>
      </c>
      <c r="G258" s="30">
        <f>VLOOKUP(A258,GPW!A:E,5,0)</f>
        <v>49440.503483382556</v>
      </c>
      <c r="H258" s="30">
        <f>VLOOKUP(A258,Grid_Area!A:L,12,0)</f>
        <v>4621.803</v>
      </c>
      <c r="I258" s="30">
        <f aca="true" t="shared" si="25" ref="I258:I318">H258*2.59</f>
        <v>11970.46977</v>
      </c>
      <c r="J258" s="30">
        <f>VLOOKUP(F258,Pop_Cal!B:O,14,0)</f>
        <v>385.6692751701767</v>
      </c>
      <c r="K258" s="30">
        <f>VLOOKUP(F258,Pop_Cal!B:G,6,0)</f>
        <v>3.189061444969615</v>
      </c>
      <c r="L258" s="30">
        <v>23985</v>
      </c>
      <c r="M258" s="30">
        <v>6</v>
      </c>
      <c r="N258" s="30">
        <f t="shared" si="23"/>
        <v>11709.512641663525</v>
      </c>
      <c r="O258" s="30">
        <f>N258*G258/SUM(N255:N260)</f>
        <v>11719.089911376712</v>
      </c>
      <c r="P258" s="30"/>
      <c r="Q258" s="30">
        <f t="shared" si="21"/>
        <v>4519692.911774787</v>
      </c>
      <c r="R258" s="30"/>
      <c r="S258" s="30">
        <f t="shared" si="22"/>
        <v>4212490.578993093</v>
      </c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</row>
    <row r="259" spans="1:31" ht="12.75">
      <c r="A259" s="30">
        <f t="shared" si="24"/>
        <v>23985</v>
      </c>
      <c r="B259" s="31">
        <v>24</v>
      </c>
      <c r="C259" s="31">
        <v>-15</v>
      </c>
      <c r="D259" s="31">
        <v>0.6438275318</v>
      </c>
      <c r="E259" s="32" t="s">
        <v>12</v>
      </c>
      <c r="F259" s="32" t="s">
        <v>118</v>
      </c>
      <c r="G259" s="30">
        <f>VLOOKUP(A259,GPW!A:E,5,0)</f>
        <v>49440.503483382556</v>
      </c>
      <c r="H259" s="30">
        <f>VLOOKUP(A259,Grid_Area!A:L,12,0)</f>
        <v>4621.803</v>
      </c>
      <c r="I259" s="30">
        <f t="shared" si="25"/>
        <v>11970.46977</v>
      </c>
      <c r="J259" s="30">
        <f>VLOOKUP(F259,Pop_Cal!B:O,14,0)</f>
        <v>393.5761013330718</v>
      </c>
      <c r="K259" s="30">
        <f>VLOOKUP(F259,Pop_Cal!B:G,6,0)</f>
        <v>4.805876045464293</v>
      </c>
      <c r="L259" s="30">
        <v>23985</v>
      </c>
      <c r="M259" s="30">
        <v>6</v>
      </c>
      <c r="N259" s="30">
        <f t="shared" si="23"/>
        <v>37038.49263182275</v>
      </c>
      <c r="O259" s="30">
        <f>N259*G259/SUM(N255:N260)</f>
        <v>37068.786602593376</v>
      </c>
      <c r="P259" s="30"/>
      <c r="Q259" s="30">
        <f aca="true" t="shared" si="26" ref="Q259:Q318">O259*J259</f>
        <v>14589388.512196304</v>
      </c>
      <c r="R259" s="30"/>
      <c r="S259" s="30">
        <f aca="true" t="shared" si="27" ref="S259:S318">Q259*$Q$323</f>
        <v>13597751.630600026</v>
      </c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</row>
    <row r="260" spans="1:31" ht="12.75">
      <c r="A260" s="30">
        <f t="shared" si="24"/>
        <v>23985</v>
      </c>
      <c r="B260" s="31">
        <v>24</v>
      </c>
      <c r="C260" s="31">
        <v>-15</v>
      </c>
      <c r="D260" s="31">
        <v>0.0446826455</v>
      </c>
      <c r="E260" s="32" t="s">
        <v>145</v>
      </c>
      <c r="F260" s="32" t="s">
        <v>102</v>
      </c>
      <c r="G260" s="30">
        <f>VLOOKUP(A260,GPW!A:E,5,0)</f>
        <v>49440.503483382556</v>
      </c>
      <c r="H260" s="30">
        <f>VLOOKUP(A260,Grid_Area!A:L,12,0)</f>
        <v>4621.803</v>
      </c>
      <c r="I260" s="30">
        <f t="shared" si="25"/>
        <v>11970.46977</v>
      </c>
      <c r="J260" s="30">
        <f>VLOOKUP(F260,Pop_Cal!B:O,14,0)</f>
        <v>463.9101032407514</v>
      </c>
      <c r="K260" s="30">
        <f>VLOOKUP(F260,Pop_Cal!B:G,6,0)</f>
        <v>1.1017932489451476</v>
      </c>
      <c r="L260" s="30">
        <v>23985</v>
      </c>
      <c r="M260" s="30">
        <v>6</v>
      </c>
      <c r="N260" s="30">
        <f t="shared" si="23"/>
        <v>589.3186420325293</v>
      </c>
      <c r="O260" s="30">
        <f>N260*G260/SUM(N255:N260)</f>
        <v>589.8006487354959</v>
      </c>
      <c r="P260" s="30"/>
      <c r="Q260" s="30">
        <f t="shared" si="26"/>
        <v>273614.4798463461</v>
      </c>
      <c r="R260" s="30"/>
      <c r="S260" s="30">
        <f t="shared" si="27"/>
        <v>255016.97596003875</v>
      </c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</row>
    <row r="261" spans="1:31" ht="12.75">
      <c r="A261" s="30">
        <f t="shared" si="24"/>
        <v>23986</v>
      </c>
      <c r="B261" s="31">
        <v>24</v>
      </c>
      <c r="C261" s="31">
        <v>-14</v>
      </c>
      <c r="D261" s="31">
        <v>0.0001482299</v>
      </c>
      <c r="E261" s="32" t="s">
        <v>12</v>
      </c>
      <c r="F261" s="32" t="s">
        <v>118</v>
      </c>
      <c r="G261" s="30">
        <f>VLOOKUP(A261,GPW!A:E,5,0)</f>
        <v>30169.200759910284</v>
      </c>
      <c r="H261" s="30">
        <f>VLOOKUP(A261,Grid_Area!A:L,12,0)</f>
        <v>4641.958</v>
      </c>
      <c r="I261" s="30">
        <f t="shared" si="25"/>
        <v>12022.671219999998</v>
      </c>
      <c r="J261" s="30">
        <f>VLOOKUP(F261,Pop_Cal!B:O,14,0)</f>
        <v>393.5761013330718</v>
      </c>
      <c r="K261" s="30">
        <f>VLOOKUP(F261,Pop_Cal!B:G,6,0)</f>
        <v>4.805876045464293</v>
      </c>
      <c r="L261" s="30">
        <v>23986</v>
      </c>
      <c r="M261" s="30">
        <v>6</v>
      </c>
      <c r="N261" s="30">
        <f t="shared" si="23"/>
        <v>8.5646447071718</v>
      </c>
      <c r="O261" s="30">
        <f>N261*G261/SUM(N261:N266)</f>
        <v>8.309518621713153</v>
      </c>
      <c r="P261" s="30">
        <f>SUM(O261:O266)</f>
        <v>30169.200759910287</v>
      </c>
      <c r="Q261" s="30">
        <f t="shared" si="26"/>
        <v>3270.427943088423</v>
      </c>
      <c r="R261" s="30"/>
      <c r="S261" s="30">
        <f t="shared" si="27"/>
        <v>3048.1378200816625</v>
      </c>
      <c r="T261" s="30">
        <f>SUM(S261:S266)</f>
        <v>11552864.446727043</v>
      </c>
      <c r="U261" s="30">
        <f>SUM(D261:D266)</f>
        <v>1.0000000018000001</v>
      </c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</row>
    <row r="262" spans="1:31" ht="12.75">
      <c r="A262" s="30">
        <f t="shared" si="24"/>
        <v>23986</v>
      </c>
      <c r="B262" s="31">
        <v>24</v>
      </c>
      <c r="C262" s="31">
        <v>-14</v>
      </c>
      <c r="D262" s="31">
        <v>0.001839529</v>
      </c>
      <c r="E262" s="32" t="s">
        <v>12</v>
      </c>
      <c r="F262" s="32" t="s">
        <v>119</v>
      </c>
      <c r="G262" s="30">
        <f>VLOOKUP(A262,GPW!A:E,5,0)</f>
        <v>30169.200759910284</v>
      </c>
      <c r="H262" s="30">
        <f>VLOOKUP(A262,Grid_Area!A:L,12,0)</f>
        <v>4641.958</v>
      </c>
      <c r="I262" s="30">
        <f t="shared" si="25"/>
        <v>12022.671219999998</v>
      </c>
      <c r="J262" s="30">
        <f>VLOOKUP(F262,Pop_Cal!B:O,14,0)</f>
        <v>385.6692751701767</v>
      </c>
      <c r="K262" s="30">
        <f>VLOOKUP(F262,Pop_Cal!B:G,6,0)</f>
        <v>3.189061444969615</v>
      </c>
      <c r="L262" s="30">
        <v>23986</v>
      </c>
      <c r="M262" s="30">
        <v>6</v>
      </c>
      <c r="N262" s="30">
        <f t="shared" si="23"/>
        <v>70.52944991742966</v>
      </c>
      <c r="O262" s="30">
        <f>N262*G262/SUM(N261:N266)</f>
        <v>68.42849849653558</v>
      </c>
      <c r="P262" s="30"/>
      <c r="Q262" s="30">
        <f t="shared" si="26"/>
        <v>26390.769416142404</v>
      </c>
      <c r="R262" s="30"/>
      <c r="S262" s="30">
        <f t="shared" si="27"/>
        <v>24596.9957932882</v>
      </c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</row>
    <row r="263" spans="1:31" ht="12.75">
      <c r="A263" s="30">
        <f t="shared" si="24"/>
        <v>23986</v>
      </c>
      <c r="B263" s="31">
        <v>24</v>
      </c>
      <c r="C263" s="31">
        <v>-14</v>
      </c>
      <c r="D263" s="31">
        <v>0.0320262725</v>
      </c>
      <c r="E263" s="32" t="s">
        <v>12</v>
      </c>
      <c r="F263" s="32" t="s">
        <v>119</v>
      </c>
      <c r="G263" s="30">
        <f>VLOOKUP(A263,GPW!A:E,5,0)</f>
        <v>30169.200759910284</v>
      </c>
      <c r="H263" s="30">
        <f>VLOOKUP(A263,Grid_Area!A:L,12,0)</f>
        <v>4641.958</v>
      </c>
      <c r="I263" s="30">
        <f t="shared" si="25"/>
        <v>12022.671219999998</v>
      </c>
      <c r="J263" s="30">
        <f>VLOOKUP(F263,Pop_Cal!B:O,14,0)</f>
        <v>385.6692751701767</v>
      </c>
      <c r="K263" s="30">
        <f>VLOOKUP(F263,Pop_Cal!B:G,6,0)</f>
        <v>3.189061444969615</v>
      </c>
      <c r="L263" s="30">
        <v>23986</v>
      </c>
      <c r="M263" s="30">
        <v>6</v>
      </c>
      <c r="N263" s="30">
        <f t="shared" si="23"/>
        <v>1227.9205070051655</v>
      </c>
      <c r="O263" s="30">
        <f>N263*G263/SUM(N261:N266)</f>
        <v>1191.3428598385183</v>
      </c>
      <c r="P263" s="30"/>
      <c r="Q263" s="30">
        <f t="shared" si="26"/>
        <v>459464.33723308676</v>
      </c>
      <c r="R263" s="30"/>
      <c r="S263" s="30">
        <f t="shared" si="27"/>
        <v>428234.6676552541</v>
      </c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</row>
    <row r="264" spans="1:31" ht="12.75">
      <c r="A264" s="30">
        <f t="shared" si="24"/>
        <v>23986</v>
      </c>
      <c r="B264" s="31">
        <v>24</v>
      </c>
      <c r="C264" s="31">
        <v>-14</v>
      </c>
      <c r="D264" s="31">
        <v>0.5235770493</v>
      </c>
      <c r="E264" s="32" t="s">
        <v>145</v>
      </c>
      <c r="F264" s="32" t="s">
        <v>103</v>
      </c>
      <c r="G264" s="30">
        <f>VLOOKUP(A264,GPW!A:E,5,0)</f>
        <v>30169.200759910284</v>
      </c>
      <c r="H264" s="30">
        <f>VLOOKUP(A264,Grid_Area!A:L,12,0)</f>
        <v>4641.958</v>
      </c>
      <c r="I264" s="30">
        <f t="shared" si="25"/>
        <v>12022.671219999998</v>
      </c>
      <c r="J264" s="30">
        <f>VLOOKUP(F264,Pop_Cal!B:O,14,0)</f>
        <v>400.61921821728396</v>
      </c>
      <c r="K264" s="30">
        <f>VLOOKUP(F264,Pop_Cal!B:G,6,0)</f>
        <v>3.660542251582714</v>
      </c>
      <c r="L264" s="30">
        <v>23986</v>
      </c>
      <c r="M264" s="30">
        <v>6</v>
      </c>
      <c r="N264" s="30">
        <f t="shared" si="23"/>
        <v>23042.362045183072</v>
      </c>
      <c r="O264" s="30">
        <f>N264*G264/SUM(N261:N266)</f>
        <v>22355.969575991003</v>
      </c>
      <c r="P264" s="30"/>
      <c r="Q264" s="30">
        <f t="shared" si="26"/>
        <v>8956231.0540229</v>
      </c>
      <c r="R264" s="30"/>
      <c r="S264" s="30">
        <f t="shared" si="27"/>
        <v>8347478.396168702</v>
      </c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</row>
    <row r="265" spans="1:31" ht="12.75">
      <c r="A265" s="30">
        <f t="shared" si="24"/>
        <v>23986</v>
      </c>
      <c r="B265" s="31">
        <v>24</v>
      </c>
      <c r="C265" s="31">
        <v>-14</v>
      </c>
      <c r="D265" s="31">
        <v>0.0267155656</v>
      </c>
      <c r="E265" s="32" t="s">
        <v>145</v>
      </c>
      <c r="F265" s="32" t="s">
        <v>105</v>
      </c>
      <c r="G265" s="30">
        <f>VLOOKUP(A265,GPW!A:E,5,0)</f>
        <v>30169.200759910284</v>
      </c>
      <c r="H265" s="30">
        <f>VLOOKUP(A265,Grid_Area!A:L,12,0)</f>
        <v>4641.958</v>
      </c>
      <c r="I265" s="30">
        <f t="shared" si="25"/>
        <v>12022.671219999998</v>
      </c>
      <c r="J265" s="30">
        <f>VLOOKUP(F265,Pop_Cal!B:O,14,0)</f>
        <v>392.11887590872834</v>
      </c>
      <c r="K265" s="30">
        <f>VLOOKUP(F265,Pop_Cal!B:G,6,0)</f>
        <v>3.859443076340216</v>
      </c>
      <c r="L265" s="30">
        <v>23986</v>
      </c>
      <c r="M265" s="30">
        <v>6</v>
      </c>
      <c r="N265" s="30">
        <f t="shared" si="23"/>
        <v>1239.6240223462025</v>
      </c>
      <c r="O265" s="30">
        <f>N265*G265/SUM(N261:N266)</f>
        <v>1202.6977475181457</v>
      </c>
      <c r="P265" s="30"/>
      <c r="Q265" s="30">
        <f t="shared" si="26"/>
        <v>471600.48881477484</v>
      </c>
      <c r="R265" s="30"/>
      <c r="S265" s="30">
        <f t="shared" si="27"/>
        <v>439545.9282211889</v>
      </c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</row>
    <row r="266" spans="1:31" ht="12.75">
      <c r="A266" s="30">
        <f t="shared" si="24"/>
        <v>23986</v>
      </c>
      <c r="B266" s="31">
        <v>24</v>
      </c>
      <c r="C266" s="31">
        <v>-14</v>
      </c>
      <c r="D266" s="31">
        <v>0.4156933555</v>
      </c>
      <c r="E266" s="32" t="s">
        <v>145</v>
      </c>
      <c r="F266" s="32" t="s">
        <v>102</v>
      </c>
      <c r="G266" s="30">
        <f>VLOOKUP(A266,GPW!A:E,5,0)</f>
        <v>30169.200759910284</v>
      </c>
      <c r="H266" s="30">
        <f>VLOOKUP(A266,Grid_Area!A:L,12,0)</f>
        <v>4641.958</v>
      </c>
      <c r="I266" s="30">
        <f t="shared" si="25"/>
        <v>12022.671219999998</v>
      </c>
      <c r="J266" s="30">
        <f>VLOOKUP(F266,Pop_Cal!B:O,14,0)</f>
        <v>463.9101032407514</v>
      </c>
      <c r="K266" s="30">
        <f>VLOOKUP(F266,Pop_Cal!B:G,6,0)</f>
        <v>1.1017932489451476</v>
      </c>
      <c r="L266" s="30">
        <v>23986</v>
      </c>
      <c r="M266" s="30">
        <v>6</v>
      </c>
      <c r="N266" s="30">
        <f t="shared" si="23"/>
        <v>5506.4811957937745</v>
      </c>
      <c r="O266" s="30">
        <f>N266*G266/SUM(N261:N266)</f>
        <v>5342.452559444372</v>
      </c>
      <c r="P266" s="30"/>
      <c r="Q266" s="30">
        <f t="shared" si="26"/>
        <v>2478417.7184106554</v>
      </c>
      <c r="R266" s="30"/>
      <c r="S266" s="30">
        <f t="shared" si="27"/>
        <v>2309960.321068529</v>
      </c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</row>
    <row r="267" spans="1:31" ht="12.75">
      <c r="A267" s="30">
        <f t="shared" si="24"/>
        <v>26984</v>
      </c>
      <c r="B267" s="31">
        <v>27</v>
      </c>
      <c r="C267" s="31">
        <v>-16</v>
      </c>
      <c r="D267" s="31">
        <v>0.0150293929</v>
      </c>
      <c r="E267" s="32" t="s">
        <v>11</v>
      </c>
      <c r="F267" s="32" t="s">
        <v>113</v>
      </c>
      <c r="G267" s="30">
        <f>VLOOKUP(A267,GPW!A:E,5,0)</f>
        <v>146361.48005152628</v>
      </c>
      <c r="H267" s="30">
        <f>VLOOKUP(A267,Grid_Area!A:L,12,0)</f>
        <v>4600.239</v>
      </c>
      <c r="I267" s="30">
        <f t="shared" si="25"/>
        <v>11914.619009999999</v>
      </c>
      <c r="J267" s="30">
        <f>VLOOKUP(F267,Pop_Cal!B:O,14,0)</f>
        <v>422.24675489917985</v>
      </c>
      <c r="K267" s="30">
        <f>VLOOKUP(F267,Pop_Cal!B:G,6,0)</f>
        <v>25.96600741656366</v>
      </c>
      <c r="L267" s="30">
        <v>26984</v>
      </c>
      <c r="M267" s="30">
        <v>6</v>
      </c>
      <c r="N267" s="30">
        <f t="shared" si="23"/>
        <v>4649.719714640776</v>
      </c>
      <c r="O267" s="30">
        <f>N267*G267/SUM(N267:N272)</f>
        <v>5012.146339987515</v>
      </c>
      <c r="P267" s="30">
        <f>SUM(O267:O272)</f>
        <v>146361.4800515263</v>
      </c>
      <c r="Q267" s="30">
        <f t="shared" si="26"/>
        <v>2116362.5271395296</v>
      </c>
      <c r="R267" s="30"/>
      <c r="S267" s="30">
        <f t="shared" si="27"/>
        <v>1972513.9254667838</v>
      </c>
      <c r="T267" s="30">
        <f>SUM(S267:S272)</f>
        <v>59081384.697889216</v>
      </c>
      <c r="U267" s="30">
        <f>SUM(D267:D272)</f>
        <v>1.0000000018</v>
      </c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</row>
    <row r="268" spans="1:31" ht="12.75">
      <c r="A268" s="30">
        <f t="shared" si="24"/>
        <v>26984</v>
      </c>
      <c r="B268" s="31">
        <v>27</v>
      </c>
      <c r="C268" s="31">
        <v>-16</v>
      </c>
      <c r="D268" s="31">
        <v>0.284959904</v>
      </c>
      <c r="E268" s="32" t="s">
        <v>11</v>
      </c>
      <c r="F268" s="32" t="s">
        <v>112</v>
      </c>
      <c r="G268" s="30">
        <f>VLOOKUP(A268,GPW!A:E,5,0)</f>
        <v>146361.48005152628</v>
      </c>
      <c r="H268" s="30">
        <f>VLOOKUP(A268,Grid_Area!A:L,12,0)</f>
        <v>4600.239</v>
      </c>
      <c r="I268" s="30">
        <f t="shared" si="25"/>
        <v>11914.619009999999</v>
      </c>
      <c r="J268" s="30">
        <f>VLOOKUP(F268,Pop_Cal!B:O,14,0)</f>
        <v>462.4508526817848</v>
      </c>
      <c r="K268" s="30">
        <f>VLOOKUP(F268,Pop_Cal!B:G,6,0)</f>
        <v>22.717918737211342</v>
      </c>
      <c r="L268" s="30">
        <v>26984</v>
      </c>
      <c r="M268" s="30">
        <v>6</v>
      </c>
      <c r="N268" s="30">
        <f t="shared" si="23"/>
        <v>77131.6207407024</v>
      </c>
      <c r="O268" s="30">
        <f>N268*G268/SUM(N267:N272)</f>
        <v>83143.71495888842</v>
      </c>
      <c r="P268" s="30"/>
      <c r="Q268" s="30">
        <f t="shared" si="26"/>
        <v>38449881.87786922</v>
      </c>
      <c r="R268" s="30"/>
      <c r="S268" s="30">
        <f t="shared" si="27"/>
        <v>35836453.56788616</v>
      </c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</row>
    <row r="269" spans="1:31" ht="12.75">
      <c r="A269" s="30">
        <f t="shared" si="24"/>
        <v>26984</v>
      </c>
      <c r="B269" s="31">
        <v>27</v>
      </c>
      <c r="C269" s="31">
        <v>-16</v>
      </c>
      <c r="D269" s="31">
        <v>0.1134161066</v>
      </c>
      <c r="E269" s="32" t="s">
        <v>11</v>
      </c>
      <c r="F269" s="32" t="s">
        <v>114</v>
      </c>
      <c r="G269" s="30">
        <f>VLOOKUP(A269,GPW!A:E,5,0)</f>
        <v>146361.48005152628</v>
      </c>
      <c r="H269" s="30">
        <f>VLOOKUP(A269,Grid_Area!A:L,12,0)</f>
        <v>4600.239</v>
      </c>
      <c r="I269" s="30">
        <f t="shared" si="25"/>
        <v>11914.619009999999</v>
      </c>
      <c r="J269" s="30">
        <f>VLOOKUP(F269,Pop_Cal!B:O,14,0)</f>
        <v>403.89349046202426</v>
      </c>
      <c r="K269" s="30">
        <f>VLOOKUP(F269,Pop_Cal!B:G,6,0)</f>
        <v>3.819364626913705</v>
      </c>
      <c r="L269" s="30">
        <v>26984</v>
      </c>
      <c r="M269" s="30">
        <v>6</v>
      </c>
      <c r="N269" s="30">
        <f t="shared" si="23"/>
        <v>5161.144467179145</v>
      </c>
      <c r="O269" s="30">
        <f>N269*G269/SUM(N267:N272)</f>
        <v>5563.434559262952</v>
      </c>
      <c r="P269" s="30"/>
      <c r="Q269" s="30">
        <f t="shared" si="26"/>
        <v>2247035.003097767</v>
      </c>
      <c r="R269" s="30"/>
      <c r="S269" s="30">
        <f t="shared" si="27"/>
        <v>2094304.6277673133</v>
      </c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</row>
    <row r="270" spans="1:31" ht="12.75">
      <c r="A270" s="30">
        <f t="shared" si="24"/>
        <v>26984</v>
      </c>
      <c r="B270" s="31">
        <v>27</v>
      </c>
      <c r="C270" s="31">
        <v>-16</v>
      </c>
      <c r="D270" s="31">
        <v>0.0569605142</v>
      </c>
      <c r="E270" s="32" t="s">
        <v>8</v>
      </c>
      <c r="F270" s="32" t="s">
        <v>142</v>
      </c>
      <c r="G270" s="30">
        <f>VLOOKUP(A270,GPW!A:E,5,0)</f>
        <v>146361.48005152628</v>
      </c>
      <c r="H270" s="30">
        <f>VLOOKUP(A270,Grid_Area!A:L,12,0)</f>
        <v>4600.239</v>
      </c>
      <c r="I270" s="30">
        <f t="shared" si="25"/>
        <v>11914.619009999999</v>
      </c>
      <c r="J270" s="30">
        <f>VLOOKUP(F270,Pop_Cal!B:O,14,0)</f>
        <v>363.5889124743477</v>
      </c>
      <c r="K270" s="30">
        <f>VLOOKUP(F270,Pop_Cal!B:G,6,0)</f>
        <v>11.154553003044562</v>
      </c>
      <c r="L270" s="30">
        <v>26984</v>
      </c>
      <c r="M270" s="30">
        <v>6</v>
      </c>
      <c r="N270" s="30">
        <f t="shared" si="23"/>
        <v>7570.180456079499</v>
      </c>
      <c r="O270" s="30">
        <f>N270*G270/SUM(N267:N272)</f>
        <v>8160.245045849013</v>
      </c>
      <c r="P270" s="30"/>
      <c r="Q270" s="30">
        <f t="shared" si="26"/>
        <v>2966974.621744426</v>
      </c>
      <c r="R270" s="30"/>
      <c r="S270" s="30">
        <f t="shared" si="27"/>
        <v>2765310.1407949757</v>
      </c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</row>
    <row r="271" spans="1:31" ht="12.75">
      <c r="A271" s="30">
        <f t="shared" si="24"/>
        <v>26984</v>
      </c>
      <c r="B271" s="31">
        <v>27</v>
      </c>
      <c r="C271" s="31">
        <v>-16</v>
      </c>
      <c r="D271" s="31">
        <v>0.4263102947</v>
      </c>
      <c r="E271" s="32" t="s">
        <v>3</v>
      </c>
      <c r="F271" s="32" t="s">
        <v>143</v>
      </c>
      <c r="G271" s="30">
        <f>VLOOKUP(A271,GPW!A:E,5,0)</f>
        <v>146361.48005152628</v>
      </c>
      <c r="H271" s="30">
        <f>VLOOKUP(A271,Grid_Area!A:L,12,0)</f>
        <v>4600.239</v>
      </c>
      <c r="I271" s="30">
        <f t="shared" si="25"/>
        <v>11914.619009999999</v>
      </c>
      <c r="J271" s="30">
        <f>VLOOKUP(F271,Pop_Cal!B:O,14,0)</f>
        <v>406.8822359792115</v>
      </c>
      <c r="K271" s="30">
        <f>VLOOKUP(F271,Pop_Cal!B:G,6,0)</f>
        <v>6.060512723309482</v>
      </c>
      <c r="L271" s="30">
        <v>26984</v>
      </c>
      <c r="M271" s="30">
        <v>6</v>
      </c>
      <c r="N271" s="30">
        <f t="shared" si="23"/>
        <v>30783.312221022745</v>
      </c>
      <c r="O271" s="30">
        <f>N271*G271/SUM(N267:N272)</f>
        <v>33182.74544495036</v>
      </c>
      <c r="P271" s="30"/>
      <c r="Q271" s="30">
        <f t="shared" si="26"/>
        <v>13501469.662570396</v>
      </c>
      <c r="R271" s="30"/>
      <c r="S271" s="30">
        <f t="shared" si="27"/>
        <v>12583778.337675894</v>
      </c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</row>
    <row r="272" spans="1:31" ht="12.75">
      <c r="A272" s="30">
        <f t="shared" si="24"/>
        <v>26984</v>
      </c>
      <c r="B272" s="31">
        <v>27</v>
      </c>
      <c r="C272" s="31">
        <v>-16</v>
      </c>
      <c r="D272" s="31">
        <v>0.1033237894</v>
      </c>
      <c r="E272" s="32" t="s">
        <v>3</v>
      </c>
      <c r="F272" s="32" t="s">
        <v>144</v>
      </c>
      <c r="G272" s="30">
        <f>VLOOKUP(A272,GPW!A:E,5,0)</f>
        <v>146361.48005152628</v>
      </c>
      <c r="H272" s="30">
        <f>VLOOKUP(A272,Grid_Area!A:L,12,0)</f>
        <v>4600.239</v>
      </c>
      <c r="I272" s="30">
        <f t="shared" si="25"/>
        <v>11914.619009999999</v>
      </c>
      <c r="J272" s="30">
        <f>VLOOKUP(F272,Pop_Cal!B:O,14,0)</f>
        <v>363.58891247434775</v>
      </c>
      <c r="K272" s="30">
        <f>VLOOKUP(F272,Pop_Cal!B:G,6,0)</f>
        <v>8.514712732919255</v>
      </c>
      <c r="L272" s="30">
        <v>26984</v>
      </c>
      <c r="M272" s="30">
        <v>6</v>
      </c>
      <c r="N272" s="30">
        <f t="shared" si="23"/>
        <v>10482.152785387227</v>
      </c>
      <c r="O272" s="30">
        <f>N272*G272/SUM(N267:N272)</f>
        <v>11299.193702588042</v>
      </c>
      <c r="P272" s="30"/>
      <c r="Q272" s="30">
        <f t="shared" si="26"/>
        <v>4108261.5501609845</v>
      </c>
      <c r="R272" s="30"/>
      <c r="S272" s="30">
        <f t="shared" si="27"/>
        <v>3829024.098298087</v>
      </c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</row>
    <row r="273" spans="1:31" ht="12.75">
      <c r="A273" s="30">
        <f t="shared" si="24"/>
        <v>27984</v>
      </c>
      <c r="B273" s="31">
        <v>28</v>
      </c>
      <c r="C273" s="31">
        <v>-16</v>
      </c>
      <c r="D273" s="31">
        <v>0.0356961879</v>
      </c>
      <c r="E273" s="32" t="s">
        <v>11</v>
      </c>
      <c r="F273" s="32" t="s">
        <v>115</v>
      </c>
      <c r="G273" s="30">
        <f>VLOOKUP(A273,GPW!A:E,5,0)</f>
        <v>1125929.409671701</v>
      </c>
      <c r="H273" s="30">
        <f>VLOOKUP(A273,Grid_Area!A:L,12,0)</f>
        <v>4600.239</v>
      </c>
      <c r="I273" s="30">
        <f t="shared" si="25"/>
        <v>11914.619009999999</v>
      </c>
      <c r="J273" s="30">
        <f>VLOOKUP(F273,Pop_Cal!B:O,14,0)</f>
        <v>443.9109656322008</v>
      </c>
      <c r="K273" s="30">
        <f>VLOOKUP(F273,Pop_Cal!B:G,6,0)</f>
        <v>13.342004590665647</v>
      </c>
      <c r="L273" s="30">
        <v>27984</v>
      </c>
      <c r="M273" s="30">
        <v>6</v>
      </c>
      <c r="N273" s="30">
        <f t="shared" si="23"/>
        <v>5674.44099442893</v>
      </c>
      <c r="O273" s="30">
        <f>N273*G273/SUM(N273:N278)</f>
        <v>5641.749021927228</v>
      </c>
      <c r="P273" s="30">
        <f>SUM(O273:O278)</f>
        <v>1125929.4096717008</v>
      </c>
      <c r="Q273" s="30">
        <f t="shared" si="26"/>
        <v>2504434.2561782403</v>
      </c>
      <c r="R273" s="30"/>
      <c r="S273" s="30">
        <f t="shared" si="27"/>
        <v>2334208.5216395133</v>
      </c>
      <c r="T273" s="30">
        <f>SUM(S273:S278)</f>
        <v>723065260.7060066</v>
      </c>
      <c r="U273" s="30">
        <f>SUM(D273:D278)</f>
        <v>0.9940281397</v>
      </c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</row>
    <row r="274" spans="1:31" ht="12.75">
      <c r="A274" s="30">
        <f t="shared" si="24"/>
        <v>27984</v>
      </c>
      <c r="B274" s="31">
        <v>28</v>
      </c>
      <c r="C274" s="31">
        <v>-16</v>
      </c>
      <c r="D274" s="31">
        <v>0.1065456755</v>
      </c>
      <c r="E274" s="32" t="s">
        <v>11</v>
      </c>
      <c r="F274" s="32" t="s">
        <v>112</v>
      </c>
      <c r="G274" s="30">
        <f>VLOOKUP(A274,GPW!A:E,5,0)</f>
        <v>1125929.409671701</v>
      </c>
      <c r="H274" s="30">
        <f>VLOOKUP(A274,Grid_Area!A:L,12,0)</f>
        <v>4600.239</v>
      </c>
      <c r="I274" s="30">
        <f t="shared" si="25"/>
        <v>11914.619009999999</v>
      </c>
      <c r="J274" s="30">
        <f>VLOOKUP(F274,Pop_Cal!B:O,14,0)</f>
        <v>462.4508526817848</v>
      </c>
      <c r="K274" s="30">
        <f>VLOOKUP(F274,Pop_Cal!B:G,6,0)</f>
        <v>22.717918737211342</v>
      </c>
      <c r="L274" s="30">
        <v>27984</v>
      </c>
      <c r="M274" s="30">
        <v>6</v>
      </c>
      <c r="N274" s="30">
        <f t="shared" si="23"/>
        <v>28839.28762913939</v>
      </c>
      <c r="O274" s="30">
        <f>N274*G274/SUM(N273:N278)</f>
        <v>28673.13677849769</v>
      </c>
      <c r="P274" s="30"/>
      <c r="Q274" s="30">
        <f t="shared" si="26"/>
        <v>13259916.552277701</v>
      </c>
      <c r="R274" s="30"/>
      <c r="S274" s="30">
        <f t="shared" si="27"/>
        <v>12358643.52845389</v>
      </c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</row>
    <row r="275" spans="1:31" ht="12.75">
      <c r="A275" s="30">
        <f t="shared" si="24"/>
        <v>27984</v>
      </c>
      <c r="B275" s="31">
        <v>28</v>
      </c>
      <c r="C275" s="31">
        <v>-16</v>
      </c>
      <c r="D275" s="31">
        <v>0.039125331</v>
      </c>
      <c r="E275" s="32" t="s">
        <v>8</v>
      </c>
      <c r="F275" s="32" t="s">
        <v>141</v>
      </c>
      <c r="G275" s="30">
        <f>VLOOKUP(A275,GPW!A:E,5,0)</f>
        <v>1125929.409671701</v>
      </c>
      <c r="H275" s="30">
        <f>VLOOKUP(A275,Grid_Area!A:L,12,0)</f>
        <v>4600.239</v>
      </c>
      <c r="I275" s="30">
        <f t="shared" si="25"/>
        <v>11914.619009999999</v>
      </c>
      <c r="J275" s="30">
        <f>VLOOKUP(F275,Pop_Cal!B:O,14,0)</f>
        <v>730.2047907537989</v>
      </c>
      <c r="K275" s="30">
        <f>VLOOKUP(F275,Pop_Cal!B:G,6,0)</f>
        <v>2137.0916666666667</v>
      </c>
      <c r="L275" s="30">
        <v>27984</v>
      </c>
      <c r="M275" s="30">
        <v>6</v>
      </c>
      <c r="N275" s="30">
        <f aca="true" t="shared" si="28" ref="N275:N318">D275*I275*K275</f>
        <v>996233.9441696352</v>
      </c>
      <c r="O275" s="30">
        <f>N275*G275/SUM(N273:N278)</f>
        <v>990494.373921212</v>
      </c>
      <c r="P275" s="30"/>
      <c r="Q275" s="30">
        <f t="shared" si="26"/>
        <v>723263737.0519537</v>
      </c>
      <c r="R275" s="30"/>
      <c r="S275" s="30">
        <f t="shared" si="27"/>
        <v>674103691.9834234</v>
      </c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</row>
    <row r="276" spans="1:31" ht="12.75">
      <c r="A276" s="30">
        <f t="shared" si="24"/>
        <v>27984</v>
      </c>
      <c r="B276" s="31">
        <v>28</v>
      </c>
      <c r="C276" s="31">
        <v>-16</v>
      </c>
      <c r="D276" s="31">
        <v>0.6139619923</v>
      </c>
      <c r="E276" s="32" t="s">
        <v>8</v>
      </c>
      <c r="F276" s="32" t="s">
        <v>142</v>
      </c>
      <c r="G276" s="30">
        <f>VLOOKUP(A276,GPW!A:E,5,0)</f>
        <v>1125929.409671701</v>
      </c>
      <c r="H276" s="30">
        <f>VLOOKUP(A276,Grid_Area!A:L,12,0)</f>
        <v>4600.239</v>
      </c>
      <c r="I276" s="30">
        <f t="shared" si="25"/>
        <v>11914.619009999999</v>
      </c>
      <c r="J276" s="30">
        <f>VLOOKUP(F276,Pop_Cal!B:O,14,0)</f>
        <v>363.5889124743477</v>
      </c>
      <c r="K276" s="30">
        <f>VLOOKUP(F276,Pop_Cal!B:G,6,0)</f>
        <v>11.154553003044562</v>
      </c>
      <c r="L276" s="30">
        <v>27984</v>
      </c>
      <c r="M276" s="30">
        <v>6</v>
      </c>
      <c r="N276" s="30">
        <f t="shared" si="28"/>
        <v>81596.92973567104</v>
      </c>
      <c r="O276" s="30">
        <f>N276*G276/SUM(N273:N278)</f>
        <v>81126.82799599996</v>
      </c>
      <c r="P276" s="30"/>
      <c r="Q276" s="30">
        <f t="shared" si="26"/>
        <v>29496815.16355909</v>
      </c>
      <c r="R276" s="30"/>
      <c r="S276" s="30">
        <f t="shared" si="27"/>
        <v>27491924.432096202</v>
      </c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</row>
    <row r="277" spans="1:31" ht="12.75">
      <c r="A277" s="30">
        <f t="shared" si="24"/>
        <v>27984</v>
      </c>
      <c r="B277" s="31">
        <v>28</v>
      </c>
      <c r="C277" s="31">
        <v>-16</v>
      </c>
      <c r="D277" s="31">
        <v>0.1975982983</v>
      </c>
      <c r="E277" s="32" t="s">
        <v>3</v>
      </c>
      <c r="F277" s="32" t="s">
        <v>144</v>
      </c>
      <c r="G277" s="30">
        <f>VLOOKUP(A277,GPW!A:E,5,0)</f>
        <v>1125929.409671701</v>
      </c>
      <c r="H277" s="30">
        <f>VLOOKUP(A277,Grid_Area!A:L,12,0)</f>
        <v>4600.239</v>
      </c>
      <c r="I277" s="30">
        <f t="shared" si="25"/>
        <v>11914.619009999999</v>
      </c>
      <c r="J277" s="30">
        <f>VLOOKUP(F277,Pop_Cal!B:O,14,0)</f>
        <v>363.58891247434775</v>
      </c>
      <c r="K277" s="30">
        <f>VLOOKUP(F277,Pop_Cal!B:G,6,0)</f>
        <v>8.514712732919255</v>
      </c>
      <c r="L277" s="30">
        <v>27984</v>
      </c>
      <c r="M277" s="30">
        <v>6</v>
      </c>
      <c r="N277" s="30">
        <f t="shared" si="28"/>
        <v>20046.260062090994</v>
      </c>
      <c r="O277" s="30">
        <f>N277*G277/SUM(N273:N278)</f>
        <v>19930.76819542866</v>
      </c>
      <c r="P277" s="30"/>
      <c r="Q277" s="30">
        <f t="shared" si="26"/>
        <v>7246606.332954225</v>
      </c>
      <c r="R277" s="30"/>
      <c r="S277" s="30">
        <f t="shared" si="27"/>
        <v>6754056.415583852</v>
      </c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</row>
    <row r="278" spans="1:31" ht="12.75">
      <c r="A278" s="30">
        <f t="shared" si="24"/>
        <v>27984</v>
      </c>
      <c r="B278" s="31">
        <v>28</v>
      </c>
      <c r="C278" s="31">
        <v>-16</v>
      </c>
      <c r="D278" s="31">
        <v>0.0011006547</v>
      </c>
      <c r="E278" s="32" t="s">
        <v>3</v>
      </c>
      <c r="F278" s="32" t="s">
        <v>77</v>
      </c>
      <c r="G278" s="30">
        <f>VLOOKUP(A278,GPW!A:E,5,0)</f>
        <v>1125929.409671701</v>
      </c>
      <c r="H278" s="30">
        <f>VLOOKUP(A278,Grid_Area!A:L,12,0)</f>
        <v>4600.239</v>
      </c>
      <c r="I278" s="30">
        <f t="shared" si="25"/>
        <v>11914.619009999999</v>
      </c>
      <c r="J278" s="30">
        <f>VLOOKUP(F278,Pop_Cal!B:O,14,0)</f>
        <v>389.9664899096071</v>
      </c>
      <c r="K278" s="30">
        <f>VLOOKUP(F278,Pop_Cal!B:G,6,0)</f>
        <v>4.797682236376504</v>
      </c>
      <c r="L278" s="30">
        <v>27984</v>
      </c>
      <c r="M278" s="30">
        <v>6</v>
      </c>
      <c r="N278" s="30">
        <f t="shared" si="28"/>
        <v>62.916235900616336</v>
      </c>
      <c r="O278" s="30">
        <f>N278*G278/SUM(N273:N278)</f>
        <v>62.5537586352799</v>
      </c>
      <c r="P278" s="30"/>
      <c r="Q278" s="30">
        <f t="shared" si="26"/>
        <v>24393.869685652877</v>
      </c>
      <c r="R278" s="30"/>
      <c r="S278" s="30">
        <f t="shared" si="27"/>
        <v>22735.824809753878</v>
      </c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</row>
    <row r="279" spans="1:31" ht="12.75">
      <c r="A279" s="30">
        <f t="shared" si="24"/>
        <v>26987</v>
      </c>
      <c r="B279" s="31">
        <v>27</v>
      </c>
      <c r="C279" s="31">
        <v>-13</v>
      </c>
      <c r="D279" s="31">
        <v>0.0013397905</v>
      </c>
      <c r="E279" s="32" t="s">
        <v>145</v>
      </c>
      <c r="F279" s="32" t="s">
        <v>106</v>
      </c>
      <c r="G279" s="30">
        <f>VLOOKUP(A279,GPW!A:E,5,0)</f>
        <v>363003.43572931964</v>
      </c>
      <c r="H279" s="30">
        <f>VLOOKUP(A279,Grid_Area!A:L,12,0)</f>
        <v>4660.703</v>
      </c>
      <c r="I279" s="30">
        <f t="shared" si="25"/>
        <v>12071.22077</v>
      </c>
      <c r="J279" s="30">
        <f>VLOOKUP(F279,Pop_Cal!B:O,14,0)</f>
        <v>445.08198812668877</v>
      </c>
      <c r="K279" s="30">
        <f>VLOOKUP(F279,Pop_Cal!B:G,6,0)</f>
        <v>4.1183040877697366</v>
      </c>
      <c r="L279" s="30">
        <v>26987</v>
      </c>
      <c r="M279" s="30">
        <v>7</v>
      </c>
      <c r="N279" s="30">
        <f t="shared" si="28"/>
        <v>66.60494864289122</v>
      </c>
      <c r="O279" s="30">
        <f>N279*G279/SUM(N279:N285)</f>
        <v>72.57581797556499</v>
      </c>
      <c r="P279" s="33">
        <f>SUM(O279:O285)</f>
        <v>363003.4357293196</v>
      </c>
      <c r="Q279" s="30">
        <f t="shared" si="26"/>
        <v>32302.18935448514</v>
      </c>
      <c r="R279" s="30"/>
      <c r="S279" s="30">
        <f t="shared" si="27"/>
        <v>30106.618080648936</v>
      </c>
      <c r="T279" s="30">
        <f>SUM(S279:S285)</f>
        <v>221091002.52777538</v>
      </c>
      <c r="U279" s="30">
        <f>SUM(D279:D285)</f>
        <v>0.8698073954</v>
      </c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</row>
    <row r="280" spans="1:31" ht="12.75">
      <c r="A280" s="30">
        <f t="shared" si="24"/>
        <v>26987</v>
      </c>
      <c r="B280" s="31">
        <v>27</v>
      </c>
      <c r="C280" s="31">
        <v>-13</v>
      </c>
      <c r="D280" s="31">
        <v>0.0747305451</v>
      </c>
      <c r="E280" s="32" t="s">
        <v>4</v>
      </c>
      <c r="F280" s="32" t="s">
        <v>149</v>
      </c>
      <c r="G280" s="30">
        <f>VLOOKUP(A280,GPW!A:E,5,0)</f>
        <v>363003.43572931964</v>
      </c>
      <c r="H280" s="30">
        <f>VLOOKUP(A280,Grid_Area!A:L,12,0)</f>
        <v>4660.703</v>
      </c>
      <c r="I280" s="30">
        <f t="shared" si="25"/>
        <v>12071.22077</v>
      </c>
      <c r="J280" s="30">
        <f>VLOOKUP(F280,Pop_Cal!B:O,14,0)</f>
        <v>648.3996295171471</v>
      </c>
      <c r="K280" s="30">
        <f>VLOOKUP(F280,Pop_Cal!B:G,6,0)</f>
        <v>94.10068965517242</v>
      </c>
      <c r="L280" s="30">
        <v>26987</v>
      </c>
      <c r="M280" s="30">
        <v>7</v>
      </c>
      <c r="N280" s="30">
        <f t="shared" si="28"/>
        <v>84887.18838856487</v>
      </c>
      <c r="O280" s="30">
        <f>N280*G280/SUM(N279:N285)</f>
        <v>92496.98796372421</v>
      </c>
      <c r="P280" s="30"/>
      <c r="Q280" s="30">
        <f t="shared" si="26"/>
        <v>59975012.72713079</v>
      </c>
      <c r="R280" s="30"/>
      <c r="S280" s="30">
        <f t="shared" si="27"/>
        <v>55898526.961828776</v>
      </c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</row>
    <row r="281" spans="1:31" ht="12.75">
      <c r="A281" s="30">
        <f t="shared" si="24"/>
        <v>26987</v>
      </c>
      <c r="B281" s="31">
        <v>27</v>
      </c>
      <c r="C281" s="31">
        <v>-13</v>
      </c>
      <c r="D281" s="31">
        <v>2.981E-07</v>
      </c>
      <c r="E281" s="32" t="s">
        <v>4</v>
      </c>
      <c r="F281" s="32" t="s">
        <v>82</v>
      </c>
      <c r="G281" s="30">
        <f>VLOOKUP(A281,GPW!A:E,5,0)</f>
        <v>363003.43572931964</v>
      </c>
      <c r="H281" s="30">
        <f>VLOOKUP(A281,Grid_Area!A:L,12,0)</f>
        <v>4660.703</v>
      </c>
      <c r="I281" s="30">
        <f t="shared" si="25"/>
        <v>12071.22077</v>
      </c>
      <c r="J281" s="30">
        <f>VLOOKUP(F281,Pop_Cal!B:O,14,0)</f>
        <v>701.8745513256723</v>
      </c>
      <c r="K281" s="30">
        <f>VLOOKUP(F281,Pop_Cal!B:G,6,0)</f>
        <v>89.46304215027489</v>
      </c>
      <c r="L281" s="30">
        <v>26987</v>
      </c>
      <c r="M281" s="30">
        <v>7</v>
      </c>
      <c r="N281" s="30">
        <f t="shared" si="28"/>
        <v>0.3219265763136867</v>
      </c>
      <c r="O281" s="30">
        <f>N281*G281/SUM(N279:N285)</f>
        <v>0.3507860163560477</v>
      </c>
      <c r="P281" s="30"/>
      <c r="Q281" s="30">
        <f t="shared" si="26"/>
        <v>246.20777784122095</v>
      </c>
      <c r="R281" s="30"/>
      <c r="S281" s="30">
        <f t="shared" si="27"/>
        <v>229.4731002473577</v>
      </c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</row>
    <row r="282" spans="1:31" ht="12.75">
      <c r="A282" s="30">
        <f t="shared" si="24"/>
        <v>26987</v>
      </c>
      <c r="B282" s="31">
        <v>27</v>
      </c>
      <c r="C282" s="31">
        <v>-13</v>
      </c>
      <c r="D282" s="31">
        <v>0.4166937027</v>
      </c>
      <c r="E282" s="32" t="s">
        <v>4</v>
      </c>
      <c r="F282" s="32" t="s">
        <v>147</v>
      </c>
      <c r="G282" s="30">
        <f>VLOOKUP(A282,GPW!A:E,5,0)</f>
        <v>363003.43572931964</v>
      </c>
      <c r="H282" s="30">
        <f>VLOOKUP(A282,Grid_Area!A:L,12,0)</f>
        <v>4660.703</v>
      </c>
      <c r="I282" s="30">
        <f t="shared" si="25"/>
        <v>12071.22077</v>
      </c>
      <c r="J282" s="30">
        <f>VLOOKUP(F282,Pop_Cal!B:O,14,0)</f>
        <v>363.58891247434775</v>
      </c>
      <c r="K282" s="30">
        <f>VLOOKUP(F282,Pop_Cal!B:G,6,0)</f>
        <v>7.000296975096517</v>
      </c>
      <c r="L282" s="30">
        <v>26987</v>
      </c>
      <c r="M282" s="30">
        <v>7</v>
      </c>
      <c r="N282" s="30">
        <f t="shared" si="28"/>
        <v>35211.505536557146</v>
      </c>
      <c r="O282" s="30">
        <f>N282*G282/SUM(N279:N285)</f>
        <v>38368.07727558424</v>
      </c>
      <c r="P282" s="30"/>
      <c r="Q282" s="30">
        <f t="shared" si="26"/>
        <v>13950207.49036141</v>
      </c>
      <c r="R282" s="30"/>
      <c r="S282" s="30">
        <f t="shared" si="27"/>
        <v>13002015.573901128</v>
      </c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</row>
    <row r="283" spans="1:31" ht="12.75">
      <c r="A283" s="30">
        <f t="shared" si="24"/>
        <v>26987</v>
      </c>
      <c r="B283" s="31">
        <v>27</v>
      </c>
      <c r="C283" s="31">
        <v>-13</v>
      </c>
      <c r="D283" s="31">
        <v>0.1321954545</v>
      </c>
      <c r="E283" s="32" t="s">
        <v>4</v>
      </c>
      <c r="F283" s="32" t="s">
        <v>79</v>
      </c>
      <c r="G283" s="30">
        <f>VLOOKUP(A283,GPW!A:E,5,0)</f>
        <v>363003.43572931964</v>
      </c>
      <c r="H283" s="30">
        <f>VLOOKUP(A283,Grid_Area!A:L,12,0)</f>
        <v>4660.703</v>
      </c>
      <c r="I283" s="30">
        <f t="shared" si="25"/>
        <v>12071.22077</v>
      </c>
      <c r="J283" s="30">
        <f>VLOOKUP(F283,Pop_Cal!B:O,14,0)</f>
        <v>726.6128829423661</v>
      </c>
      <c r="K283" s="30">
        <f>VLOOKUP(F283,Pop_Cal!B:G,6,0)</f>
        <v>96.09904534606206</v>
      </c>
      <c r="L283" s="30">
        <v>26987</v>
      </c>
      <c r="M283" s="30">
        <v>7</v>
      </c>
      <c r="N283" s="30">
        <f t="shared" si="28"/>
        <v>153351.06219430437</v>
      </c>
      <c r="O283" s="30">
        <f>N283*G283/SUM(N279:N285)</f>
        <v>167098.3763660817</v>
      </c>
      <c r="P283" s="30"/>
      <c r="Q283" s="30">
        <f t="shared" si="26"/>
        <v>121415832.98634717</v>
      </c>
      <c r="R283" s="30"/>
      <c r="S283" s="30">
        <f t="shared" si="27"/>
        <v>113163230.90516025</v>
      </c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</row>
    <row r="284" spans="1:31" ht="12.75">
      <c r="A284" s="30">
        <f t="shared" si="24"/>
        <v>26987</v>
      </c>
      <c r="B284" s="31">
        <v>27</v>
      </c>
      <c r="C284" s="31">
        <v>-13</v>
      </c>
      <c r="D284" s="31">
        <v>0.0691150669</v>
      </c>
      <c r="E284" s="32" t="s">
        <v>4</v>
      </c>
      <c r="F284" s="32" t="s">
        <v>150</v>
      </c>
      <c r="G284" s="30">
        <f>VLOOKUP(A284,GPW!A:E,5,0)</f>
        <v>363003.43572931964</v>
      </c>
      <c r="H284" s="30">
        <f>VLOOKUP(A284,Grid_Area!A:L,12,0)</f>
        <v>4660.703</v>
      </c>
      <c r="I284" s="30">
        <f t="shared" si="25"/>
        <v>12071.22077</v>
      </c>
      <c r="J284" s="30">
        <f>VLOOKUP(F284,Pop_Cal!B:O,14,0)</f>
        <v>678.1867910854927</v>
      </c>
      <c r="K284" s="30">
        <f>VLOOKUP(F284,Pop_Cal!B:G,6,0)</f>
        <v>60.992202729044834</v>
      </c>
      <c r="L284" s="30">
        <v>26987</v>
      </c>
      <c r="M284" s="30">
        <v>7</v>
      </c>
      <c r="N284" s="30">
        <f t="shared" si="28"/>
        <v>50885.99180772486</v>
      </c>
      <c r="O284" s="30">
        <f>N284*G284/SUM(N279:N285)</f>
        <v>55447.7190387819</v>
      </c>
      <c r="P284" s="30"/>
      <c r="Q284" s="30">
        <f t="shared" si="26"/>
        <v>37603910.64792147</v>
      </c>
      <c r="R284" s="30"/>
      <c r="S284" s="30">
        <f t="shared" si="27"/>
        <v>35047982.77887083</v>
      </c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</row>
    <row r="285" spans="1:31" ht="12.75">
      <c r="A285" s="30">
        <f t="shared" si="24"/>
        <v>26987</v>
      </c>
      <c r="B285" s="31">
        <v>27</v>
      </c>
      <c r="C285" s="31">
        <v>-13</v>
      </c>
      <c r="D285" s="31">
        <v>0.1757325376</v>
      </c>
      <c r="E285" s="32" t="s">
        <v>145</v>
      </c>
      <c r="F285" s="32" t="s">
        <v>106</v>
      </c>
      <c r="G285" s="30">
        <f>VLOOKUP(A285,GPW!A:E,5,0)</f>
        <v>363003.43572931964</v>
      </c>
      <c r="H285" s="30">
        <f>VLOOKUP(A285,Grid_Area!A:L,12,0)</f>
        <v>4660.703</v>
      </c>
      <c r="I285" s="30">
        <f t="shared" si="25"/>
        <v>12071.22077</v>
      </c>
      <c r="J285" s="30">
        <f>VLOOKUP(F285,Pop_Cal!B:O,14,0)</f>
        <v>445.08198812668877</v>
      </c>
      <c r="K285" s="30">
        <f>VLOOKUP(F285,Pop_Cal!B:G,6,0)</f>
        <v>4.1183040877697366</v>
      </c>
      <c r="L285" s="30">
        <v>26987</v>
      </c>
      <c r="M285" s="30">
        <v>7</v>
      </c>
      <c r="N285" s="30">
        <f t="shared" si="28"/>
        <v>8736.184233081925</v>
      </c>
      <c r="O285" s="30">
        <f>N285*G285/SUM(N279:N285)</f>
        <v>9519.34848115562</v>
      </c>
      <c r="P285" s="30"/>
      <c r="Q285" s="30">
        <f t="shared" si="26"/>
        <v>4236890.547663519</v>
      </c>
      <c r="R285" s="30"/>
      <c r="S285" s="30">
        <f t="shared" si="27"/>
        <v>3948910.2168335123</v>
      </c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</row>
    <row r="286" spans="1:31" ht="12.75">
      <c r="A286" s="30">
        <f t="shared" si="24"/>
        <v>28989</v>
      </c>
      <c r="B286" s="31">
        <v>29</v>
      </c>
      <c r="C286" s="31">
        <v>-11</v>
      </c>
      <c r="D286" s="31">
        <v>0.0287697953</v>
      </c>
      <c r="E286" s="32" t="s">
        <v>9</v>
      </c>
      <c r="F286" s="32" t="s">
        <v>93</v>
      </c>
      <c r="G286" s="30">
        <f>VLOOKUP(A286,GPW!A:E,5,0)</f>
        <v>113083.96997597448</v>
      </c>
      <c r="H286" s="30">
        <f>VLOOKUP(A286,Grid_Area!A:L,12,0)</f>
        <v>4693.923</v>
      </c>
      <c r="I286" s="30">
        <f t="shared" si="25"/>
        <v>12157.260569999999</v>
      </c>
      <c r="J286" s="30">
        <f>VLOOKUP(F286,Pop_Cal!B:O,14,0)</f>
        <v>376.1484071257429</v>
      </c>
      <c r="K286" s="30">
        <f>VLOOKUP(F286,Pop_Cal!B:G,6,0)</f>
        <v>8.578743545611015</v>
      </c>
      <c r="L286" s="30">
        <v>28989</v>
      </c>
      <c r="M286" s="30">
        <v>7</v>
      </c>
      <c r="N286" s="30">
        <f t="shared" si="28"/>
        <v>3000.5176250338823</v>
      </c>
      <c r="O286" s="30">
        <f>N286*G286/SUM(N286:N292)</f>
        <v>3262.511423765329</v>
      </c>
      <c r="P286" s="30">
        <f>SUM(O286:O292)</f>
        <v>113083.96997597445</v>
      </c>
      <c r="Q286" s="30">
        <f t="shared" si="26"/>
        <v>1227188.475278868</v>
      </c>
      <c r="R286" s="30"/>
      <c r="S286" s="30">
        <f t="shared" si="27"/>
        <v>1143776.7989266266</v>
      </c>
      <c r="T286" s="30">
        <f>SUM(S286:S292)</f>
        <v>41362196.240535736</v>
      </c>
      <c r="U286" s="30">
        <f>SUM(D286:D292)</f>
        <v>1.0000000018</v>
      </c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</row>
    <row r="287" spans="1:31" ht="12.75">
      <c r="A287" s="30">
        <f t="shared" si="24"/>
        <v>28989</v>
      </c>
      <c r="B287" s="31">
        <v>29</v>
      </c>
      <c r="C287" s="31">
        <v>-11</v>
      </c>
      <c r="D287" s="31">
        <v>0.0990551826</v>
      </c>
      <c r="E287" s="32" t="s">
        <v>7</v>
      </c>
      <c r="F287" s="32" t="s">
        <v>151</v>
      </c>
      <c r="G287" s="30">
        <f>VLOOKUP(A287,GPW!A:E,5,0)</f>
        <v>113083.96997597448</v>
      </c>
      <c r="H287" s="30">
        <f>VLOOKUP(A287,Grid_Area!A:L,12,0)</f>
        <v>4693.923</v>
      </c>
      <c r="I287" s="30">
        <f t="shared" si="25"/>
        <v>12157.260569999999</v>
      </c>
      <c r="J287" s="30">
        <f>VLOOKUP(F287,Pop_Cal!B:O,14,0)</f>
        <v>406.9677780006308</v>
      </c>
      <c r="K287" s="30">
        <f>VLOOKUP(F287,Pop_Cal!B:G,6,0)</f>
        <v>10.406234872688547</v>
      </c>
      <c r="L287" s="30">
        <v>28989</v>
      </c>
      <c r="M287" s="30">
        <v>7</v>
      </c>
      <c r="N287" s="30">
        <f t="shared" si="28"/>
        <v>12531.600804044147</v>
      </c>
      <c r="O287" s="30">
        <f>N287*G287/SUM(N286:N292)</f>
        <v>13625.812573188645</v>
      </c>
      <c r="P287" s="30"/>
      <c r="Q287" s="30">
        <f t="shared" si="26"/>
        <v>5545266.666363641</v>
      </c>
      <c r="R287" s="30"/>
      <c r="S287" s="30">
        <f t="shared" si="27"/>
        <v>5168356.356513731</v>
      </c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</row>
    <row r="288" spans="1:31" ht="12.75">
      <c r="A288" s="30">
        <f t="shared" si="24"/>
        <v>28989</v>
      </c>
      <c r="B288" s="31">
        <v>29</v>
      </c>
      <c r="C288" s="31">
        <v>-11</v>
      </c>
      <c r="D288" s="31">
        <v>0.0261414048</v>
      </c>
      <c r="E288" s="32" t="s">
        <v>7</v>
      </c>
      <c r="F288" s="32" t="s">
        <v>89</v>
      </c>
      <c r="G288" s="30">
        <f>VLOOKUP(A288,GPW!A:E,5,0)</f>
        <v>113083.96997597448</v>
      </c>
      <c r="H288" s="30">
        <f>VLOOKUP(A288,Grid_Area!A:L,12,0)</f>
        <v>4693.923</v>
      </c>
      <c r="I288" s="30">
        <f t="shared" si="25"/>
        <v>12157.260569999999</v>
      </c>
      <c r="J288" s="30">
        <f>VLOOKUP(F288,Pop_Cal!B:O,14,0)</f>
        <v>463.2796572028134</v>
      </c>
      <c r="K288" s="30">
        <f>VLOOKUP(F288,Pop_Cal!B:G,6,0)</f>
        <v>8.817338036012623</v>
      </c>
      <c r="L288" s="30">
        <v>28989</v>
      </c>
      <c r="M288" s="30">
        <v>7</v>
      </c>
      <c r="N288" s="30">
        <f t="shared" si="28"/>
        <v>2802.2194187031732</v>
      </c>
      <c r="O288" s="30">
        <f>N288*G288/SUM(N286:N292)</f>
        <v>3046.898571479948</v>
      </c>
      <c r="P288" s="30"/>
      <c r="Q288" s="30">
        <f t="shared" si="26"/>
        <v>1411566.125726972</v>
      </c>
      <c r="R288" s="30"/>
      <c r="S288" s="30">
        <f t="shared" si="27"/>
        <v>1315622.3491997602</v>
      </c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</row>
    <row r="289" spans="1:31" ht="12.75">
      <c r="A289" s="30">
        <f t="shared" si="24"/>
        <v>28989</v>
      </c>
      <c r="B289" s="31">
        <v>29</v>
      </c>
      <c r="C289" s="31">
        <v>-11</v>
      </c>
      <c r="D289" s="31">
        <v>0.4094384397</v>
      </c>
      <c r="E289" s="32" t="s">
        <v>9</v>
      </c>
      <c r="F289" s="32" t="s">
        <v>98</v>
      </c>
      <c r="G289" s="30">
        <f>VLOOKUP(A289,GPW!A:E,5,0)</f>
        <v>113083.96997597448</v>
      </c>
      <c r="H289" s="30">
        <f>VLOOKUP(A289,Grid_Area!A:L,12,0)</f>
        <v>4693.923</v>
      </c>
      <c r="I289" s="30">
        <f t="shared" si="25"/>
        <v>12157.260569999999</v>
      </c>
      <c r="J289" s="30">
        <f>VLOOKUP(F289,Pop_Cal!B:O,14,0)</f>
        <v>391.6873902590905</v>
      </c>
      <c r="K289" s="30">
        <f>VLOOKUP(F289,Pop_Cal!B:G,6,0)</f>
        <v>7.501012145748988</v>
      </c>
      <c r="L289" s="30">
        <v>28989</v>
      </c>
      <c r="M289" s="30">
        <v>7</v>
      </c>
      <c r="N289" s="30">
        <f t="shared" si="28"/>
        <v>37337.41159813731</v>
      </c>
      <c r="O289" s="30">
        <f>N289*G289/SUM(N286:N292)</f>
        <v>40597.57251763369</v>
      </c>
      <c r="P289" s="30"/>
      <c r="Q289" s="30">
        <f t="shared" si="26"/>
        <v>15901557.230286114</v>
      </c>
      <c r="R289" s="30"/>
      <c r="S289" s="30">
        <f t="shared" si="27"/>
        <v>14820732.587691696</v>
      </c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</row>
    <row r="290" spans="1:31" ht="12.75">
      <c r="A290" s="30">
        <f t="shared" si="24"/>
        <v>28989</v>
      </c>
      <c r="B290" s="31">
        <v>29</v>
      </c>
      <c r="C290" s="31">
        <v>-11</v>
      </c>
      <c r="D290" s="31">
        <v>0.2740543728</v>
      </c>
      <c r="E290" s="32" t="s">
        <v>7</v>
      </c>
      <c r="F290" s="32" t="s">
        <v>90</v>
      </c>
      <c r="G290" s="30">
        <f>VLOOKUP(A290,GPW!A:E,5,0)</f>
        <v>113083.96997597448</v>
      </c>
      <c r="H290" s="30">
        <f>VLOOKUP(A290,Grid_Area!A:L,12,0)</f>
        <v>4693.923</v>
      </c>
      <c r="I290" s="30">
        <f t="shared" si="25"/>
        <v>12157.260569999999</v>
      </c>
      <c r="J290" s="30">
        <f>VLOOKUP(F290,Pop_Cal!B:O,14,0)</f>
        <v>380.44696501855816</v>
      </c>
      <c r="K290" s="30">
        <f>VLOOKUP(F290,Pop_Cal!B:G,6,0)</f>
        <v>11.961298005358739</v>
      </c>
      <c r="L290" s="30">
        <v>28989</v>
      </c>
      <c r="M290" s="30">
        <v>7</v>
      </c>
      <c r="N290" s="30">
        <f t="shared" si="28"/>
        <v>39852.0596588109</v>
      </c>
      <c r="O290" s="30">
        <f>N290*G290/SUM(N286:N292)</f>
        <v>43331.79009271102</v>
      </c>
      <c r="P290" s="30"/>
      <c r="Q290" s="30">
        <f t="shared" si="26"/>
        <v>16485448.029593132</v>
      </c>
      <c r="R290" s="30"/>
      <c r="S290" s="30">
        <f t="shared" si="27"/>
        <v>15364936.48367624</v>
      </c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</row>
    <row r="291" spans="1:31" ht="12.75">
      <c r="A291" s="30">
        <f t="shared" si="24"/>
        <v>28989</v>
      </c>
      <c r="B291" s="31">
        <v>29</v>
      </c>
      <c r="C291" s="31">
        <v>-11</v>
      </c>
      <c r="D291" s="31">
        <v>0.1572030645</v>
      </c>
      <c r="E291" s="32" t="s">
        <v>7</v>
      </c>
      <c r="F291" s="32" t="s">
        <v>152</v>
      </c>
      <c r="G291" s="30">
        <f>VLOOKUP(A291,GPW!A:E,5,0)</f>
        <v>113083.96997597448</v>
      </c>
      <c r="H291" s="30">
        <f>VLOOKUP(A291,Grid_Area!A:L,12,0)</f>
        <v>4693.923</v>
      </c>
      <c r="I291" s="30">
        <f t="shared" si="25"/>
        <v>12157.260569999999</v>
      </c>
      <c r="J291" s="30">
        <f>VLOOKUP(F291,Pop_Cal!B:O,14,0)</f>
        <v>413.4736851657509</v>
      </c>
      <c r="K291" s="30">
        <f>VLOOKUP(F291,Pop_Cal!B:G,6,0)</f>
        <v>4.288556182976739</v>
      </c>
      <c r="L291" s="30">
        <v>28989</v>
      </c>
      <c r="M291" s="30">
        <v>7</v>
      </c>
      <c r="N291" s="30">
        <f t="shared" si="28"/>
        <v>8196.11110585334</v>
      </c>
      <c r="O291" s="30">
        <f>N291*G291/SUM(N286:N292)</f>
        <v>8911.764386984547</v>
      </c>
      <c r="P291" s="30"/>
      <c r="Q291" s="30">
        <f t="shared" si="26"/>
        <v>3684780.0624153996</v>
      </c>
      <c r="R291" s="30"/>
      <c r="S291" s="30">
        <f t="shared" si="27"/>
        <v>3434326.5353599554</v>
      </c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</row>
    <row r="292" spans="1:31" ht="12.75">
      <c r="A292" s="30">
        <f t="shared" si="24"/>
        <v>28989</v>
      </c>
      <c r="B292" s="31">
        <v>29</v>
      </c>
      <c r="C292" s="31">
        <v>-11</v>
      </c>
      <c r="D292" s="31">
        <v>0.0053377421</v>
      </c>
      <c r="E292" s="32" t="s">
        <v>9</v>
      </c>
      <c r="F292" s="32" t="s">
        <v>101</v>
      </c>
      <c r="G292" s="30">
        <f>VLOOKUP(A292,GPW!A:E,5,0)</f>
        <v>113083.96997597448</v>
      </c>
      <c r="H292" s="30">
        <f>VLOOKUP(A292,Grid_Area!A:L,12,0)</f>
        <v>4693.923</v>
      </c>
      <c r="I292" s="30">
        <f t="shared" si="25"/>
        <v>12157.260569999999</v>
      </c>
      <c r="J292" s="30">
        <f>VLOOKUP(F292,Pop_Cal!B:O,14,0)</f>
        <v>399.164722394047</v>
      </c>
      <c r="K292" s="30">
        <f>VLOOKUP(F292,Pop_Cal!B:G,6,0)</f>
        <v>4.359794071244706</v>
      </c>
      <c r="L292" s="30">
        <v>28989</v>
      </c>
      <c r="M292" s="30">
        <v>7</v>
      </c>
      <c r="N292" s="30">
        <f t="shared" si="28"/>
        <v>282.91715882908517</v>
      </c>
      <c r="O292" s="30">
        <f>N292*G292/SUM(N286:N292)</f>
        <v>307.62041021128726</v>
      </c>
      <c r="P292" s="30"/>
      <c r="Q292" s="30">
        <f t="shared" si="26"/>
        <v>122791.21564473133</v>
      </c>
      <c r="R292" s="30"/>
      <c r="S292" s="30">
        <f t="shared" si="27"/>
        <v>114445.12916773019</v>
      </c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</row>
    <row r="293" spans="1:31" ht="12.75">
      <c r="A293" s="30">
        <f t="shared" si="24"/>
        <v>22985</v>
      </c>
      <c r="B293" s="31">
        <v>23</v>
      </c>
      <c r="C293" s="31">
        <v>-15</v>
      </c>
      <c r="D293" s="31">
        <v>0.005167223</v>
      </c>
      <c r="E293" s="32" t="s">
        <v>12</v>
      </c>
      <c r="F293" s="32" t="s">
        <v>117</v>
      </c>
      <c r="G293" s="30">
        <f>VLOOKUP(A293,GPW!A:E,5,0)</f>
        <v>61197.460372535046</v>
      </c>
      <c r="H293" s="30">
        <f>VLOOKUP(A293,Grid_Area!A:L,12,0)</f>
        <v>4621.803</v>
      </c>
      <c r="I293" s="30">
        <f t="shared" si="25"/>
        <v>11970.46977</v>
      </c>
      <c r="J293" s="30">
        <f>VLOOKUP(F293,Pop_Cal!B:O,14,0)</f>
        <v>396.99571075406595</v>
      </c>
      <c r="K293" s="30">
        <f>VLOOKUP(F293,Pop_Cal!B:G,6,0)</f>
        <v>5.552892844916125</v>
      </c>
      <c r="L293" s="30">
        <v>22985</v>
      </c>
      <c r="M293" s="30">
        <v>8</v>
      </c>
      <c r="N293" s="30">
        <f t="shared" si="28"/>
        <v>343.46911555603424</v>
      </c>
      <c r="O293" s="30">
        <f>N293*G293/SUM(N293:N300)</f>
        <v>329.6369146087779</v>
      </c>
      <c r="P293" s="33">
        <f>SUM(O293:O300)</f>
        <v>61197.460372535046</v>
      </c>
      <c r="Q293" s="30">
        <f t="shared" si="26"/>
        <v>130864.44120588912</v>
      </c>
      <c r="R293" s="30"/>
      <c r="S293" s="30">
        <f t="shared" si="27"/>
        <v>121969.61972102954</v>
      </c>
      <c r="T293" s="30">
        <f>SUM(S293:S300)</f>
        <v>24105108.02861536</v>
      </c>
      <c r="U293" s="30">
        <f>SUM(D293:D300)</f>
        <v>1.0000000019</v>
      </c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</row>
    <row r="294" spans="1:31" ht="12.75">
      <c r="A294" s="30">
        <f t="shared" si="24"/>
        <v>22985</v>
      </c>
      <c r="B294" s="31">
        <v>23</v>
      </c>
      <c r="C294" s="31">
        <v>-15</v>
      </c>
      <c r="D294" s="31">
        <v>0.1694882972</v>
      </c>
      <c r="E294" s="32" t="s">
        <v>12</v>
      </c>
      <c r="F294" s="32" t="s">
        <v>120</v>
      </c>
      <c r="G294" s="30">
        <f>VLOOKUP(A294,GPW!A:E,5,0)</f>
        <v>61197.460372535046</v>
      </c>
      <c r="H294" s="30">
        <f>VLOOKUP(A294,Grid_Area!A:L,12,0)</f>
        <v>4621.803</v>
      </c>
      <c r="I294" s="30">
        <f t="shared" si="25"/>
        <v>11970.46977</v>
      </c>
      <c r="J294" s="30">
        <f>VLOOKUP(F294,Pop_Cal!B:O,14,0)</f>
        <v>464.2577635359204</v>
      </c>
      <c r="K294" s="30">
        <f>VLOOKUP(F294,Pop_Cal!B:G,6,0)</f>
        <v>14.17320099255583</v>
      </c>
      <c r="L294" s="30">
        <v>22985</v>
      </c>
      <c r="M294" s="30">
        <v>8</v>
      </c>
      <c r="N294" s="30">
        <f t="shared" si="28"/>
        <v>28755.3631517525</v>
      </c>
      <c r="O294" s="30">
        <f>N294*G294/SUM(N293:N300)</f>
        <v>27597.32610151448</v>
      </c>
      <c r="P294" s="30"/>
      <c r="Q294" s="30">
        <f t="shared" si="26"/>
        <v>12812272.895460594</v>
      </c>
      <c r="R294" s="30"/>
      <c r="S294" s="30">
        <f t="shared" si="27"/>
        <v>11941426.092690626</v>
      </c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</row>
    <row r="295" spans="1:31" ht="12.75">
      <c r="A295" s="30">
        <f t="shared" si="24"/>
        <v>22985</v>
      </c>
      <c r="B295" s="31">
        <v>23</v>
      </c>
      <c r="C295" s="31">
        <v>-15</v>
      </c>
      <c r="D295" s="31">
        <v>0.1457490269</v>
      </c>
      <c r="E295" s="32" t="s">
        <v>12</v>
      </c>
      <c r="F295" s="32" t="s">
        <v>118</v>
      </c>
      <c r="G295" s="30">
        <f>VLOOKUP(A295,GPW!A:E,5,0)</f>
        <v>61197.460372535046</v>
      </c>
      <c r="H295" s="30">
        <f>VLOOKUP(A295,Grid_Area!A:L,12,0)</f>
        <v>4621.803</v>
      </c>
      <c r="I295" s="30">
        <f t="shared" si="25"/>
        <v>11970.46977</v>
      </c>
      <c r="J295" s="30">
        <f>VLOOKUP(F295,Pop_Cal!B:O,14,0)</f>
        <v>393.5761013330718</v>
      </c>
      <c r="K295" s="30">
        <f>VLOOKUP(F295,Pop_Cal!B:G,6,0)</f>
        <v>4.805876045464293</v>
      </c>
      <c r="L295" s="30">
        <v>22985</v>
      </c>
      <c r="M295" s="30">
        <v>8</v>
      </c>
      <c r="N295" s="30">
        <f t="shared" si="28"/>
        <v>8384.736582852336</v>
      </c>
      <c r="O295" s="30">
        <f>N295*G295/SUM(N293:N300)</f>
        <v>8047.066160531923</v>
      </c>
      <c r="P295" s="30"/>
      <c r="Q295" s="30">
        <f t="shared" si="26"/>
        <v>3167132.926631445</v>
      </c>
      <c r="R295" s="30"/>
      <c r="S295" s="30">
        <f t="shared" si="27"/>
        <v>2951863.738595208</v>
      </c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</row>
    <row r="296" spans="1:31" ht="12.75">
      <c r="A296" s="30">
        <f t="shared" si="24"/>
        <v>22985</v>
      </c>
      <c r="B296" s="31">
        <v>23</v>
      </c>
      <c r="C296" s="31">
        <v>-15</v>
      </c>
      <c r="D296" s="31">
        <v>0.0500441977</v>
      </c>
      <c r="E296" s="32" t="s">
        <v>145</v>
      </c>
      <c r="F296" s="32" t="s">
        <v>107</v>
      </c>
      <c r="G296" s="30">
        <f>VLOOKUP(A296,GPW!A:E,5,0)</f>
        <v>61197.460372535046</v>
      </c>
      <c r="H296" s="30">
        <f>VLOOKUP(A296,Grid_Area!A:L,12,0)</f>
        <v>4621.803</v>
      </c>
      <c r="I296" s="30">
        <f t="shared" si="25"/>
        <v>11970.46977</v>
      </c>
      <c r="J296" s="30">
        <f>VLOOKUP(F296,Pop_Cal!B:O,14,0)</f>
        <v>397.0034306862875</v>
      </c>
      <c r="K296" s="30">
        <f>VLOOKUP(F296,Pop_Cal!B:G,6,0)</f>
        <v>3.748081140350877</v>
      </c>
      <c r="L296" s="30">
        <v>22985</v>
      </c>
      <c r="M296" s="30">
        <v>8</v>
      </c>
      <c r="N296" s="30">
        <f t="shared" si="28"/>
        <v>2245.297586217178</v>
      </c>
      <c r="O296" s="30">
        <f>N296*G296/SUM(N293:N300)</f>
        <v>2154.8748786364176</v>
      </c>
      <c r="P296" s="30"/>
      <c r="Q296" s="30">
        <f t="shared" si="26"/>
        <v>855492.7195183552</v>
      </c>
      <c r="R296" s="30"/>
      <c r="S296" s="30">
        <f t="shared" si="27"/>
        <v>797345.1054560993</v>
      </c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</row>
    <row r="297" spans="1:31" ht="12.75">
      <c r="A297" s="30">
        <f t="shared" si="24"/>
        <v>22985</v>
      </c>
      <c r="B297" s="31">
        <v>23</v>
      </c>
      <c r="C297" s="31">
        <v>-15</v>
      </c>
      <c r="D297" s="31">
        <v>0.0005492989</v>
      </c>
      <c r="E297" s="32" t="s">
        <v>145</v>
      </c>
      <c r="F297" s="32" t="s">
        <v>103</v>
      </c>
      <c r="G297" s="30">
        <f>VLOOKUP(A297,GPW!A:E,5,0)</f>
        <v>61197.460372535046</v>
      </c>
      <c r="H297" s="30">
        <f>VLOOKUP(A297,Grid_Area!A:L,12,0)</f>
        <v>4621.803</v>
      </c>
      <c r="I297" s="30">
        <f t="shared" si="25"/>
        <v>11970.46977</v>
      </c>
      <c r="J297" s="30">
        <f>VLOOKUP(F297,Pop_Cal!B:O,14,0)</f>
        <v>400.61921821728396</v>
      </c>
      <c r="K297" s="30">
        <f>VLOOKUP(F297,Pop_Cal!B:G,6,0)</f>
        <v>3.660542251582714</v>
      </c>
      <c r="L297" s="30">
        <v>22985</v>
      </c>
      <c r="M297" s="30">
        <v>8</v>
      </c>
      <c r="N297" s="30">
        <f t="shared" si="28"/>
        <v>24.06940461290177</v>
      </c>
      <c r="O297" s="30">
        <f>N297*G297/SUM(N293:N300)</f>
        <v>23.100080658555836</v>
      </c>
      <c r="P297" s="30"/>
      <c r="Q297" s="30">
        <f t="shared" si="26"/>
        <v>9254.336254186841</v>
      </c>
      <c r="R297" s="30"/>
      <c r="S297" s="30">
        <f t="shared" si="27"/>
        <v>8625.321464658578</v>
      </c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</row>
    <row r="298" spans="1:31" ht="12.75">
      <c r="A298" s="30">
        <f t="shared" si="24"/>
        <v>22985</v>
      </c>
      <c r="B298" s="31">
        <v>23</v>
      </c>
      <c r="C298" s="31">
        <v>-15</v>
      </c>
      <c r="D298" s="31">
        <v>2.81194E-05</v>
      </c>
      <c r="E298" s="32" t="s">
        <v>145</v>
      </c>
      <c r="F298" s="32" t="s">
        <v>103</v>
      </c>
      <c r="G298" s="30">
        <f>VLOOKUP(A298,GPW!A:E,5,0)</f>
        <v>61197.460372535046</v>
      </c>
      <c r="H298" s="30">
        <f>VLOOKUP(A298,Grid_Area!A:L,12,0)</f>
        <v>4621.803</v>
      </c>
      <c r="I298" s="30">
        <f t="shared" si="25"/>
        <v>11970.46977</v>
      </c>
      <c r="J298" s="30">
        <f>VLOOKUP(F298,Pop_Cal!B:O,14,0)</f>
        <v>400.61921821728396</v>
      </c>
      <c r="K298" s="30">
        <f>VLOOKUP(F298,Pop_Cal!B:G,6,0)</f>
        <v>3.660542251582714</v>
      </c>
      <c r="L298" s="30">
        <v>22985</v>
      </c>
      <c r="M298" s="30">
        <v>8</v>
      </c>
      <c r="N298" s="30">
        <f t="shared" si="28"/>
        <v>1.232147408400108</v>
      </c>
      <c r="O298" s="30">
        <f>N298*G298/SUM(N293:N300)</f>
        <v>1.1825263223177673</v>
      </c>
      <c r="P298" s="30"/>
      <c r="Q298" s="30">
        <f t="shared" si="26"/>
        <v>473.7427707683039</v>
      </c>
      <c r="R298" s="30"/>
      <c r="S298" s="30">
        <f t="shared" si="27"/>
        <v>441.5425998364833</v>
      </c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</row>
    <row r="299" spans="1:31" ht="12.75">
      <c r="A299" s="30">
        <f t="shared" si="24"/>
        <v>22985</v>
      </c>
      <c r="B299" s="31">
        <v>23</v>
      </c>
      <c r="C299" s="31">
        <v>-15</v>
      </c>
      <c r="D299" s="31">
        <v>0.6288933845</v>
      </c>
      <c r="E299" s="32" t="s">
        <v>12</v>
      </c>
      <c r="F299" s="32" t="s">
        <v>119</v>
      </c>
      <c r="G299" s="30">
        <f>VLOOKUP(A299,GPW!A:E,5,0)</f>
        <v>61197.460372535046</v>
      </c>
      <c r="H299" s="30">
        <f>VLOOKUP(A299,Grid_Area!A:L,12,0)</f>
        <v>4621.803</v>
      </c>
      <c r="I299" s="30">
        <f t="shared" si="25"/>
        <v>11970.46977</v>
      </c>
      <c r="J299" s="30">
        <f>VLOOKUP(F299,Pop_Cal!B:O,14,0)</f>
        <v>385.6692751701767</v>
      </c>
      <c r="K299" s="30">
        <f>VLOOKUP(F299,Pop_Cal!B:G,6,0)</f>
        <v>3.189061444969615</v>
      </c>
      <c r="L299" s="30">
        <v>22985</v>
      </c>
      <c r="M299" s="30">
        <v>8</v>
      </c>
      <c r="N299" s="30">
        <f t="shared" si="28"/>
        <v>24007.730517849726</v>
      </c>
      <c r="O299" s="30">
        <f>N299*G299/SUM(N293:N300)</f>
        <v>23040.89030494476</v>
      </c>
      <c r="P299" s="30"/>
      <c r="Q299" s="30">
        <f t="shared" si="26"/>
        <v>8886163.463183599</v>
      </c>
      <c r="R299" s="30"/>
      <c r="S299" s="30">
        <f t="shared" si="27"/>
        <v>8282173.280961793</v>
      </c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</row>
    <row r="300" spans="1:31" ht="12.75">
      <c r="A300" s="30">
        <f t="shared" si="24"/>
        <v>22985</v>
      </c>
      <c r="B300" s="31">
        <v>23</v>
      </c>
      <c r="C300" s="31">
        <v>-15</v>
      </c>
      <c r="D300" s="31">
        <v>8.04543E-05</v>
      </c>
      <c r="E300" s="32" t="s">
        <v>145</v>
      </c>
      <c r="F300" s="32" t="s">
        <v>103</v>
      </c>
      <c r="G300" s="30">
        <f>VLOOKUP(A300,GPW!A:E,5,0)</f>
        <v>61197.460372535046</v>
      </c>
      <c r="H300" s="30">
        <f>VLOOKUP(A300,Grid_Area!A:L,12,0)</f>
        <v>4621.803</v>
      </c>
      <c r="I300" s="30">
        <f t="shared" si="25"/>
        <v>11970.46977</v>
      </c>
      <c r="J300" s="30">
        <f>VLOOKUP(F300,Pop_Cal!B:O,14,0)</f>
        <v>400.61921821728396</v>
      </c>
      <c r="K300" s="30">
        <f>VLOOKUP(F300,Pop_Cal!B:G,6,0)</f>
        <v>3.660542251582714</v>
      </c>
      <c r="L300" s="30">
        <v>22985</v>
      </c>
      <c r="M300" s="30">
        <v>8</v>
      </c>
      <c r="N300" s="30">
        <f t="shared" si="28"/>
        <v>3.5253795329788264</v>
      </c>
      <c r="O300" s="30">
        <f>N300*G300/SUM(N293:N300)</f>
        <v>3.3834053178108476</v>
      </c>
      <c r="P300" s="30"/>
      <c r="Q300" s="30">
        <f t="shared" si="26"/>
        <v>1355.457193333583</v>
      </c>
      <c r="R300" s="30"/>
      <c r="S300" s="30">
        <f t="shared" si="27"/>
        <v>1263.3271261130885</v>
      </c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</row>
    <row r="301" spans="1:31" ht="12.75">
      <c r="A301" s="30">
        <f t="shared" si="24"/>
        <v>30986</v>
      </c>
      <c r="B301" s="31">
        <v>31</v>
      </c>
      <c r="C301" s="31">
        <v>-14</v>
      </c>
      <c r="D301" s="31">
        <v>0.0005720462</v>
      </c>
      <c r="E301" s="32" t="s">
        <v>5</v>
      </c>
      <c r="F301" s="32" t="s">
        <v>86</v>
      </c>
      <c r="G301" s="30">
        <f>VLOOKUP(A301,GPW!A:E,5,0)</f>
        <v>168087.3902352578</v>
      </c>
      <c r="H301" s="30">
        <f>VLOOKUP(A301,Grid_Area!A:L,12,0)</f>
        <v>4641.958</v>
      </c>
      <c r="I301" s="30">
        <f t="shared" si="25"/>
        <v>12022.671219999998</v>
      </c>
      <c r="J301" s="30">
        <f>VLOOKUP(F301,Pop_Cal!B:O,14,0)</f>
        <v>382.5592435078085</v>
      </c>
      <c r="K301" s="30">
        <f>VLOOKUP(F301,Pop_Cal!B:G,6,0)</f>
        <v>34.71270995236902</v>
      </c>
      <c r="L301" s="30">
        <v>30986</v>
      </c>
      <c r="M301" s="30">
        <v>8</v>
      </c>
      <c r="N301" s="30">
        <f t="shared" si="28"/>
        <v>238.7374744628309</v>
      </c>
      <c r="O301" s="30">
        <f>N301*G301/SUM(N301:N308)</f>
        <v>243.69523710532638</v>
      </c>
      <c r="P301" s="30">
        <f>SUM(O301:O308)</f>
        <v>168087.3902352578</v>
      </c>
      <c r="Q301" s="30">
        <f t="shared" si="26"/>
        <v>93227.86555346969</v>
      </c>
      <c r="R301" s="30"/>
      <c r="S301" s="30">
        <f t="shared" si="27"/>
        <v>86891.19216938401</v>
      </c>
      <c r="T301" s="30">
        <f>SUM(S301:S308)</f>
        <v>63994078.420582876</v>
      </c>
      <c r="U301" s="30">
        <f>SUM(D301:D308)</f>
        <v>1.0000000019</v>
      </c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</row>
    <row r="302" spans="1:31" ht="12.75">
      <c r="A302" s="30">
        <f t="shared" si="24"/>
        <v>30986</v>
      </c>
      <c r="B302" s="31">
        <v>31</v>
      </c>
      <c r="C302" s="31">
        <v>-14</v>
      </c>
      <c r="D302" s="31">
        <v>0.0426535159</v>
      </c>
      <c r="E302" s="32" t="s">
        <v>5</v>
      </c>
      <c r="F302" s="32" t="s">
        <v>86</v>
      </c>
      <c r="G302" s="30">
        <f>VLOOKUP(A302,GPW!A:E,5,0)</f>
        <v>168087.3902352578</v>
      </c>
      <c r="H302" s="30">
        <f>VLOOKUP(A302,Grid_Area!A:L,12,0)</f>
        <v>4641.958</v>
      </c>
      <c r="I302" s="30">
        <f t="shared" si="25"/>
        <v>12022.671219999998</v>
      </c>
      <c r="J302" s="30">
        <f>VLOOKUP(F302,Pop_Cal!B:O,14,0)</f>
        <v>382.5592435078085</v>
      </c>
      <c r="K302" s="30">
        <f>VLOOKUP(F302,Pop_Cal!B:G,6,0)</f>
        <v>34.71270995236902</v>
      </c>
      <c r="L302" s="30">
        <v>30986</v>
      </c>
      <c r="M302" s="30">
        <v>8</v>
      </c>
      <c r="N302" s="30">
        <f t="shared" si="28"/>
        <v>17800.996952564674</v>
      </c>
      <c r="O302" s="30">
        <f>N302*G302/SUM(N301:N308)</f>
        <v>18170.662912586973</v>
      </c>
      <c r="P302" s="30"/>
      <c r="Q302" s="30">
        <f t="shared" si="26"/>
        <v>6951355.057874665</v>
      </c>
      <c r="R302" s="30"/>
      <c r="S302" s="30">
        <f t="shared" si="27"/>
        <v>6478873.291644585</v>
      </c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</row>
    <row r="303" spans="1:31" ht="12.75">
      <c r="A303" s="30">
        <f t="shared" si="24"/>
        <v>30986</v>
      </c>
      <c r="B303" s="31">
        <v>31</v>
      </c>
      <c r="C303" s="31">
        <v>-14</v>
      </c>
      <c r="D303" s="31">
        <v>0.3049428533</v>
      </c>
      <c r="E303" s="32" t="s">
        <v>5</v>
      </c>
      <c r="F303" s="32" t="s">
        <v>88</v>
      </c>
      <c r="G303" s="30">
        <f>VLOOKUP(A303,GPW!A:E,5,0)</f>
        <v>168087.3902352578</v>
      </c>
      <c r="H303" s="30">
        <f>VLOOKUP(A303,Grid_Area!A:L,12,0)</f>
        <v>4641.958</v>
      </c>
      <c r="I303" s="30">
        <f t="shared" si="25"/>
        <v>12022.671219999998</v>
      </c>
      <c r="J303" s="30">
        <f>VLOOKUP(F303,Pop_Cal!B:O,14,0)</f>
        <v>380.15657346671526</v>
      </c>
      <c r="K303" s="30">
        <f>VLOOKUP(F303,Pop_Cal!B:G,6,0)</f>
        <v>13.35448999250776</v>
      </c>
      <c r="L303" s="30">
        <v>30986</v>
      </c>
      <c r="M303" s="30">
        <v>8</v>
      </c>
      <c r="N303" s="30">
        <f t="shared" si="28"/>
        <v>48960.60067738239</v>
      </c>
      <c r="O303" s="30">
        <f>N303*G303/SUM(N301:N308)</f>
        <v>49977.34527325545</v>
      </c>
      <c r="P303" s="30"/>
      <c r="Q303" s="30">
        <f t="shared" si="26"/>
        <v>18999216.33004373</v>
      </c>
      <c r="R303" s="30"/>
      <c r="S303" s="30">
        <f t="shared" si="27"/>
        <v>17707844.61706565</v>
      </c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</row>
    <row r="304" spans="1:31" ht="12.75">
      <c r="A304" s="30">
        <f t="shared" si="24"/>
        <v>30986</v>
      </c>
      <c r="B304" s="31">
        <v>31</v>
      </c>
      <c r="C304" s="31">
        <v>-14</v>
      </c>
      <c r="D304" s="31">
        <v>0.0033451306</v>
      </c>
      <c r="E304" s="32" t="s">
        <v>9</v>
      </c>
      <c r="F304" s="32" t="s">
        <v>100</v>
      </c>
      <c r="G304" s="30">
        <f>VLOOKUP(A304,GPW!A:E,5,0)</f>
        <v>168087.3902352578</v>
      </c>
      <c r="H304" s="30">
        <f>VLOOKUP(A304,Grid_Area!A:L,12,0)</f>
        <v>4641.958</v>
      </c>
      <c r="I304" s="30">
        <f t="shared" si="25"/>
        <v>12022.671219999998</v>
      </c>
      <c r="J304" s="30">
        <f>VLOOKUP(F304,Pop_Cal!B:O,14,0)</f>
        <v>430.30424493866474</v>
      </c>
      <c r="K304" s="30">
        <f>VLOOKUP(F304,Pop_Cal!B:G,6,0)</f>
        <v>2.8123854891901794</v>
      </c>
      <c r="L304" s="30">
        <v>30986</v>
      </c>
      <c r="M304" s="30">
        <v>8</v>
      </c>
      <c r="N304" s="30">
        <f t="shared" si="28"/>
        <v>113.10684733666845</v>
      </c>
      <c r="O304" s="30">
        <f>N304*G304/SUM(N301:N308)</f>
        <v>115.45569057377607</v>
      </c>
      <c r="P304" s="30"/>
      <c r="Q304" s="30">
        <f t="shared" si="26"/>
        <v>49681.07375622082</v>
      </c>
      <c r="R304" s="30"/>
      <c r="S304" s="30">
        <f t="shared" si="27"/>
        <v>46304.26430236408</v>
      </c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</row>
    <row r="305" spans="1:31" ht="12.75">
      <c r="A305" s="30">
        <f t="shared" si="24"/>
        <v>30986</v>
      </c>
      <c r="B305" s="31">
        <v>31</v>
      </c>
      <c r="C305" s="31">
        <v>-14</v>
      </c>
      <c r="D305" s="31">
        <v>0.2301959422</v>
      </c>
      <c r="E305" s="32" t="s">
        <v>3</v>
      </c>
      <c r="F305" s="32" t="s">
        <v>78</v>
      </c>
      <c r="G305" s="30">
        <f>VLOOKUP(A305,GPW!A:E,5,0)</f>
        <v>168087.3902352578</v>
      </c>
      <c r="H305" s="30">
        <f>VLOOKUP(A305,Grid_Area!A:L,12,0)</f>
        <v>4641.958</v>
      </c>
      <c r="I305" s="30">
        <f t="shared" si="25"/>
        <v>12022.671219999998</v>
      </c>
      <c r="J305" s="30">
        <f>VLOOKUP(F305,Pop_Cal!B:O,14,0)</f>
        <v>392.87297225844065</v>
      </c>
      <c r="K305" s="30">
        <f>VLOOKUP(F305,Pop_Cal!B:G,6,0)</f>
        <v>4.431159265127832</v>
      </c>
      <c r="L305" s="30">
        <v>30986</v>
      </c>
      <c r="M305" s="30">
        <v>8</v>
      </c>
      <c r="N305" s="30">
        <f t="shared" si="28"/>
        <v>12263.54402011151</v>
      </c>
      <c r="O305" s="30">
        <f>N305*G305/SUM(N301:N308)</f>
        <v>12518.215979527642</v>
      </c>
      <c r="P305" s="30"/>
      <c r="Q305" s="30">
        <f t="shared" si="26"/>
        <v>4918068.719250131</v>
      </c>
      <c r="R305" s="30"/>
      <c r="S305" s="30">
        <f t="shared" si="27"/>
        <v>4583788.888114206</v>
      </c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</row>
    <row r="306" spans="1:31" ht="12.75">
      <c r="A306" s="30">
        <f t="shared" si="24"/>
        <v>30986</v>
      </c>
      <c r="B306" s="31">
        <v>31</v>
      </c>
      <c r="C306" s="31">
        <v>-14</v>
      </c>
      <c r="D306" s="31">
        <v>0.1424912074</v>
      </c>
      <c r="E306" s="32" t="s">
        <v>9</v>
      </c>
      <c r="F306" s="32" t="s">
        <v>100</v>
      </c>
      <c r="G306" s="30">
        <f>VLOOKUP(A306,GPW!A:E,5,0)</f>
        <v>168087.3902352578</v>
      </c>
      <c r="H306" s="30">
        <f>VLOOKUP(A306,Grid_Area!A:L,12,0)</f>
        <v>4641.958</v>
      </c>
      <c r="I306" s="30">
        <f t="shared" si="25"/>
        <v>12022.671219999998</v>
      </c>
      <c r="J306" s="30">
        <f>VLOOKUP(F306,Pop_Cal!B:O,14,0)</f>
        <v>430.30424493866474</v>
      </c>
      <c r="K306" s="30">
        <f>VLOOKUP(F306,Pop_Cal!B:G,6,0)</f>
        <v>2.8123854891901794</v>
      </c>
      <c r="L306" s="30">
        <v>30986</v>
      </c>
      <c r="M306" s="30">
        <v>8</v>
      </c>
      <c r="N306" s="30">
        <f t="shared" si="28"/>
        <v>4817.967717675763</v>
      </c>
      <c r="O306" s="30">
        <f>N306*G306/SUM(N301:N308)</f>
        <v>4918.02046564584</v>
      </c>
      <c r="P306" s="30"/>
      <c r="Q306" s="30">
        <f t="shared" si="26"/>
        <v>2116245.0830626334</v>
      </c>
      <c r="R306" s="30"/>
      <c r="S306" s="30">
        <f t="shared" si="27"/>
        <v>1972404.4640327569</v>
      </c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</row>
    <row r="307" spans="1:31" ht="12.75">
      <c r="A307" s="30">
        <f t="shared" si="24"/>
        <v>30986</v>
      </c>
      <c r="B307" s="31">
        <v>31</v>
      </c>
      <c r="C307" s="31">
        <v>-14</v>
      </c>
      <c r="D307" s="31">
        <v>0.2748838149</v>
      </c>
      <c r="E307" s="32" t="s">
        <v>5</v>
      </c>
      <c r="F307" s="32" t="s">
        <v>85</v>
      </c>
      <c r="G307" s="30">
        <f>VLOOKUP(A307,GPW!A:E,5,0)</f>
        <v>168087.3902352578</v>
      </c>
      <c r="H307" s="30">
        <f>VLOOKUP(A307,Grid_Area!A:L,12,0)</f>
        <v>4641.958</v>
      </c>
      <c r="I307" s="30">
        <f t="shared" si="25"/>
        <v>12022.671219999998</v>
      </c>
      <c r="J307" s="30">
        <f>VLOOKUP(F307,Pop_Cal!B:O,14,0)</f>
        <v>432.65621746767454</v>
      </c>
      <c r="K307" s="30">
        <f>VLOOKUP(F307,Pop_Cal!B:G,6,0)</f>
        <v>24.309360921074585</v>
      </c>
      <c r="L307" s="30">
        <v>30986</v>
      </c>
      <c r="M307" s="30">
        <v>8</v>
      </c>
      <c r="N307" s="30">
        <f t="shared" si="28"/>
        <v>80338.49317003861</v>
      </c>
      <c r="O307" s="30">
        <f>N307*G307/SUM(N301:N308)</f>
        <v>82006.84951455044</v>
      </c>
      <c r="P307" s="30"/>
      <c r="Q307" s="30">
        <f t="shared" si="26"/>
        <v>35480773.31740619</v>
      </c>
      <c r="R307" s="30"/>
      <c r="S307" s="30">
        <f t="shared" si="27"/>
        <v>33069154.531623345</v>
      </c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</row>
    <row r="308" spans="1:31" ht="12.75">
      <c r="A308" s="30">
        <f t="shared" si="24"/>
        <v>30986</v>
      </c>
      <c r="B308" s="31">
        <v>31</v>
      </c>
      <c r="C308" s="31">
        <v>-14</v>
      </c>
      <c r="D308" s="31">
        <v>0.0009154914</v>
      </c>
      <c r="E308" s="32" t="s">
        <v>5</v>
      </c>
      <c r="F308" s="32" t="s">
        <v>87</v>
      </c>
      <c r="G308" s="30">
        <f>VLOOKUP(A308,GPW!A:E,5,0)</f>
        <v>168087.3902352578</v>
      </c>
      <c r="H308" s="30">
        <f>VLOOKUP(A308,Grid_Area!A:L,12,0)</f>
        <v>4641.958</v>
      </c>
      <c r="I308" s="30">
        <f t="shared" si="25"/>
        <v>12022.671219999998</v>
      </c>
      <c r="J308" s="30">
        <f>VLOOKUP(F308,Pop_Cal!B:O,14,0)</f>
        <v>381.91094702012566</v>
      </c>
      <c r="K308" s="30">
        <f>VLOOKUP(F308,Pop_Cal!B:G,6,0)</f>
        <v>12.206715037700953</v>
      </c>
      <c r="L308" s="30">
        <v>30986</v>
      </c>
      <c r="M308" s="30">
        <v>8</v>
      </c>
      <c r="N308" s="30">
        <f t="shared" si="28"/>
        <v>134.35506578849694</v>
      </c>
      <c r="O308" s="30">
        <f>N308*G308/SUM(N301:N308)</f>
        <v>137.14516201237208</v>
      </c>
      <c r="P308" s="30"/>
      <c r="Q308" s="30">
        <f t="shared" si="26"/>
        <v>52377.23870337359</v>
      </c>
      <c r="R308" s="30"/>
      <c r="S308" s="30">
        <f t="shared" si="27"/>
        <v>48817.17163058177</v>
      </c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</row>
    <row r="309" spans="1:31" ht="12.75">
      <c r="A309" s="30">
        <f t="shared" si="24"/>
        <v>27987</v>
      </c>
      <c r="B309" s="31">
        <v>28</v>
      </c>
      <c r="C309" s="31">
        <v>-13</v>
      </c>
      <c r="D309" s="31">
        <v>0.0136990402</v>
      </c>
      <c r="E309" s="32" t="s">
        <v>4</v>
      </c>
      <c r="F309" s="32" t="s">
        <v>81</v>
      </c>
      <c r="G309" s="30">
        <f>VLOOKUP(A309,GPW!A:E,5,0)</f>
        <v>879458.0061719919</v>
      </c>
      <c r="H309" s="30">
        <f>VLOOKUP(A309,Grid_Area!A:L,12,0)</f>
        <v>4660.703</v>
      </c>
      <c r="I309" s="30">
        <f t="shared" si="25"/>
        <v>12071.22077</v>
      </c>
      <c r="J309" s="30">
        <f>VLOOKUP(F309,Pop_Cal!B:O,14,0)</f>
        <v>692.6460819092293</v>
      </c>
      <c r="K309" s="30">
        <f>VLOOKUP(F309,Pop_Cal!B:G,6,0)</f>
        <v>175.00246609124537</v>
      </c>
      <c r="L309" s="30">
        <v>27987</v>
      </c>
      <c r="M309" s="30">
        <v>10</v>
      </c>
      <c r="N309" s="30">
        <f t="shared" si="28"/>
        <v>28939.132056532846</v>
      </c>
      <c r="O309" s="30">
        <f>N309*G309/SUM(N309:N318)</f>
        <v>29263.261042871625</v>
      </c>
      <c r="P309" s="33">
        <f>SUM(O309:O318)</f>
        <v>879458.0061719917</v>
      </c>
      <c r="Q309" s="30">
        <f t="shared" si="26"/>
        <v>20269083.10523202</v>
      </c>
      <c r="R309" s="30"/>
      <c r="S309" s="30">
        <f t="shared" si="27"/>
        <v>18891398.88313557</v>
      </c>
      <c r="T309" s="30">
        <f>SUM(S309:S318)</f>
        <v>588900377.6561748</v>
      </c>
      <c r="U309" s="30">
        <f>SUM(D309:D318)</f>
        <v>0.3591211449</v>
      </c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</row>
    <row r="310" spans="1:31" ht="12.75">
      <c r="A310" s="30">
        <f t="shared" si="24"/>
        <v>27987</v>
      </c>
      <c r="B310" s="31">
        <v>28</v>
      </c>
      <c r="C310" s="31">
        <v>-13</v>
      </c>
      <c r="D310" s="31">
        <v>0.015966896</v>
      </c>
      <c r="E310" s="32" t="s">
        <v>4</v>
      </c>
      <c r="F310" s="32" t="s">
        <v>147</v>
      </c>
      <c r="G310" s="30">
        <f>VLOOKUP(A310,GPW!A:E,5,0)</f>
        <v>879458.0061719919</v>
      </c>
      <c r="H310" s="30">
        <f>VLOOKUP(A310,Grid_Area!A:L,12,0)</f>
        <v>4660.703</v>
      </c>
      <c r="I310" s="30">
        <f t="shared" si="25"/>
        <v>12071.22077</v>
      </c>
      <c r="J310" s="30">
        <f>VLOOKUP(F310,Pop_Cal!B:O,14,0)</f>
        <v>363.58891247434775</v>
      </c>
      <c r="K310" s="30">
        <f>VLOOKUP(F310,Pop_Cal!B:G,6,0)</f>
        <v>7.000296975096517</v>
      </c>
      <c r="L310" s="30">
        <v>27987</v>
      </c>
      <c r="M310" s="30">
        <v>10</v>
      </c>
      <c r="N310" s="30">
        <f t="shared" si="28"/>
        <v>1349.2367253517225</v>
      </c>
      <c r="O310" s="30">
        <f>N310*G310/SUM(N309:N318)</f>
        <v>1364.3486758851727</v>
      </c>
      <c r="P310" s="30"/>
      <c r="Q310" s="30">
        <f t="shared" si="26"/>
        <v>496062.0513009063</v>
      </c>
      <c r="R310" s="30"/>
      <c r="S310" s="30">
        <f t="shared" si="27"/>
        <v>462344.84476966213</v>
      </c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</row>
    <row r="311" spans="1:31" ht="12.75">
      <c r="A311" s="30">
        <f t="shared" si="24"/>
        <v>27987</v>
      </c>
      <c r="B311" s="31">
        <v>28</v>
      </c>
      <c r="C311" s="31">
        <v>-13</v>
      </c>
      <c r="D311" s="31">
        <v>0.0113252995</v>
      </c>
      <c r="E311" s="32" t="s">
        <v>4</v>
      </c>
      <c r="F311" s="32" t="s">
        <v>147</v>
      </c>
      <c r="G311" s="30">
        <f>VLOOKUP(A311,GPW!A:E,5,0)</f>
        <v>879458.0061719919</v>
      </c>
      <c r="H311" s="30">
        <f>VLOOKUP(A311,Grid_Area!A:L,12,0)</f>
        <v>4660.703</v>
      </c>
      <c r="I311" s="30">
        <f t="shared" si="25"/>
        <v>12071.22077</v>
      </c>
      <c r="J311" s="30">
        <f>VLOOKUP(F311,Pop_Cal!B:O,14,0)</f>
        <v>363.58891247434775</v>
      </c>
      <c r="K311" s="30">
        <f>VLOOKUP(F311,Pop_Cal!B:G,6,0)</f>
        <v>7.000296975096517</v>
      </c>
      <c r="L311" s="30">
        <v>27987</v>
      </c>
      <c r="M311" s="30">
        <v>10</v>
      </c>
      <c r="N311" s="30">
        <f t="shared" si="28"/>
        <v>957.011933378128</v>
      </c>
      <c r="O311" s="30">
        <f>N311*G311/SUM(N309:N318)</f>
        <v>967.730821120649</v>
      </c>
      <c r="P311" s="30"/>
      <c r="Q311" s="30">
        <f t="shared" si="26"/>
        <v>351856.1968191643</v>
      </c>
      <c r="R311" s="30"/>
      <c r="S311" s="30">
        <f t="shared" si="27"/>
        <v>327940.62410736765</v>
      </c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</row>
    <row r="312" spans="1:31" ht="12.75">
      <c r="A312" s="30">
        <f t="shared" si="24"/>
        <v>27987</v>
      </c>
      <c r="B312" s="31">
        <v>28</v>
      </c>
      <c r="C312" s="31">
        <v>-13</v>
      </c>
      <c r="D312" s="31">
        <v>0.0560822323</v>
      </c>
      <c r="E312" s="32" t="s">
        <v>4</v>
      </c>
      <c r="F312" s="32" t="s">
        <v>148</v>
      </c>
      <c r="G312" s="30">
        <f>VLOOKUP(A312,GPW!A:E,5,0)</f>
        <v>879458.0061719919</v>
      </c>
      <c r="H312" s="30">
        <f>VLOOKUP(A312,Grid_Area!A:L,12,0)</f>
        <v>4660.703</v>
      </c>
      <c r="I312" s="30">
        <f t="shared" si="25"/>
        <v>12071.22077</v>
      </c>
      <c r="J312" s="30">
        <f>VLOOKUP(F312,Pop_Cal!B:O,14,0)</f>
        <v>730.2047907537988</v>
      </c>
      <c r="K312" s="30">
        <f>VLOOKUP(F312,Pop_Cal!B:G,6,0)</f>
        <v>303.29193109700816</v>
      </c>
      <c r="L312" s="30">
        <v>27987</v>
      </c>
      <c r="M312" s="30">
        <v>10</v>
      </c>
      <c r="N312" s="30">
        <f t="shared" si="28"/>
        <v>205322.87704055518</v>
      </c>
      <c r="O312" s="30">
        <f>N312*G312/SUM(N309:N318)</f>
        <v>207622.56923164468</v>
      </c>
      <c r="P312" s="30"/>
      <c r="Q312" s="30">
        <f t="shared" si="26"/>
        <v>151606994.7215592</v>
      </c>
      <c r="R312" s="30"/>
      <c r="S312" s="30">
        <f t="shared" si="27"/>
        <v>141302307.355931</v>
      </c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</row>
    <row r="313" spans="1:31" ht="12.75">
      <c r="A313" s="30">
        <f t="shared" si="24"/>
        <v>27987</v>
      </c>
      <c r="B313" s="31">
        <v>28</v>
      </c>
      <c r="C313" s="31">
        <v>-13</v>
      </c>
      <c r="D313" s="31">
        <v>0.0887300949</v>
      </c>
      <c r="E313" s="32" t="s">
        <v>4</v>
      </c>
      <c r="F313" s="32" t="s">
        <v>80</v>
      </c>
      <c r="G313" s="30">
        <f>VLOOKUP(A313,GPW!A:E,5,0)</f>
        <v>879458.0061719919</v>
      </c>
      <c r="H313" s="30">
        <f>VLOOKUP(A313,Grid_Area!A:L,12,0)</f>
        <v>4660.703</v>
      </c>
      <c r="I313" s="30">
        <f t="shared" si="25"/>
        <v>12071.22077</v>
      </c>
      <c r="J313" s="30">
        <f>VLOOKUP(F313,Pop_Cal!B:O,14,0)</f>
        <v>728.6994021936251</v>
      </c>
      <c r="K313" s="30">
        <f>VLOOKUP(F313,Pop_Cal!B:G,6,0)</f>
        <v>447.57915057915056</v>
      </c>
      <c r="L313" s="30">
        <v>27987</v>
      </c>
      <c r="M313" s="30">
        <v>10</v>
      </c>
      <c r="N313" s="30">
        <f t="shared" si="28"/>
        <v>479393.3292522212</v>
      </c>
      <c r="O313" s="30">
        <f>N313*G313/SUM(N309:N318)</f>
        <v>484762.7119125079</v>
      </c>
      <c r="P313" s="30"/>
      <c r="Q313" s="30">
        <f t="shared" si="26"/>
        <v>353246298.376405</v>
      </c>
      <c r="R313" s="30"/>
      <c r="S313" s="30">
        <f t="shared" si="27"/>
        <v>329236240.8291286</v>
      </c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</row>
    <row r="314" spans="1:31" ht="12.75">
      <c r="A314" s="30">
        <f t="shared" si="24"/>
        <v>27987</v>
      </c>
      <c r="B314" s="31">
        <v>28</v>
      </c>
      <c r="C314" s="31">
        <v>-13</v>
      </c>
      <c r="D314" s="31">
        <v>0.0402649527</v>
      </c>
      <c r="E314" s="32" t="s">
        <v>4</v>
      </c>
      <c r="F314" s="32" t="s">
        <v>149</v>
      </c>
      <c r="G314" s="30">
        <f>VLOOKUP(A314,GPW!A:E,5,0)</f>
        <v>879458.0061719919</v>
      </c>
      <c r="H314" s="30">
        <f>VLOOKUP(A314,Grid_Area!A:L,12,0)</f>
        <v>4660.703</v>
      </c>
      <c r="I314" s="30">
        <f t="shared" si="25"/>
        <v>12071.22077</v>
      </c>
      <c r="J314" s="30">
        <f>VLOOKUP(F314,Pop_Cal!B:O,14,0)</f>
        <v>648.3996295171471</v>
      </c>
      <c r="K314" s="30">
        <f>VLOOKUP(F314,Pop_Cal!B:G,6,0)</f>
        <v>94.10068965517242</v>
      </c>
      <c r="L314" s="30">
        <v>27987</v>
      </c>
      <c r="M314" s="30">
        <v>10</v>
      </c>
      <c r="N314" s="30">
        <f t="shared" si="28"/>
        <v>45737.37045177199</v>
      </c>
      <c r="O314" s="30">
        <f>N314*G314/SUM(N309:N318)</f>
        <v>46249.645923385084</v>
      </c>
      <c r="P314" s="30"/>
      <c r="Q314" s="30">
        <f t="shared" si="26"/>
        <v>29988253.282022122</v>
      </c>
      <c r="R314" s="30"/>
      <c r="S314" s="30">
        <f t="shared" si="27"/>
        <v>27949959.631520998</v>
      </c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</row>
    <row r="315" spans="1:31" ht="12.75">
      <c r="A315" s="30">
        <f t="shared" si="24"/>
        <v>27987</v>
      </c>
      <c r="B315" s="31">
        <v>28</v>
      </c>
      <c r="C315" s="31">
        <v>-13</v>
      </c>
      <c r="D315" s="31">
        <v>0.006759492</v>
      </c>
      <c r="E315" s="32" t="s">
        <v>4</v>
      </c>
      <c r="F315" s="32" t="s">
        <v>79</v>
      </c>
      <c r="G315" s="30">
        <f>VLOOKUP(A315,GPW!A:E,5,0)</f>
        <v>879458.0061719919</v>
      </c>
      <c r="H315" s="30">
        <f>VLOOKUP(A315,Grid_Area!A:L,12,0)</f>
        <v>4660.703</v>
      </c>
      <c r="I315" s="30">
        <f t="shared" si="25"/>
        <v>12071.22077</v>
      </c>
      <c r="J315" s="30">
        <f>VLOOKUP(F315,Pop_Cal!B:O,14,0)</f>
        <v>726.6128829423661</v>
      </c>
      <c r="K315" s="30">
        <f>VLOOKUP(F315,Pop_Cal!B:G,6,0)</f>
        <v>96.09904534606206</v>
      </c>
      <c r="L315" s="30">
        <v>27987</v>
      </c>
      <c r="M315" s="30">
        <v>10</v>
      </c>
      <c r="N315" s="30">
        <f t="shared" si="28"/>
        <v>7841.232378333422</v>
      </c>
      <c r="O315" s="30">
        <f>N315*G315/SUM(N309:N318)</f>
        <v>7929.057082179793</v>
      </c>
      <c r="P315" s="30"/>
      <c r="Q315" s="30">
        <f t="shared" si="26"/>
        <v>5761355.025497245</v>
      </c>
      <c r="R315" s="30"/>
      <c r="S315" s="30">
        <f t="shared" si="27"/>
        <v>5369757.246983287</v>
      </c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</row>
    <row r="316" spans="1:31" ht="12.75">
      <c r="A316" s="30">
        <f t="shared" si="24"/>
        <v>27987</v>
      </c>
      <c r="B316" s="31">
        <v>28</v>
      </c>
      <c r="C316" s="31">
        <v>-13</v>
      </c>
      <c r="D316" s="31">
        <v>0.0878256136</v>
      </c>
      <c r="E316" s="32" t="s">
        <v>4</v>
      </c>
      <c r="F316" s="32" t="s">
        <v>82</v>
      </c>
      <c r="G316" s="30">
        <f>VLOOKUP(A316,GPW!A:E,5,0)</f>
        <v>879458.0061719919</v>
      </c>
      <c r="H316" s="30">
        <f>VLOOKUP(A316,Grid_Area!A:L,12,0)</f>
        <v>4660.703</v>
      </c>
      <c r="I316" s="30">
        <f t="shared" si="25"/>
        <v>12071.22077</v>
      </c>
      <c r="J316" s="30">
        <f>VLOOKUP(F316,Pop_Cal!B:O,14,0)</f>
        <v>701.8745513256723</v>
      </c>
      <c r="K316" s="30">
        <f>VLOOKUP(F316,Pop_Cal!B:G,6,0)</f>
        <v>89.46304215027489</v>
      </c>
      <c r="L316" s="30">
        <v>27987</v>
      </c>
      <c r="M316" s="30">
        <v>10</v>
      </c>
      <c r="N316" s="30">
        <f t="shared" si="28"/>
        <v>94845.35088526254</v>
      </c>
      <c r="O316" s="30">
        <f>N316*G316/SUM(N309:N318)</f>
        <v>95907.6539073895</v>
      </c>
      <c r="P316" s="30"/>
      <c r="Q316" s="30">
        <f t="shared" si="26"/>
        <v>67315141.55494687</v>
      </c>
      <c r="R316" s="30"/>
      <c r="S316" s="30">
        <f t="shared" si="27"/>
        <v>62739749.173014164</v>
      </c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</row>
    <row r="317" spans="1:31" ht="12.75">
      <c r="A317" s="30">
        <f t="shared" si="24"/>
        <v>27987</v>
      </c>
      <c r="B317" s="31">
        <v>28</v>
      </c>
      <c r="C317" s="31">
        <v>-13</v>
      </c>
      <c r="D317" s="31">
        <v>0.0019640459</v>
      </c>
      <c r="E317" s="32" t="s">
        <v>4</v>
      </c>
      <c r="F317" s="32" t="s">
        <v>150</v>
      </c>
      <c r="G317" s="30">
        <f>VLOOKUP(A317,GPW!A:E,5,0)</f>
        <v>879458.0061719919</v>
      </c>
      <c r="H317" s="30">
        <f>VLOOKUP(A317,Grid_Area!A:L,12,0)</f>
        <v>4660.703</v>
      </c>
      <c r="I317" s="30">
        <f t="shared" si="25"/>
        <v>12071.22077</v>
      </c>
      <c r="J317" s="30">
        <f>VLOOKUP(F317,Pop_Cal!B:O,14,0)</f>
        <v>678.1867910854927</v>
      </c>
      <c r="K317" s="30">
        <f>VLOOKUP(F317,Pop_Cal!B:G,6,0)</f>
        <v>60.992202729044834</v>
      </c>
      <c r="L317" s="30">
        <v>27987</v>
      </c>
      <c r="M317" s="30">
        <v>10</v>
      </c>
      <c r="N317" s="30">
        <f t="shared" si="28"/>
        <v>1446.0294702745286</v>
      </c>
      <c r="O317" s="30">
        <f>N317*G317/SUM(N309:N318)</f>
        <v>1462.2255353638504</v>
      </c>
      <c r="P317" s="30"/>
      <c r="Q317" s="30">
        <f t="shared" si="26"/>
        <v>991662.0436716763</v>
      </c>
      <c r="R317" s="30"/>
      <c r="S317" s="30">
        <f t="shared" si="27"/>
        <v>924259.0366325598</v>
      </c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</row>
    <row r="318" spans="1:31" ht="12.75">
      <c r="A318" s="30">
        <f t="shared" si="24"/>
        <v>27987</v>
      </c>
      <c r="B318" s="31">
        <v>28</v>
      </c>
      <c r="C318" s="31">
        <v>-13</v>
      </c>
      <c r="D318" s="31">
        <v>0.0365034778</v>
      </c>
      <c r="E318" s="32" t="s">
        <v>7</v>
      </c>
      <c r="F318" s="32" t="s">
        <v>89</v>
      </c>
      <c r="G318" s="30">
        <f>VLOOKUP(A318,GPW!A:E,5,0)</f>
        <v>879458.0061719919</v>
      </c>
      <c r="H318" s="30">
        <f>VLOOKUP(A318,Grid_Area!A:L,12,0)</f>
        <v>4660.703</v>
      </c>
      <c r="I318" s="30">
        <f t="shared" si="25"/>
        <v>12071.22077</v>
      </c>
      <c r="J318" s="30">
        <f>VLOOKUP(F318,Pop_Cal!B:O,14,0)</f>
        <v>463.2796572028134</v>
      </c>
      <c r="K318" s="30">
        <f>VLOOKUP(F318,Pop_Cal!B:G,6,0)</f>
        <v>8.817338036012623</v>
      </c>
      <c r="L318" s="30">
        <v>27987</v>
      </c>
      <c r="M318" s="30">
        <v>10</v>
      </c>
      <c r="N318" s="30">
        <f t="shared" si="28"/>
        <v>3885.2854055687426</v>
      </c>
      <c r="O318" s="30">
        <f>N318*G318/SUM(N309:N318)</f>
        <v>3928.802039643452</v>
      </c>
      <c r="P318" s="30"/>
      <c r="Q318" s="30">
        <f t="shared" si="26"/>
        <v>1820134.0621437326</v>
      </c>
      <c r="R318" s="30"/>
      <c r="S318" s="30">
        <f t="shared" si="27"/>
        <v>1696420.0309516424</v>
      </c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</row>
    <row r="319" spans="1:31" ht="12.7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>
        <f>SUM(O2:O318)</f>
        <v>7783999.999999998</v>
      </c>
      <c r="P319" s="30">
        <f>SUM(P2:P318)</f>
        <v>7783999.999999998</v>
      </c>
      <c r="Q319" s="34">
        <f>SUM(Q2:Q318)</f>
        <v>3986994996.2403574</v>
      </c>
      <c r="R319" s="30" t="s">
        <v>164</v>
      </c>
      <c r="S319" s="34">
        <f>SUM(S2:S318)</f>
        <v>3715999999.999997</v>
      </c>
      <c r="T319" s="34">
        <f>SUM(T2:T318)</f>
        <v>3715999999.999999</v>
      </c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</row>
    <row r="320" spans="1:31" ht="12.7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</row>
    <row r="321" spans="1:31" ht="12.7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4">
        <f>'National accounts'!B2</f>
        <v>3716000000</v>
      </c>
      <c r="R321" s="30" t="s">
        <v>165</v>
      </c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</row>
    <row r="322" spans="1:31" ht="12.7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</row>
    <row r="323" spans="1:31" ht="12.7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>
        <f>Q321/Q319</f>
        <v>0.9320302642727419</v>
      </c>
      <c r="R323" s="30" t="s">
        <v>166</v>
      </c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</row>
    <row r="324" spans="1:31" ht="12.7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</row>
    <row r="325" spans="1:31" ht="12.7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</row>
    <row r="326" spans="1:31" ht="12.7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</row>
    <row r="327" spans="1:31" ht="12.7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</row>
    <row r="328" spans="1:31" ht="12.7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</row>
    <row r="329" spans="1:31" ht="12.7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</row>
    <row r="330" spans="1:31" ht="12.7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</row>
    <row r="331" spans="1:31" ht="12.7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</row>
    <row r="332" spans="1:31" ht="12.7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</row>
    <row r="333" spans="1:31" ht="12.7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</row>
    <row r="334" spans="1:31" ht="12.7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</row>
    <row r="335" spans="1:31" ht="12.7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</row>
    <row r="336" spans="1:31" ht="12.7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</row>
    <row r="337" spans="1:31" ht="12.7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</row>
    <row r="338" spans="1:31" ht="12.7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</row>
    <row r="339" spans="1:31" ht="12.7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</row>
    <row r="340" spans="1:31" ht="12.7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</row>
    <row r="341" spans="1:31" ht="12.7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</row>
    <row r="342" spans="1:31" ht="12.7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</row>
    <row r="343" spans="1:31" ht="12.7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</row>
    <row r="344" spans="1:31" ht="12.7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</row>
    <row r="345" spans="1:31" ht="12.7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</row>
    <row r="346" spans="1:31" ht="12.7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</row>
    <row r="347" spans="1:31" ht="12.7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</row>
    <row r="348" spans="1:31" ht="12.7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</row>
    <row r="349" spans="1:31" ht="12.7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</row>
    <row r="350" spans="1:31" ht="12.7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</row>
    <row r="351" spans="1:31" ht="12.7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</row>
    <row r="352" spans="1:31" ht="12.7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</row>
    <row r="353" spans="1:31" ht="12.7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</row>
    <row r="354" spans="1:31" ht="12.7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</row>
    <row r="355" spans="1:31" ht="12.7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</row>
    <row r="356" spans="1:31" ht="12.7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</row>
    <row r="357" spans="1:31" ht="12.7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</row>
    <row r="358" spans="1:31" ht="12.7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</row>
    <row r="359" spans="1:31" ht="12.7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</row>
    <row r="360" spans="1:31" ht="12.7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</row>
    <row r="361" spans="1:31" ht="12.7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</row>
    <row r="362" spans="1:31" ht="12.7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</row>
    <row r="363" spans="1:31" ht="12.7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</row>
    <row r="364" spans="1:31" ht="12.7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</row>
    <row r="365" spans="1:31" ht="12.7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</row>
    <row r="366" spans="1:31" ht="12.7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</row>
    <row r="367" spans="1:31" ht="12.7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</row>
    <row r="368" spans="1:31" ht="12.7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</row>
    <row r="369" spans="1:31" ht="12.7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</row>
    <row r="370" spans="1:31" ht="12.7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</row>
    <row r="371" spans="1:31" ht="12.7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</row>
    <row r="372" spans="1:31" ht="12.7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</row>
    <row r="373" spans="1:31" ht="12.7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</row>
    <row r="374" spans="1:31" ht="12.7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</row>
    <row r="375" spans="1:31" ht="12.7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</row>
    <row r="376" spans="1:31" ht="12.7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</row>
    <row r="377" spans="1:31" ht="12.7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</row>
    <row r="378" spans="1:31" ht="12.7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</row>
    <row r="379" spans="1:31" ht="12.7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</row>
    <row r="380" spans="1:31" ht="12.7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</row>
    <row r="381" spans="1:31" ht="12.7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</row>
    <row r="382" spans="1:31" ht="12.7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</row>
    <row r="383" spans="1:31" ht="12.7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</row>
    <row r="384" spans="1:31" ht="12.7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</row>
    <row r="385" spans="1:31" ht="12.7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</row>
    <row r="386" spans="1:31" ht="12.7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</row>
    <row r="387" spans="1:31" ht="12.7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</row>
    <row r="388" spans="1:31" ht="12.7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</row>
    <row r="389" spans="1:31" ht="12.7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</row>
    <row r="390" spans="1:31" ht="12.7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</row>
    <row r="391" spans="1:31" ht="12.7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</row>
    <row r="392" spans="1:31" ht="12.7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</row>
    <row r="393" spans="1:31" ht="12.7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</row>
    <row r="394" spans="1:31" ht="12.7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</row>
    <row r="395" spans="1:31" ht="12.7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</row>
    <row r="396" spans="1:31" ht="12.7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</row>
    <row r="397" spans="1:31" ht="12.7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</row>
    <row r="398" spans="1:31" ht="12.7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</row>
    <row r="399" spans="1:31" ht="12.7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</row>
    <row r="400" spans="1:31" ht="12.7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</row>
    <row r="401" spans="1:31" ht="12.7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</row>
    <row r="402" spans="1:31" ht="12.7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</row>
    <row r="403" spans="1:31" ht="12.75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</row>
    <row r="404" spans="1:31" ht="12.7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</row>
    <row r="405" spans="1:31" ht="12.7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</row>
    <row r="406" spans="1:31" ht="12.7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</row>
    <row r="407" spans="1:31" ht="12.7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</row>
    <row r="408" spans="1:31" ht="12.75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</row>
    <row r="409" spans="1:31" ht="12.7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</row>
    <row r="410" spans="1:31" ht="12.7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</row>
    <row r="411" spans="1:31" ht="12.7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</row>
    <row r="412" spans="1:31" ht="12.7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</row>
    <row r="413" spans="1:31" ht="12.7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</row>
    <row r="414" spans="1:31" ht="12.7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</row>
    <row r="415" spans="1:31" ht="12.7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tabSelected="1" workbookViewId="0" topLeftCell="A1">
      <selection activeCell="H1" sqref="H1"/>
    </sheetView>
  </sheetViews>
  <sheetFormatPr defaultColWidth="9.140625" defaultRowHeight="12.75"/>
  <cols>
    <col min="3" max="3" width="10.7109375" style="0" bestFit="1" customWidth="1"/>
    <col min="4" max="4" width="14.00390625" style="0" bestFit="1" customWidth="1"/>
    <col min="5" max="5" width="10.28125" style="0" bestFit="1" customWidth="1"/>
    <col min="6" max="6" width="16.00390625" style="0" bestFit="1" customWidth="1"/>
    <col min="7" max="7" width="12.7109375" style="0" bestFit="1" customWidth="1"/>
    <col min="8" max="8" width="19.140625" style="0" bestFit="1" customWidth="1"/>
    <col min="9" max="10" width="19.28125" style="0" customWidth="1"/>
  </cols>
  <sheetData>
    <row r="1" spans="1:10" ht="54.75">
      <c r="A1" s="14" t="s">
        <v>129</v>
      </c>
      <c r="B1" s="14" t="s">
        <v>130</v>
      </c>
      <c r="C1" s="14" t="s">
        <v>174</v>
      </c>
      <c r="D1" s="15" t="s">
        <v>175</v>
      </c>
      <c r="E1" s="15" t="s">
        <v>176</v>
      </c>
      <c r="F1" s="14" t="s">
        <v>177</v>
      </c>
      <c r="G1" s="14" t="s">
        <v>178</v>
      </c>
      <c r="H1" s="16" t="s">
        <v>179</v>
      </c>
      <c r="I1" s="16" t="s">
        <v>180</v>
      </c>
      <c r="J1" s="16" t="s">
        <v>181</v>
      </c>
    </row>
    <row r="2" spans="1:10" ht="13.5">
      <c r="A2" s="17" t="s">
        <v>129</v>
      </c>
      <c r="B2" s="17" t="s">
        <v>130</v>
      </c>
      <c r="C2" s="17" t="s">
        <v>184</v>
      </c>
      <c r="D2" s="17" t="s">
        <v>182</v>
      </c>
      <c r="E2" s="17" t="s">
        <v>183</v>
      </c>
      <c r="F2" s="17" t="s">
        <v>185</v>
      </c>
      <c r="G2" s="17" t="s">
        <v>186</v>
      </c>
      <c r="H2" s="17" t="s">
        <v>187</v>
      </c>
      <c r="I2" s="17" t="s">
        <v>188</v>
      </c>
      <c r="J2" s="17" t="s">
        <v>189</v>
      </c>
    </row>
    <row r="3" spans="1:11" ht="12.75">
      <c r="A3" s="30">
        <f>GPW!B2</f>
        <v>22</v>
      </c>
      <c r="B3" s="30">
        <f>GPW!C2</f>
        <v>-13</v>
      </c>
      <c r="C3" s="35">
        <f>GPW!K2</f>
        <v>3.22768E-05</v>
      </c>
      <c r="D3" s="30">
        <v>151</v>
      </c>
      <c r="E3" s="30" t="s">
        <v>140</v>
      </c>
      <c r="F3" s="35">
        <f>GPW!E2</f>
        <v>1.075167525299725</v>
      </c>
      <c r="G3" s="35">
        <f>GPW!I2</f>
        <v>0</v>
      </c>
      <c r="H3" s="35">
        <f>GPW!L2</f>
        <v>250176.56377612258</v>
      </c>
      <c r="I3" s="35">
        <f>GPW!M2</f>
        <v>397.8326409306698</v>
      </c>
      <c r="J3" s="35">
        <f>GPW!N2</f>
        <v>729.5239994159772</v>
      </c>
      <c r="K3" s="35"/>
    </row>
    <row r="4" spans="1:11" ht="12.75">
      <c r="A4" s="30">
        <f>GPW!B3</f>
        <v>22</v>
      </c>
      <c r="B4" s="30">
        <f>GPW!C3</f>
        <v>-14</v>
      </c>
      <c r="C4" s="35">
        <f>GPW!K3</f>
        <v>0.9968540873</v>
      </c>
      <c r="D4" s="30">
        <v>151</v>
      </c>
      <c r="E4" s="30" t="s">
        <v>140</v>
      </c>
      <c r="F4" s="35">
        <f>GPW!E3</f>
        <v>42838.974878042245</v>
      </c>
      <c r="G4" s="35">
        <f>GPW!I3</f>
        <v>11984.848945921076</v>
      </c>
      <c r="H4" s="35">
        <f>GPW!L3</f>
        <v>9927784700.093311</v>
      </c>
      <c r="I4" s="35">
        <f>GPW!M3</f>
        <v>15787237.40631287</v>
      </c>
      <c r="J4" s="35">
        <f>GPW!N3</f>
        <v>28949782.867087513</v>
      </c>
      <c r="K4" s="35"/>
    </row>
    <row r="5" spans="1:11" ht="12.75">
      <c r="A5" s="30">
        <f>GPW!B4</f>
        <v>22</v>
      </c>
      <c r="B5" s="30">
        <f>GPW!C4</f>
        <v>-15</v>
      </c>
      <c r="C5" s="35">
        <f>GPW!K4</f>
        <v>0.9996123251</v>
      </c>
      <c r="D5" s="30">
        <v>151</v>
      </c>
      <c r="E5" s="30" t="s">
        <v>140</v>
      </c>
      <c r="F5" s="35">
        <f>GPW!E4</f>
        <v>55374.35305551174</v>
      </c>
      <c r="G5" s="35">
        <f>GPW!I4</f>
        <v>11965.829119328962</v>
      </c>
      <c r="H5" s="35">
        <f>GPW!L4</f>
        <v>12803460296.120836</v>
      </c>
      <c r="I5" s="35">
        <f>GPW!M4</f>
        <v>20360158.22495231</v>
      </c>
      <c r="J5" s="35">
        <f>GPW!N4</f>
        <v>37335357.9592223</v>
      </c>
      <c r="K5" s="35"/>
    </row>
    <row r="6" spans="1:11" ht="12.75">
      <c r="A6" s="30">
        <f>GPW!B5</f>
        <v>22</v>
      </c>
      <c r="B6" s="30">
        <f>GPW!C5</f>
        <v>-16</v>
      </c>
      <c r="C6" s="35">
        <f>GPW!K5</f>
        <v>0.9994225253999999</v>
      </c>
      <c r="D6" s="30">
        <v>151</v>
      </c>
      <c r="E6" s="30" t="s">
        <v>140</v>
      </c>
      <c r="F6" s="35">
        <f>GPW!E5</f>
        <v>67187.21865597981</v>
      </c>
      <c r="G6" s="35">
        <f>GPW!I5</f>
        <v>11907.738620153044</v>
      </c>
      <c r="H6" s="35">
        <f>GPW!L5</f>
        <v>15837964978.210295</v>
      </c>
      <c r="I6" s="35">
        <f>GPW!M5</f>
        <v>25185650.24295145</v>
      </c>
      <c r="J6" s="35">
        <f>GPW!N5</f>
        <v>46184084.46865442</v>
      </c>
      <c r="K6" s="35"/>
    </row>
    <row r="7" spans="1:11" ht="12.75">
      <c r="A7" s="30">
        <f>GPW!B6</f>
        <v>22</v>
      </c>
      <c r="B7" s="30">
        <f>GPW!C6</f>
        <v>-17</v>
      </c>
      <c r="C7" s="35">
        <f>GPW!K6</f>
        <v>0.763790126</v>
      </c>
      <c r="D7" s="30">
        <v>151</v>
      </c>
      <c r="E7" s="30" t="s">
        <v>140</v>
      </c>
      <c r="F7" s="35">
        <f>GPW!E6</f>
        <v>40417.69761106726</v>
      </c>
      <c r="G7" s="35">
        <f>GPW!I6</f>
        <v>9054.830701793291</v>
      </c>
      <c r="H7" s="35">
        <f>GPW!L6</f>
        <v>9217610132.882072</v>
      </c>
      <c r="I7" s="35">
        <f>GPW!M6</f>
        <v>14657912.503408404</v>
      </c>
      <c r="J7" s="35">
        <f>GPW!N6</f>
        <v>26878887.88501765</v>
      </c>
      <c r="K7" s="35"/>
    </row>
    <row r="8" spans="1:11" ht="12.75">
      <c r="A8" s="30">
        <f>GPW!B7</f>
        <v>22</v>
      </c>
      <c r="B8" s="30">
        <f>GPW!C7</f>
        <v>-18</v>
      </c>
      <c r="C8" s="35">
        <f>GPW!K7</f>
        <v>0.0526780344</v>
      </c>
      <c r="D8" s="30">
        <v>151</v>
      </c>
      <c r="E8" s="30" t="s">
        <v>140</v>
      </c>
      <c r="F8" s="35">
        <f>GPW!E7</f>
        <v>2739.5268544636992</v>
      </c>
      <c r="G8" s="35">
        <f>GPW!I7</f>
        <v>621.1814619003784</v>
      </c>
      <c r="H8" s="35">
        <f>GPW!L7</f>
        <v>623646080.7767642</v>
      </c>
      <c r="I8" s="35">
        <f>GPW!M7</f>
        <v>991726.6572719702</v>
      </c>
      <c r="J8" s="35">
        <f>GPW!N7</f>
        <v>1818574.7545701456</v>
      </c>
      <c r="K8" s="35"/>
    </row>
    <row r="9" spans="1:11" ht="12.75">
      <c r="A9" s="30">
        <f>GPW!B8</f>
        <v>23</v>
      </c>
      <c r="B9" s="30">
        <f>GPW!C8</f>
        <v>-11</v>
      </c>
      <c r="C9" s="35">
        <f>GPW!K8</f>
        <v>0.0003616188</v>
      </c>
      <c r="D9" s="30">
        <v>151</v>
      </c>
      <c r="E9" s="30" t="s">
        <v>140</v>
      </c>
      <c r="F9" s="35">
        <f>GPW!E8</f>
        <v>17.2026804047956</v>
      </c>
      <c r="G9" s="35">
        <f>GPW!I8</f>
        <v>4.396293978610716</v>
      </c>
      <c r="H9" s="35">
        <f>GPW!L8</f>
        <v>3953576.0301928213</v>
      </c>
      <c r="I9" s="35">
        <f>GPW!M8</f>
        <v>6287.0061426669945</v>
      </c>
      <c r="J9" s="35">
        <f>GPW!N8</f>
        <v>11528.772135996083</v>
      </c>
      <c r="K9" s="35"/>
    </row>
    <row r="10" spans="1:11" ht="12.75">
      <c r="A10" s="30">
        <f>GPW!B9</f>
        <v>23</v>
      </c>
      <c r="B10" s="30">
        <f>GPW!C9</f>
        <v>-12</v>
      </c>
      <c r="C10" s="35">
        <f>GPW!K9</f>
        <v>0.0030848734000000003</v>
      </c>
      <c r="D10" s="30">
        <v>151</v>
      </c>
      <c r="E10" s="30" t="s">
        <v>140</v>
      </c>
      <c r="F10" s="35">
        <f>GPW!E9</f>
        <v>146.2227834407626</v>
      </c>
      <c r="G10" s="35">
        <f>GPW!I9</f>
        <v>37.37657157777644</v>
      </c>
      <c r="H10" s="35">
        <f>GPW!L9</f>
        <v>33605396.25663898</v>
      </c>
      <c r="I10" s="35">
        <f>GPW!M9</f>
        <v>53439.552212669456</v>
      </c>
      <c r="J10" s="35">
        <f>GPW!N9</f>
        <v>97994.56315596672</v>
      </c>
      <c r="K10" s="35"/>
    </row>
    <row r="11" spans="1:11" ht="12.75">
      <c r="A11" s="30">
        <f>GPW!B10</f>
        <v>23</v>
      </c>
      <c r="B11" s="30">
        <f>GPW!C10</f>
        <v>-13</v>
      </c>
      <c r="C11" s="35">
        <f>GPW!K10</f>
        <v>0.0327962013</v>
      </c>
      <c r="D11" s="30">
        <v>151</v>
      </c>
      <c r="E11" s="30" t="s">
        <v>140</v>
      </c>
      <c r="F11" s="35">
        <f>GPW!E10</f>
        <v>1471.9043421353235</v>
      </c>
      <c r="G11" s="35">
        <f>GPW!I10</f>
        <v>395.89018630966103</v>
      </c>
      <c r="H11" s="35">
        <f>GPW!L10</f>
        <v>344760767.756788</v>
      </c>
      <c r="I11" s="35">
        <f>GPW!M10</f>
        <v>548241.1487940458</v>
      </c>
      <c r="J11" s="35">
        <f>GPW!N10</f>
        <v>1005334.9935716868</v>
      </c>
      <c r="K11" s="35"/>
    </row>
    <row r="12" spans="1:11" ht="12.75">
      <c r="A12" s="30">
        <f>GPW!B11</f>
        <v>23</v>
      </c>
      <c r="B12" s="30">
        <f>GPW!C11</f>
        <v>-14</v>
      </c>
      <c r="C12" s="35">
        <f>GPW!K11</f>
        <v>1.0000000019000002</v>
      </c>
      <c r="D12" s="30">
        <v>151</v>
      </c>
      <c r="E12" s="30" t="s">
        <v>140</v>
      </c>
      <c r="F12" s="35">
        <f>GPW!E11</f>
        <v>44550.64157831941</v>
      </c>
      <c r="G12" s="35">
        <f>GPW!I11</f>
        <v>12022.671242843076</v>
      </c>
      <c r="H12" s="35">
        <f>GPW!L11</f>
        <v>10395284451.666233</v>
      </c>
      <c r="I12" s="35">
        <f>GPW!M11</f>
        <v>16530659.004225306</v>
      </c>
      <c r="J12" s="35">
        <f>GPW!N11</f>
        <v>30313029.22136494</v>
      </c>
      <c r="K12" s="35"/>
    </row>
    <row r="13" spans="1:11" ht="12.75">
      <c r="A13" s="30">
        <f>GPW!B12</f>
        <v>23</v>
      </c>
      <c r="B13" s="30">
        <f>GPW!C12</f>
        <v>-15</v>
      </c>
      <c r="C13" s="35">
        <f>GPW!K12</f>
        <v>1.0000000019</v>
      </c>
      <c r="D13" s="30">
        <v>151</v>
      </c>
      <c r="E13" s="30" t="s">
        <v>140</v>
      </c>
      <c r="F13" s="35">
        <f>GPW!E12</f>
        <v>61197.460372535046</v>
      </c>
      <c r="G13" s="35">
        <f>GPW!I12</f>
        <v>11970.469792743892</v>
      </c>
      <c r="H13" s="35">
        <f>GPW!L12</f>
        <v>15158467344.317667</v>
      </c>
      <c r="I13" s="35">
        <f>GPW!M12</f>
        <v>24105108.02861536</v>
      </c>
      <c r="J13" s="35">
        <f>GPW!N12</f>
        <v>44202644.54483069</v>
      </c>
      <c r="K13" s="35"/>
    </row>
    <row r="14" spans="1:11" ht="12.75">
      <c r="A14" s="30">
        <f>GPW!B13</f>
        <v>23</v>
      </c>
      <c r="B14" s="30">
        <f>GPW!C13</f>
        <v>-16</v>
      </c>
      <c r="C14" s="35">
        <f>GPW!K13</f>
        <v>1.0000000019</v>
      </c>
      <c r="D14" s="30">
        <v>151</v>
      </c>
      <c r="E14" s="30" t="s">
        <v>140</v>
      </c>
      <c r="F14" s="35">
        <f>GPW!E13</f>
        <v>122130.42953384637</v>
      </c>
      <c r="G14" s="35">
        <f>GPW!I13</f>
        <v>11914.619032637775</v>
      </c>
      <c r="H14" s="35">
        <f>GPW!L13</f>
        <v>32323656276.604427</v>
      </c>
      <c r="I14" s="35">
        <f>GPW!M13</f>
        <v>51401319.719797395</v>
      </c>
      <c r="J14" s="35">
        <f>GPW!N13</f>
        <v>94256962.54968879</v>
      </c>
      <c r="K14" s="35"/>
    </row>
    <row r="15" spans="1:11" ht="12.75">
      <c r="A15" s="30">
        <f>GPW!B14</f>
        <v>23</v>
      </c>
      <c r="B15" s="30">
        <f>GPW!C14</f>
        <v>-17</v>
      </c>
      <c r="C15" s="35">
        <f>GPW!K14</f>
        <v>1.0000000019</v>
      </c>
      <c r="D15" s="30">
        <v>151</v>
      </c>
      <c r="E15" s="30" t="s">
        <v>140</v>
      </c>
      <c r="F15" s="35">
        <f>GPW!E14</f>
        <v>49215.793470594916</v>
      </c>
      <c r="G15" s="35">
        <f>GPW!I14</f>
        <v>11855.129322524745</v>
      </c>
      <c r="H15" s="35">
        <f>GPW!L14</f>
        <v>11244060791.06699</v>
      </c>
      <c r="I15" s="35">
        <f>GPW!M14</f>
        <v>17880389.48083959</v>
      </c>
      <c r="J15" s="35">
        <f>GPW!N14</f>
        <v>32788092.03453638</v>
      </c>
      <c r="K15" s="35"/>
    </row>
    <row r="16" spans="1:11" ht="12.75">
      <c r="A16" s="30">
        <f>GPW!B15</f>
        <v>23</v>
      </c>
      <c r="B16" s="30">
        <f>GPW!C15</f>
        <v>-18</v>
      </c>
      <c r="C16" s="35">
        <f>GPW!K15</f>
        <v>0.5411993633</v>
      </c>
      <c r="D16" s="30">
        <v>151</v>
      </c>
      <c r="E16" s="30" t="s">
        <v>140</v>
      </c>
      <c r="F16" s="35">
        <f>GPW!E15</f>
        <v>18552.015649046756</v>
      </c>
      <c r="G16" s="35">
        <f>GPW!I15</f>
        <v>6381.844263996456</v>
      </c>
      <c r="H16" s="35">
        <f>GPW!L15</f>
        <v>4364860277.038693</v>
      </c>
      <c r="I16" s="35">
        <f>GPW!M15</f>
        <v>6941033.42494391</v>
      </c>
      <c r="J16" s="35">
        <f>GPW!N15</f>
        <v>12728092.024825836</v>
      </c>
      <c r="K16" s="35"/>
    </row>
    <row r="17" spans="1:11" ht="12.75">
      <c r="A17" s="30">
        <f>GPW!B16</f>
        <v>24</v>
      </c>
      <c r="B17" s="30">
        <f>GPW!C16</f>
        <v>-11</v>
      </c>
      <c r="C17" s="35">
        <f>GPW!K16</f>
        <v>0.0126078084</v>
      </c>
      <c r="D17" s="30">
        <v>151</v>
      </c>
      <c r="E17" s="30" t="s">
        <v>140</v>
      </c>
      <c r="F17" s="35">
        <f>GPW!E16</f>
        <v>594.567641490748</v>
      </c>
      <c r="G17" s="35">
        <f>GPW!I16</f>
        <v>153.27641193543477</v>
      </c>
      <c r="H17" s="35">
        <f>GPW!L16</f>
        <v>136645471.5435394</v>
      </c>
      <c r="I17" s="35">
        <f>GPW!M16</f>
        <v>217294.649805928</v>
      </c>
      <c r="J17" s="35">
        <f>GPW!N16</f>
        <v>398463.1869503647</v>
      </c>
      <c r="K17" s="35"/>
    </row>
    <row r="18" spans="1:11" ht="12.75">
      <c r="A18" s="30">
        <f>GPW!B17</f>
        <v>24</v>
      </c>
      <c r="B18" s="30">
        <f>GPW!C17</f>
        <v>-12</v>
      </c>
      <c r="C18" s="35">
        <f>GPW!K17</f>
        <v>0.7418367878</v>
      </c>
      <c r="D18" s="30">
        <v>151</v>
      </c>
      <c r="E18" s="30" t="s">
        <v>140</v>
      </c>
      <c r="F18" s="35">
        <f>GPW!E17</f>
        <v>34922.51638926037</v>
      </c>
      <c r="G18" s="35">
        <f>GPW!I17</f>
        <v>8988.153548938004</v>
      </c>
      <c r="H18" s="35">
        <f>GPW!L17</f>
        <v>8026006439.793314</v>
      </c>
      <c r="I18" s="35">
        <f>GPW!M17</f>
        <v>12763015.407497915</v>
      </c>
      <c r="J18" s="35">
        <f>GPW!N17</f>
        <v>23404127.98433055</v>
      </c>
      <c r="K18" s="35"/>
    </row>
    <row r="19" spans="1:11" ht="12.75">
      <c r="A19" s="30">
        <f>GPW!B18</f>
        <v>24</v>
      </c>
      <c r="B19" s="30">
        <f>GPW!C18</f>
        <v>-13</v>
      </c>
      <c r="C19" s="35">
        <f>GPW!K18</f>
        <v>0.9829619502</v>
      </c>
      <c r="D19" s="30">
        <v>151</v>
      </c>
      <c r="E19" s="30" t="s">
        <v>140</v>
      </c>
      <c r="F19" s="35">
        <f>GPW!E18</f>
        <v>45620.43326599263</v>
      </c>
      <c r="G19" s="35">
        <f>GPW!I18</f>
        <v>11865.550709373945</v>
      </c>
      <c r="H19" s="35">
        <f>GPW!L18</f>
        <v>10625466242.025753</v>
      </c>
      <c r="I19" s="35">
        <f>GPW!M18</f>
        <v>16896695.807076372</v>
      </c>
      <c r="J19" s="35">
        <f>GPW!N18</f>
        <v>30984247.731049478</v>
      </c>
      <c r="K19" s="35"/>
    </row>
    <row r="20" spans="1:11" ht="12.75">
      <c r="A20" s="30">
        <f>GPW!B19</f>
        <v>24</v>
      </c>
      <c r="B20" s="30">
        <f>GPW!C19</f>
        <v>-14</v>
      </c>
      <c r="C20" s="35">
        <f>GPW!K19</f>
        <v>1.0000000018000001</v>
      </c>
      <c r="D20" s="30">
        <v>151</v>
      </c>
      <c r="E20" s="30" t="s">
        <v>140</v>
      </c>
      <c r="F20" s="35">
        <f>GPW!E19</f>
        <v>30169.200759910284</v>
      </c>
      <c r="G20" s="35">
        <f>GPW!I19</f>
        <v>12022.671241640808</v>
      </c>
      <c r="H20" s="35">
        <f>GPW!L19</f>
        <v>7265004506.146571</v>
      </c>
      <c r="I20" s="35">
        <f>GPW!M19</f>
        <v>11552864.446727043</v>
      </c>
      <c r="J20" s="35">
        <f>GPW!N19</f>
        <v>21185018.544910505</v>
      </c>
      <c r="K20" s="35"/>
    </row>
    <row r="21" spans="1:11" ht="12.75">
      <c r="A21" s="30">
        <f>GPW!B20</f>
        <v>24</v>
      </c>
      <c r="B21" s="30">
        <f>GPW!C20</f>
        <v>-15</v>
      </c>
      <c r="C21" s="35">
        <f>GPW!K20</f>
        <v>1.0000000019</v>
      </c>
      <c r="D21" s="30">
        <v>151</v>
      </c>
      <c r="E21" s="30" t="s">
        <v>140</v>
      </c>
      <c r="F21" s="35">
        <f>GPW!E20</f>
        <v>49440.503483382556</v>
      </c>
      <c r="G21" s="35">
        <f>GPW!I20</f>
        <v>11970.469792743892</v>
      </c>
      <c r="H21" s="35">
        <f>GPW!L20</f>
        <v>11377394309.112719</v>
      </c>
      <c r="I21" s="35">
        <f>GPW!M20</f>
        <v>18092417.43744778</v>
      </c>
      <c r="J21" s="35">
        <f>GPW!N20</f>
        <v>33176897.444094915</v>
      </c>
      <c r="K21" s="35"/>
    </row>
    <row r="22" spans="1:11" ht="12.75">
      <c r="A22" s="30">
        <f>GPW!B21</f>
        <v>24</v>
      </c>
      <c r="B22" s="30">
        <f>GPW!C21</f>
        <v>-16</v>
      </c>
      <c r="C22" s="35">
        <f>GPW!K21</f>
        <v>1.0000000018</v>
      </c>
      <c r="D22" s="30">
        <v>151</v>
      </c>
      <c r="E22" s="30" t="s">
        <v>140</v>
      </c>
      <c r="F22" s="35">
        <f>GPW!E21</f>
        <v>53770.20310776455</v>
      </c>
      <c r="G22" s="35">
        <f>GPW!I21</f>
        <v>11914.619031446311</v>
      </c>
      <c r="H22" s="35">
        <f>GPW!L21</f>
        <v>12662421392.119104</v>
      </c>
      <c r="I22" s="35">
        <f>GPW!M21</f>
        <v>20135877.106025487</v>
      </c>
      <c r="J22" s="35">
        <f>GPW!N21</f>
        <v>36924083.36272307</v>
      </c>
      <c r="K22" s="35"/>
    </row>
    <row r="23" spans="1:11" ht="12.75">
      <c r="A23" s="30">
        <f>GPW!B22</f>
        <v>24</v>
      </c>
      <c r="B23" s="30">
        <f>GPW!C22</f>
        <v>-17</v>
      </c>
      <c r="C23" s="35">
        <f>GPW!K22</f>
        <v>1.0000000019</v>
      </c>
      <c r="D23" s="30">
        <v>151</v>
      </c>
      <c r="E23" s="30" t="s">
        <v>140</v>
      </c>
      <c r="F23" s="35">
        <f>GPW!E22</f>
        <v>28350.01730710315</v>
      </c>
      <c r="G23" s="35">
        <f>GPW!I22</f>
        <v>11855.129322524745</v>
      </c>
      <c r="H23" s="35">
        <f>GPW!L22</f>
        <v>6810404013.384614</v>
      </c>
      <c r="I23" s="35">
        <f>GPW!M22</f>
        <v>10829955.34655363</v>
      </c>
      <c r="J23" s="35">
        <f>GPW!N22</f>
        <v>19859386.90056129</v>
      </c>
      <c r="K23" s="35"/>
    </row>
    <row r="24" spans="1:11" ht="12.75">
      <c r="A24" s="30">
        <f>GPW!B23</f>
        <v>24</v>
      </c>
      <c r="B24" s="30">
        <f>GPW!C23</f>
        <v>-18</v>
      </c>
      <c r="C24" s="35">
        <f>GPW!K23</f>
        <v>0.5149498729</v>
      </c>
      <c r="D24" s="30">
        <v>151</v>
      </c>
      <c r="E24" s="30" t="s">
        <v>140</v>
      </c>
      <c r="F24" s="35">
        <f>GPW!E23</f>
        <v>13791.173847019572</v>
      </c>
      <c r="G24" s="35">
        <f>GPW!I23</f>
        <v>6072.309236607281</v>
      </c>
      <c r="H24" s="35">
        <f>GPW!L23</f>
        <v>3336428050.7770634</v>
      </c>
      <c r="I24" s="35">
        <f>GPW!M23</f>
        <v>5305612.814730371</v>
      </c>
      <c r="J24" s="35">
        <f>GPW!N23</f>
        <v>9729146.08238313</v>
      </c>
      <c r="K24" s="35"/>
    </row>
    <row r="25" spans="1:11" ht="12.75">
      <c r="A25" s="30">
        <f>GPW!B24</f>
        <v>25</v>
      </c>
      <c r="B25" s="30">
        <f>GPW!C24</f>
        <v>-12</v>
      </c>
      <c r="C25" s="35">
        <f>GPW!K24</f>
        <v>0.3986831806</v>
      </c>
      <c r="D25" s="30">
        <v>151</v>
      </c>
      <c r="E25" s="30" t="s">
        <v>140</v>
      </c>
      <c r="F25" s="35">
        <f>GPW!E24</f>
        <v>18957.353806084753</v>
      </c>
      <c r="G25" s="35">
        <f>GPW!I24</f>
        <v>4830.47713937028</v>
      </c>
      <c r="H25" s="35">
        <f>GPW!L24</f>
        <v>4599896892.169371</v>
      </c>
      <c r="I25" s="35">
        <f>GPW!M24</f>
        <v>7314790.406419274</v>
      </c>
      <c r="J25" s="35">
        <f>GPW!N24</f>
        <v>13413467.380899418</v>
      </c>
      <c r="K25" s="35"/>
    </row>
    <row r="26" spans="1:11" ht="12.75">
      <c r="A26" s="30">
        <f>GPW!B25</f>
        <v>25</v>
      </c>
      <c r="B26" s="30">
        <f>GPW!C25</f>
        <v>-13</v>
      </c>
      <c r="C26" s="35">
        <f>GPW!K25</f>
        <v>1.0000000019</v>
      </c>
      <c r="D26" s="30">
        <v>151</v>
      </c>
      <c r="E26" s="30" t="s">
        <v>140</v>
      </c>
      <c r="F26" s="35">
        <f>GPW!E25</f>
        <v>45381.7460753761</v>
      </c>
      <c r="G26" s="35">
        <f>GPW!I25</f>
        <v>12071.220792935319</v>
      </c>
      <c r="H26" s="35">
        <f>GPW!L25</f>
        <v>11761423812.109234</v>
      </c>
      <c r="I26" s="35">
        <f>GPW!M25</f>
        <v>18703104.022419482</v>
      </c>
      <c r="J26" s="35">
        <f>GPW!N25</f>
        <v>34296741.50419023</v>
      </c>
      <c r="K26" s="35"/>
    </row>
    <row r="27" spans="1:11" ht="12.75">
      <c r="A27" s="30">
        <f>GPW!B26</f>
        <v>25</v>
      </c>
      <c r="B27" s="30">
        <f>GPW!C26</f>
        <v>-14</v>
      </c>
      <c r="C27" s="35">
        <f>GPW!K26</f>
        <v>1.0000000018</v>
      </c>
      <c r="D27" s="30">
        <v>151</v>
      </c>
      <c r="E27" s="30" t="s">
        <v>140</v>
      </c>
      <c r="F27" s="35">
        <f>GPW!E26</f>
        <v>15278.130534509093</v>
      </c>
      <c r="G27" s="35">
        <f>GPW!I26</f>
        <v>12022.671241640806</v>
      </c>
      <c r="H27" s="35">
        <f>GPW!L26</f>
        <v>3901673586.3421903</v>
      </c>
      <c r="I27" s="35">
        <f>GPW!M26</f>
        <v>6204470.488662528</v>
      </c>
      <c r="J27" s="35">
        <f>GPW!N26</f>
        <v>11377422.71362869</v>
      </c>
      <c r="K27" s="35"/>
    </row>
    <row r="28" spans="1:11" ht="12.75">
      <c r="A28" s="30">
        <f>GPW!B27</f>
        <v>25</v>
      </c>
      <c r="B28" s="30">
        <f>GPW!C27</f>
        <v>-15</v>
      </c>
      <c r="C28" s="35">
        <f>GPW!K27</f>
        <v>1.0000000019000002</v>
      </c>
      <c r="D28" s="30">
        <v>151</v>
      </c>
      <c r="E28" s="30" t="s">
        <v>140</v>
      </c>
      <c r="F28" s="35">
        <f>GPW!E27</f>
        <v>34560.18493323436</v>
      </c>
      <c r="G28" s="35">
        <f>GPW!I27</f>
        <v>11970.469792743894</v>
      </c>
      <c r="H28" s="35">
        <f>GPW!L27</f>
        <v>8377299946.79064</v>
      </c>
      <c r="I28" s="35">
        <f>GPW!M27</f>
        <v>13321644.967042139</v>
      </c>
      <c r="J28" s="35">
        <f>GPW!N27</f>
        <v>24428512.684181534</v>
      </c>
      <c r="K28" s="35"/>
    </row>
    <row r="29" spans="1:11" ht="12.75">
      <c r="A29" s="30">
        <f>GPW!B28</f>
        <v>25</v>
      </c>
      <c r="B29" s="30">
        <f>GPW!C28</f>
        <v>-16</v>
      </c>
      <c r="C29" s="35">
        <f>GPW!K28</f>
        <v>1.0000000018000001</v>
      </c>
      <c r="D29" s="30">
        <v>151</v>
      </c>
      <c r="E29" s="30" t="s">
        <v>140</v>
      </c>
      <c r="F29" s="35">
        <f>GPW!E28</f>
        <v>55722.70733370885</v>
      </c>
      <c r="G29" s="35">
        <f>GPW!I28</f>
        <v>11914.619031446315</v>
      </c>
      <c r="H29" s="35">
        <f>GPW!L28</f>
        <v>13100148663.416695</v>
      </c>
      <c r="I29" s="35">
        <f>GPW!M28</f>
        <v>20831954.283356663</v>
      </c>
      <c r="J29" s="35">
        <f>GPW!N28</f>
        <v>38200512.076870024</v>
      </c>
      <c r="K29" s="35"/>
    </row>
    <row r="30" spans="1:11" ht="12.75">
      <c r="A30" s="30">
        <f>GPW!B29</f>
        <v>25</v>
      </c>
      <c r="B30" s="30">
        <f>GPW!C29</f>
        <v>-17</v>
      </c>
      <c r="C30" s="35">
        <f>GPW!K29</f>
        <v>1.0000000018</v>
      </c>
      <c r="D30" s="30">
        <v>151</v>
      </c>
      <c r="E30" s="30" t="s">
        <v>140</v>
      </c>
      <c r="F30" s="35">
        <f>GPW!E29</f>
        <v>48604.02314869937</v>
      </c>
      <c r="G30" s="35">
        <f>GPW!I29</f>
        <v>11855.129321339233</v>
      </c>
      <c r="H30" s="35">
        <f>GPW!L29</f>
        <v>11157493500.581736</v>
      </c>
      <c r="I30" s="35">
        <f>GPW!M29</f>
        <v>17742729.528715618</v>
      </c>
      <c r="J30" s="35">
        <f>GPW!N29</f>
        <v>32535658.653006997</v>
      </c>
      <c r="K30" s="35"/>
    </row>
    <row r="31" spans="1:11" ht="12.75">
      <c r="A31" s="30">
        <f>GPW!B30</f>
        <v>25</v>
      </c>
      <c r="B31" s="30">
        <f>GPW!C30</f>
        <v>-18</v>
      </c>
      <c r="C31" s="35">
        <f>GPW!K30</f>
        <v>0.8294558068</v>
      </c>
      <c r="D31" s="30">
        <v>151</v>
      </c>
      <c r="E31" s="30" t="s">
        <v>140</v>
      </c>
      <c r="F31" s="35">
        <f>GPW!E30</f>
        <v>101192.61714615952</v>
      </c>
      <c r="G31" s="35">
        <f>GPW!I30</f>
        <v>9780.97562899541</v>
      </c>
      <c r="H31" s="35">
        <f>GPW!L30</f>
        <v>33622240819.0278</v>
      </c>
      <c r="I31" s="35">
        <f>GPW!M30</f>
        <v>53466338.56163563</v>
      </c>
      <c r="J31" s="35">
        <f>GPW!N30</f>
        <v>98043682.5152577</v>
      </c>
      <c r="K31" s="35"/>
    </row>
    <row r="32" spans="1:11" ht="12.75">
      <c r="A32" s="30">
        <f>GPW!B31</f>
        <v>25</v>
      </c>
      <c r="B32" s="30">
        <f>GPW!C31</f>
        <v>-19</v>
      </c>
      <c r="C32" s="35">
        <f>GPW!K31</f>
        <v>0.0001055577</v>
      </c>
      <c r="D32" s="30">
        <v>151</v>
      </c>
      <c r="E32" s="30" t="s">
        <v>140</v>
      </c>
      <c r="F32" s="35">
        <f>GPW!E31</f>
        <v>5.375837626498625</v>
      </c>
      <c r="G32" s="35">
        <f>GPW!I31</f>
        <v>0.0001055577</v>
      </c>
      <c r="H32" s="35">
        <f>GPW!L31</f>
        <v>1214741.7807424779</v>
      </c>
      <c r="I32" s="35">
        <f>GPW!M31</f>
        <v>1931.691455775477</v>
      </c>
      <c r="J32" s="35">
        <f>GPW!N31</f>
        <v>3542.231409565463</v>
      </c>
      <c r="K32" s="35"/>
    </row>
    <row r="33" spans="1:11" ht="12.75">
      <c r="A33" s="30">
        <f>GPW!B32</f>
        <v>26</v>
      </c>
      <c r="B33" s="30">
        <f>GPW!C32</f>
        <v>-12</v>
      </c>
      <c r="C33" s="35">
        <f>GPW!K32</f>
        <v>0.0477761451</v>
      </c>
      <c r="D33" s="30">
        <v>151</v>
      </c>
      <c r="E33" s="30" t="s">
        <v>140</v>
      </c>
      <c r="F33" s="35">
        <f>GPW!E32</f>
        <v>2301.9336716667112</v>
      </c>
      <c r="G33" s="35">
        <f>GPW!I32</f>
        <v>578.8595755794656</v>
      </c>
      <c r="H33" s="35">
        <f>GPW!L32</f>
        <v>600494522.1278855</v>
      </c>
      <c r="I33" s="35">
        <f>GPW!M32</f>
        <v>954910.8757298314</v>
      </c>
      <c r="J33" s="35">
        <f>GPW!N32</f>
        <v>1751063.963777777</v>
      </c>
      <c r="K33" s="35"/>
    </row>
    <row r="34" spans="1:11" ht="12.75">
      <c r="A34" s="30">
        <f>GPW!B33</f>
        <v>26</v>
      </c>
      <c r="B34" s="30">
        <f>GPW!C33</f>
        <v>-13</v>
      </c>
      <c r="C34" s="35">
        <f>GPW!K33</f>
        <v>0.9998332864999999</v>
      </c>
      <c r="D34" s="30">
        <v>151</v>
      </c>
      <c r="E34" s="30" t="s">
        <v>140</v>
      </c>
      <c r="F34" s="35">
        <f>GPW!E33</f>
        <v>48264.27021070466</v>
      </c>
      <c r="G34" s="35">
        <f>GPW!I33</f>
        <v>12069.208334536159</v>
      </c>
      <c r="H34" s="35">
        <f>GPW!L33</f>
        <v>12410964549.401766</v>
      </c>
      <c r="I34" s="35">
        <f>GPW!M33</f>
        <v>19736008.555956792</v>
      </c>
      <c r="J34" s="35">
        <f>GPW!N33</f>
        <v>36190826.02314339</v>
      </c>
      <c r="K34" s="35"/>
    </row>
    <row r="35" spans="1:11" ht="12.75">
      <c r="A35" s="30">
        <f>GPW!B34</f>
        <v>26</v>
      </c>
      <c r="B35" s="30">
        <f>GPW!C34</f>
        <v>-14</v>
      </c>
      <c r="C35" s="35">
        <f>GPW!K34</f>
        <v>1.0000000019</v>
      </c>
      <c r="D35" s="30">
        <v>151</v>
      </c>
      <c r="E35" s="30" t="s">
        <v>140</v>
      </c>
      <c r="F35" s="35">
        <f>GPW!E34</f>
        <v>32938.832305082375</v>
      </c>
      <c r="G35" s="35">
        <f>GPW!I34</f>
        <v>12022.671242843073</v>
      </c>
      <c r="H35" s="35">
        <f>GPW!L34</f>
        <v>7800122768.499934</v>
      </c>
      <c r="I35" s="35">
        <f>GPW!M34</f>
        <v>12403813.50569956</v>
      </c>
      <c r="J35" s="35">
        <f>GPW!N34</f>
        <v>22745442.946861673</v>
      </c>
      <c r="K35" s="35"/>
    </row>
    <row r="36" spans="1:11" ht="12.75">
      <c r="A36" s="30">
        <f>GPW!B35</f>
        <v>26</v>
      </c>
      <c r="B36" s="30">
        <f>GPW!C35</f>
        <v>-15</v>
      </c>
      <c r="C36" s="35">
        <f>GPW!K35</f>
        <v>1.0000000019</v>
      </c>
      <c r="D36" s="30">
        <v>151</v>
      </c>
      <c r="E36" s="30" t="s">
        <v>140</v>
      </c>
      <c r="F36" s="35">
        <f>GPW!E35</f>
        <v>46365.524361025346</v>
      </c>
      <c r="G36" s="35">
        <f>GPW!I35</f>
        <v>11970.469792743892</v>
      </c>
      <c r="H36" s="35">
        <f>GPW!L35</f>
        <v>11030907702.8739</v>
      </c>
      <c r="I36" s="35">
        <f>GPW!M35</f>
        <v>17541431.847404867</v>
      </c>
      <c r="J36" s="35">
        <f>GPW!N35</f>
        <v>32166529.842461325</v>
      </c>
      <c r="K36" s="35"/>
    </row>
    <row r="37" spans="1:11" ht="12.75">
      <c r="A37" s="30">
        <f>GPW!B36</f>
        <v>26</v>
      </c>
      <c r="B37" s="30">
        <f>GPW!C36</f>
        <v>-16</v>
      </c>
      <c r="C37" s="35">
        <f>GPW!K36</f>
        <v>1.0000000019</v>
      </c>
      <c r="D37" s="30">
        <v>151</v>
      </c>
      <c r="E37" s="30" t="s">
        <v>140</v>
      </c>
      <c r="F37" s="35">
        <f>GPW!E36</f>
        <v>55723.78250123415</v>
      </c>
      <c r="G37" s="35">
        <f>GPW!I36</f>
        <v>11914.619032637775</v>
      </c>
      <c r="H37" s="35">
        <f>GPW!L36</f>
        <v>13234518954.98013</v>
      </c>
      <c r="I37" s="35">
        <f>GPW!M36</f>
        <v>21045630.92495904</v>
      </c>
      <c r="J37" s="35">
        <f>GPW!N36</f>
        <v>38592340.75588158</v>
      </c>
      <c r="K37" s="35"/>
    </row>
    <row r="38" spans="1:11" ht="12.75">
      <c r="A38" s="30">
        <f>GPW!B37</f>
        <v>26</v>
      </c>
      <c r="B38" s="30">
        <f>GPW!C37</f>
        <v>-17</v>
      </c>
      <c r="C38" s="35">
        <f>GPW!K37</f>
        <v>1.0000000018000001</v>
      </c>
      <c r="D38" s="30">
        <v>151</v>
      </c>
      <c r="E38" s="30" t="s">
        <v>140</v>
      </c>
      <c r="F38" s="35">
        <f>GPW!E37</f>
        <v>100334.63346097033</v>
      </c>
      <c r="G38" s="35">
        <f>GPW!I37</f>
        <v>11855.129321339235</v>
      </c>
      <c r="H38" s="35">
        <f>GPW!L37</f>
        <v>24686410235.043766</v>
      </c>
      <c r="I38" s="35">
        <f>GPW!M37</f>
        <v>39256514.00222295</v>
      </c>
      <c r="J38" s="35">
        <f>GPW!N37</f>
        <v>71986474.08879109</v>
      </c>
      <c r="K38" s="35"/>
    </row>
    <row r="39" spans="1:11" ht="12.75">
      <c r="A39" s="30">
        <f>GPW!B38</f>
        <v>26</v>
      </c>
      <c r="B39" s="30">
        <f>GPW!C38</f>
        <v>-18</v>
      </c>
      <c r="C39" s="35">
        <f>GPW!K38</f>
        <v>0.9661334623000001</v>
      </c>
      <c r="D39" s="30">
        <v>151</v>
      </c>
      <c r="E39" s="30" t="s">
        <v>140</v>
      </c>
      <c r="F39" s="35">
        <f>GPW!E38</f>
        <v>84450.1084421922</v>
      </c>
      <c r="G39" s="35">
        <f>GPW!I38</f>
        <v>11392.683940052026</v>
      </c>
      <c r="H39" s="35">
        <f>GPW!L38</f>
        <v>23481517809.699963</v>
      </c>
      <c r="I39" s="35">
        <f>GPW!M38</f>
        <v>37340485.06499268</v>
      </c>
      <c r="J39" s="35">
        <f>GPW!N38</f>
        <v>68472963.75938462</v>
      </c>
      <c r="K39" s="35"/>
    </row>
    <row r="40" spans="1:11" ht="12.75">
      <c r="A40" s="30">
        <f>GPW!B39</f>
        <v>26</v>
      </c>
      <c r="B40" s="30">
        <f>GPW!C39</f>
        <v>-19</v>
      </c>
      <c r="C40" s="35">
        <f>GPW!K39</f>
        <v>0.0110829757</v>
      </c>
      <c r="D40" s="30">
        <v>151</v>
      </c>
      <c r="E40" s="30" t="s">
        <v>140</v>
      </c>
      <c r="F40" s="35">
        <f>GPW!E39</f>
        <v>619.2964945726417</v>
      </c>
      <c r="G40" s="35">
        <f>GPW!I39</f>
        <v>129.95187928877348</v>
      </c>
      <c r="H40" s="35">
        <f>GPW!L39</f>
        <v>139938253.14153346</v>
      </c>
      <c r="I40" s="35">
        <f>GPW!M39</f>
        <v>222530.85570533495</v>
      </c>
      <c r="J40" s="35">
        <f>GPW!N39</f>
        <v>408065.05838194134</v>
      </c>
      <c r="K40" s="35"/>
    </row>
    <row r="41" spans="1:11" ht="12.75">
      <c r="A41" s="30">
        <f>GPW!B40</f>
        <v>27</v>
      </c>
      <c r="B41" s="30">
        <f>GPW!C40</f>
        <v>-12</v>
      </c>
      <c r="C41" s="35">
        <f>GPW!K40</f>
        <v>0.1215717863</v>
      </c>
      <c r="D41" s="30">
        <v>151</v>
      </c>
      <c r="E41" s="30" t="s">
        <v>140</v>
      </c>
      <c r="F41" s="35">
        <f>GPW!E40</f>
        <v>5867.189185560599</v>
      </c>
      <c r="G41" s="35">
        <f>GPW!I40</f>
        <v>1472.9734362778358</v>
      </c>
      <c r="H41" s="35">
        <f>GPW!L40</f>
        <v>1530545823.0975575</v>
      </c>
      <c r="I41" s="35">
        <f>GPW!M40</f>
        <v>2433885.403483274</v>
      </c>
      <c r="J41" s="35">
        <f>GPW!N40</f>
        <v>4463127.5340193035</v>
      </c>
      <c r="K41" s="35"/>
    </row>
    <row r="42" spans="1:11" ht="12.75">
      <c r="A42" s="30">
        <f>GPW!B41</f>
        <v>27</v>
      </c>
      <c r="B42" s="30">
        <f>GPW!C41</f>
        <v>-13</v>
      </c>
      <c r="C42" s="35">
        <f>GPW!K41</f>
        <v>0.8698073954</v>
      </c>
      <c r="D42" s="30">
        <v>151</v>
      </c>
      <c r="E42" s="30" t="s">
        <v>140</v>
      </c>
      <c r="F42" s="35">
        <f>GPW!E41</f>
        <v>363003.43572931964</v>
      </c>
      <c r="G42" s="35">
        <f>GPW!I41</f>
        <v>10499.637097252082</v>
      </c>
      <c r="H42" s="35">
        <f>GPW!L41</f>
        <v>139032803253.20526</v>
      </c>
      <c r="I42" s="35">
        <f>GPW!M41</f>
        <v>221091002.52777538</v>
      </c>
      <c r="J42" s="35">
        <f>GPW!N41</f>
        <v>405424733.4297006</v>
      </c>
      <c r="K42" s="35"/>
    </row>
    <row r="43" spans="1:11" ht="12.75">
      <c r="A43" s="30">
        <f>GPW!B42</f>
        <v>27</v>
      </c>
      <c r="B43" s="30">
        <f>GPW!C42</f>
        <v>-14</v>
      </c>
      <c r="C43" s="35">
        <f>GPW!K42</f>
        <v>1.000000002</v>
      </c>
      <c r="D43" s="30">
        <v>151</v>
      </c>
      <c r="E43" s="30" t="s">
        <v>140</v>
      </c>
      <c r="F43" s="35">
        <f>GPW!E42</f>
        <v>88232.54779619664</v>
      </c>
      <c r="G43" s="35">
        <f>GPW!I42</f>
        <v>12022.67124404534</v>
      </c>
      <c r="H43" s="35">
        <f>GPW!L42</f>
        <v>18831186753.06329</v>
      </c>
      <c r="I43" s="35">
        <f>GPW!M42</f>
        <v>29945493.873414673</v>
      </c>
      <c r="J43" s="35">
        <f>GPW!N42</f>
        <v>54912428.51243874</v>
      </c>
      <c r="K43" s="35"/>
    </row>
    <row r="44" spans="1:11" ht="12.75">
      <c r="A44" s="30">
        <f>GPW!B43</f>
        <v>27</v>
      </c>
      <c r="B44" s="30">
        <f>GPW!C43</f>
        <v>-15</v>
      </c>
      <c r="C44" s="35">
        <f>GPW!K43</f>
        <v>1.0000000019</v>
      </c>
      <c r="D44" s="30">
        <v>151</v>
      </c>
      <c r="E44" s="30" t="s">
        <v>140</v>
      </c>
      <c r="F44" s="35">
        <f>GPW!E43</f>
        <v>98059.57897743612</v>
      </c>
      <c r="G44" s="35">
        <f>GPW!I43</f>
        <v>11970.469792743892</v>
      </c>
      <c r="H44" s="35">
        <f>GPW!L43</f>
        <v>21194102376.96009</v>
      </c>
      <c r="I44" s="35">
        <f>GPW!M43</f>
        <v>33703019.95324536</v>
      </c>
      <c r="J44" s="35">
        <f>GPW!N43</f>
        <v>61802776.793704145</v>
      </c>
      <c r="K44" s="35"/>
    </row>
    <row r="45" spans="1:11" ht="12.75">
      <c r="A45" s="30">
        <f>GPW!B44</f>
        <v>27</v>
      </c>
      <c r="B45" s="30">
        <f>GPW!C44</f>
        <v>-16</v>
      </c>
      <c r="C45" s="35">
        <f>GPW!K44</f>
        <v>1.0000000018</v>
      </c>
      <c r="D45" s="30">
        <v>151</v>
      </c>
      <c r="E45" s="30" t="s">
        <v>140</v>
      </c>
      <c r="F45" s="35">
        <f>GPW!E44</f>
        <v>146361.48005152628</v>
      </c>
      <c r="G45" s="35">
        <f>GPW!I44</f>
        <v>11914.619031446311</v>
      </c>
      <c r="H45" s="35">
        <f>GPW!L44</f>
        <v>37153255631.00026</v>
      </c>
      <c r="I45" s="35">
        <f>GPW!M44</f>
        <v>59081384.697889216</v>
      </c>
      <c r="J45" s="35">
        <f>GPW!N44</f>
        <v>108340250.70192595</v>
      </c>
      <c r="K45" s="35"/>
    </row>
    <row r="46" spans="1:11" ht="12.75">
      <c r="A46" s="30">
        <f>GPW!B45</f>
        <v>27</v>
      </c>
      <c r="B46" s="30">
        <f>GPW!C45</f>
        <v>-17</v>
      </c>
      <c r="C46" s="35">
        <f>GPW!K45</f>
        <v>0.9865870513</v>
      </c>
      <c r="D46" s="30">
        <v>151</v>
      </c>
      <c r="E46" s="30" t="s">
        <v>140</v>
      </c>
      <c r="F46" s="35">
        <f>GPW!E45</f>
        <v>276298.70098657394</v>
      </c>
      <c r="G46" s="35">
        <f>GPW!I45</f>
        <v>11696.117058867234</v>
      </c>
      <c r="H46" s="35">
        <f>GPW!L45</f>
        <v>70126851405.18877</v>
      </c>
      <c r="I46" s="35">
        <f>GPW!M45</f>
        <v>111516243.0628189</v>
      </c>
      <c r="J46" s="35">
        <f>GPW!N45</f>
        <v>204492460.57014555</v>
      </c>
      <c r="K46" s="35"/>
    </row>
    <row r="47" spans="1:11" ht="12.75">
      <c r="A47" s="30">
        <f>GPW!B46</f>
        <v>27</v>
      </c>
      <c r="B47" s="30">
        <f>GPW!C46</f>
        <v>-18</v>
      </c>
      <c r="C47" s="35">
        <f>GPW!K46</f>
        <v>0.42284223740000004</v>
      </c>
      <c r="D47" s="30">
        <v>151</v>
      </c>
      <c r="E47" s="30" t="s">
        <v>140</v>
      </c>
      <c r="F47" s="35">
        <f>GPW!E46</f>
        <v>72324.36909186191</v>
      </c>
      <c r="G47" s="35">
        <f>GPW!I46</f>
        <v>4986.172361460755</v>
      </c>
      <c r="H47" s="35">
        <f>GPW!L46</f>
        <v>18199475618.097668</v>
      </c>
      <c r="I47" s="35">
        <f>GPW!M46</f>
        <v>28940942.106712893</v>
      </c>
      <c r="J47" s="35">
        <f>GPW!N46</f>
        <v>53070335.76522149</v>
      </c>
      <c r="K47" s="35"/>
    </row>
    <row r="48" spans="1:11" ht="12.75">
      <c r="A48" s="30">
        <f>GPW!B47</f>
        <v>28</v>
      </c>
      <c r="B48" s="30">
        <f>GPW!C47</f>
        <v>-9</v>
      </c>
      <c r="C48" s="35">
        <f>GPW!K47</f>
        <v>0.0583129786</v>
      </c>
      <c r="D48" s="30">
        <v>151</v>
      </c>
      <c r="E48" s="30" t="s">
        <v>140</v>
      </c>
      <c r="F48" s="35">
        <f>GPW!E47</f>
        <v>1314.9298834415638</v>
      </c>
      <c r="G48" s="35">
        <f>GPW!I47</f>
        <v>713.079719415048</v>
      </c>
      <c r="H48" s="35">
        <f>GPW!L47</f>
        <v>319141177.47101474</v>
      </c>
      <c r="I48" s="35">
        <f>GPW!M47</f>
        <v>507500.6849028245</v>
      </c>
      <c r="J48" s="35">
        <f>GPW!N47</f>
        <v>930627.3323640549</v>
      </c>
      <c r="K48" s="35"/>
    </row>
    <row r="49" spans="1:11" ht="12.75">
      <c r="A49" s="30">
        <f>GPW!B48</f>
        <v>28</v>
      </c>
      <c r="B49" s="30">
        <f>GPW!C48</f>
        <v>-10</v>
      </c>
      <c r="C49" s="35">
        <f>GPW!K48</f>
        <v>0.4346710124</v>
      </c>
      <c r="D49" s="30">
        <v>151</v>
      </c>
      <c r="E49" s="30" t="s">
        <v>140</v>
      </c>
      <c r="F49" s="35">
        <f>GPW!E48</f>
        <v>65432.54525469067</v>
      </c>
      <c r="G49" s="35">
        <f>GPW!I48</f>
        <v>5300.695678511754</v>
      </c>
      <c r="H49" s="35">
        <f>GPW!L48</f>
        <v>15874126090.506958</v>
      </c>
      <c r="I49" s="35">
        <f>GPW!M48</f>
        <v>25243153.913906198</v>
      </c>
      <c r="J49" s="35">
        <f>GPW!N48</f>
        <v>46289531.59314846</v>
      </c>
      <c r="K49" s="35"/>
    </row>
    <row r="50" spans="1:11" ht="12.75">
      <c r="A50" s="30">
        <f>GPW!B49</f>
        <v>28</v>
      </c>
      <c r="B50" s="30">
        <f>GPW!C49</f>
        <v>-11</v>
      </c>
      <c r="C50" s="35">
        <f>GPW!K49</f>
        <v>0.38642012509999996</v>
      </c>
      <c r="D50" s="30">
        <v>151</v>
      </c>
      <c r="E50" s="30" t="s">
        <v>140</v>
      </c>
      <c r="F50" s="35">
        <f>GPW!E49</f>
        <v>51985.425015767</v>
      </c>
      <c r="G50" s="35">
        <f>GPW!I49</f>
        <v>4697.810150332696</v>
      </c>
      <c r="H50" s="35">
        <f>GPW!L49</f>
        <v>12048341033.999138</v>
      </c>
      <c r="I50" s="35">
        <f>GPW!M49</f>
        <v>19159361.932393406</v>
      </c>
      <c r="J50" s="35">
        <f>GPW!N49</f>
        <v>35133402.60487492</v>
      </c>
      <c r="K50" s="35"/>
    </row>
    <row r="51" spans="1:11" ht="12.75">
      <c r="A51" s="30">
        <f>GPW!B50</f>
        <v>28</v>
      </c>
      <c r="B51" s="30">
        <f>GPW!C50</f>
        <v>-12</v>
      </c>
      <c r="C51" s="35">
        <f>GPW!K50</f>
        <v>0.5291539007</v>
      </c>
      <c r="D51" s="30">
        <v>151</v>
      </c>
      <c r="E51" s="30" t="s">
        <v>140</v>
      </c>
      <c r="F51" s="35">
        <f>GPW!E50</f>
        <v>55706.579820829356</v>
      </c>
      <c r="G51" s="35">
        <f>GPW!I50</f>
        <v>6411.270765657079</v>
      </c>
      <c r="H51" s="35">
        <f>GPW!L50</f>
        <v>15126064599.396847</v>
      </c>
      <c r="I51" s="35">
        <f>GPW!M50</f>
        <v>24053580.94154261</v>
      </c>
      <c r="J51" s="35">
        <f>GPW!N50</f>
        <v>44108156.9569052</v>
      </c>
      <c r="K51" s="35"/>
    </row>
    <row r="52" spans="1:11" ht="12.75">
      <c r="A52" s="30">
        <f>GPW!B51</f>
        <v>28</v>
      </c>
      <c r="B52" s="30">
        <f>GPW!C51</f>
        <v>-13</v>
      </c>
      <c r="C52" s="35">
        <f>GPW!K51</f>
        <v>0.3591211449</v>
      </c>
      <c r="D52" s="30">
        <v>151</v>
      </c>
      <c r="E52" s="30" t="s">
        <v>140</v>
      </c>
      <c r="F52" s="35">
        <f>GPW!E51</f>
        <v>879458.0061719919</v>
      </c>
      <c r="G52" s="35">
        <f>GPW!I51</f>
        <v>4335.03062326306</v>
      </c>
      <c r="H52" s="35">
        <f>GPW!L51</f>
        <v>370329273495.0767</v>
      </c>
      <c r="I52" s="35">
        <f>GPW!M51</f>
        <v>588900377.6561748</v>
      </c>
      <c r="J52" s="35">
        <f>GPW!N51</f>
        <v>1079893690.372634</v>
      </c>
      <c r="K52" s="35"/>
    </row>
    <row r="53" spans="1:11" ht="12.75">
      <c r="A53" s="30">
        <f>GPW!B52</f>
        <v>28</v>
      </c>
      <c r="B53" s="30">
        <f>GPW!C52</f>
        <v>-14</v>
      </c>
      <c r="C53" s="35">
        <f>GPW!K52</f>
        <v>0.9613408804000001</v>
      </c>
      <c r="D53" s="30">
        <v>151</v>
      </c>
      <c r="E53" s="30" t="s">
        <v>140</v>
      </c>
      <c r="F53" s="35">
        <f>GPW!E52</f>
        <v>285978.43421684735</v>
      </c>
      <c r="G53" s="35">
        <f>GPW!I52</f>
        <v>11557.885335394541</v>
      </c>
      <c r="H53" s="35">
        <f>GPW!L52</f>
        <v>101317131733.81982</v>
      </c>
      <c r="I53" s="35">
        <f>GPW!M52</f>
        <v>161115259.88204148</v>
      </c>
      <c r="J53" s="35">
        <f>GPW!N52</f>
        <v>295444457.4510784</v>
      </c>
      <c r="K53" s="35"/>
    </row>
    <row r="54" spans="1:11" ht="12.75">
      <c r="A54" s="30">
        <f>GPW!B53</f>
        <v>28</v>
      </c>
      <c r="B54" s="30">
        <f>GPW!C53</f>
        <v>-15</v>
      </c>
      <c r="C54" s="35">
        <f>GPW!K53</f>
        <v>1.0000000018</v>
      </c>
      <c r="D54" s="30">
        <v>151</v>
      </c>
      <c r="E54" s="30" t="s">
        <v>140</v>
      </c>
      <c r="F54" s="35">
        <f>GPW!E53</f>
        <v>243971.6390033871</v>
      </c>
      <c r="G54" s="35">
        <f>GPW!I53</f>
        <v>11970.469791546844</v>
      </c>
      <c r="H54" s="35">
        <f>GPW!L53</f>
        <v>87555891644.4249</v>
      </c>
      <c r="I54" s="35">
        <f>GPW!M53</f>
        <v>139232033.07369763</v>
      </c>
      <c r="J54" s="35">
        <f>GPW!N53</f>
        <v>255316178.62507823</v>
      </c>
      <c r="K54" s="35"/>
    </row>
    <row r="55" spans="1:11" ht="12.75">
      <c r="A55" s="30">
        <f>GPW!B54</f>
        <v>28</v>
      </c>
      <c r="B55" s="30">
        <f>GPW!C54</f>
        <v>-16</v>
      </c>
      <c r="C55" s="35">
        <f>GPW!K54</f>
        <v>0.9940281397</v>
      </c>
      <c r="D55" s="30">
        <v>151</v>
      </c>
      <c r="E55" s="30" t="s">
        <v>140</v>
      </c>
      <c r="F55" s="35">
        <f>GPW!E54</f>
        <v>1125929.409671701</v>
      </c>
      <c r="G55" s="35">
        <f>GPW!I54</f>
        <v>11843.466569744554</v>
      </c>
      <c r="H55" s="35">
        <f>GPW!L54</f>
        <v>454698694119.56903</v>
      </c>
      <c r="I55" s="35">
        <f>GPW!M54</f>
        <v>723065260.7060066</v>
      </c>
      <c r="J55" s="35">
        <f>GPW!N54</f>
        <v>1325918003.0954986</v>
      </c>
      <c r="K55" s="35"/>
    </row>
    <row r="56" spans="1:11" ht="12.75">
      <c r="A56" s="30">
        <f>GPW!B55</f>
        <v>28</v>
      </c>
      <c r="B56" s="30">
        <f>GPW!C55</f>
        <v>-17</v>
      </c>
      <c r="C56" s="35">
        <f>GPW!K55</f>
        <v>0.5669018159</v>
      </c>
      <c r="D56" s="30">
        <v>151</v>
      </c>
      <c r="E56" s="30" t="s">
        <v>140</v>
      </c>
      <c r="F56" s="35">
        <f>GPW!E55</f>
        <v>74747.79669388749</v>
      </c>
      <c r="G56" s="35">
        <f>GPW!I55</f>
        <v>6720.694327899296</v>
      </c>
      <c r="H56" s="35">
        <f>GPW!L55</f>
        <v>19315926332.74466</v>
      </c>
      <c r="I56" s="35">
        <f>GPW!M55</f>
        <v>30716330.374793895</v>
      </c>
      <c r="J56" s="35">
        <f>GPW!N55</f>
        <v>56325946.835285425</v>
      </c>
      <c r="K56" s="35"/>
    </row>
    <row r="57" spans="1:11" ht="12.75">
      <c r="A57" s="30">
        <f>GPW!B56</f>
        <v>29</v>
      </c>
      <c r="B57" s="30">
        <f>GPW!C56</f>
        <v>-9</v>
      </c>
      <c r="C57" s="35">
        <f>GPW!K56</f>
        <v>0.6109689839</v>
      </c>
      <c r="D57" s="30">
        <v>151</v>
      </c>
      <c r="E57" s="30" t="s">
        <v>140</v>
      </c>
      <c r="F57" s="35">
        <f>GPW!E56</f>
        <v>60263.13979304959</v>
      </c>
      <c r="G57" s="35">
        <f>GPW!I56</f>
        <v>7471.228568158048</v>
      </c>
      <c r="H57" s="35">
        <f>GPW!L56</f>
        <v>14456580411.523172</v>
      </c>
      <c r="I57" s="35">
        <f>GPW!M56</f>
        <v>22988962.18388211</v>
      </c>
      <c r="J57" s="35">
        <f>GPW!N56</f>
        <v>42155916.60748373</v>
      </c>
      <c r="K57" s="35"/>
    </row>
    <row r="58" spans="1:11" ht="12.75">
      <c r="A58" s="30">
        <f>GPW!B57</f>
        <v>29</v>
      </c>
      <c r="B58" s="30">
        <f>GPW!C57</f>
        <v>-10</v>
      </c>
      <c r="C58" s="35">
        <f>GPW!K57</f>
        <v>1.0000000019</v>
      </c>
      <c r="D58" s="30">
        <v>151</v>
      </c>
      <c r="E58" s="30" t="s">
        <v>140</v>
      </c>
      <c r="F58" s="35">
        <f>GPW!E57</f>
        <v>89490.49380079731</v>
      </c>
      <c r="G58" s="35">
        <f>GPW!I57</f>
        <v>12194.730123169988</v>
      </c>
      <c r="H58" s="35">
        <f>GPW!L57</f>
        <v>21380033620.426277</v>
      </c>
      <c r="I58" s="35">
        <f>GPW!M57</f>
        <v>33998689.205805205</v>
      </c>
      <c r="J58" s="35">
        <f>GPW!N57</f>
        <v>62344959.0920877</v>
      </c>
      <c r="K58" s="35"/>
    </row>
    <row r="59" spans="1:11" ht="12.75">
      <c r="A59" s="30">
        <f>GPW!B58</f>
        <v>29</v>
      </c>
      <c r="B59" s="30">
        <f>GPW!C58</f>
        <v>-11</v>
      </c>
      <c r="C59" s="35">
        <f>GPW!K58</f>
        <v>1.0000000018</v>
      </c>
      <c r="D59" s="30">
        <v>151</v>
      </c>
      <c r="E59" s="30" t="s">
        <v>140</v>
      </c>
      <c r="F59" s="35">
        <f>GPW!E58</f>
        <v>113083.96997597448</v>
      </c>
      <c r="G59" s="35">
        <f>GPW!I58</f>
        <v>12157.260591883067</v>
      </c>
      <c r="H59" s="35">
        <f>GPW!L58</f>
        <v>26010565904.003345</v>
      </c>
      <c r="I59" s="35">
        <f>GPW!M58</f>
        <v>41362196.240535736</v>
      </c>
      <c r="J59" s="35">
        <f>GPW!N58</f>
        <v>75847760.39350343</v>
      </c>
      <c r="K59" s="35"/>
    </row>
    <row r="60" spans="1:11" ht="12.75">
      <c r="A60" s="30">
        <f>GPW!B59</f>
        <v>29</v>
      </c>
      <c r="B60" s="30">
        <f>GPW!C59</f>
        <v>-12</v>
      </c>
      <c r="C60" s="35">
        <f>GPW!K59</f>
        <v>1.000000002</v>
      </c>
      <c r="D60" s="30">
        <v>151</v>
      </c>
      <c r="E60" s="30" t="s">
        <v>140</v>
      </c>
      <c r="F60" s="35">
        <f>GPW!E59</f>
        <v>114307.51061976557</v>
      </c>
      <c r="G60" s="35">
        <f>GPW!I59</f>
        <v>12116.079594232158</v>
      </c>
      <c r="H60" s="35">
        <f>GPW!L59</f>
        <v>28890117367.022953</v>
      </c>
      <c r="I60" s="35">
        <f>GPW!M59</f>
        <v>45941280.49182483</v>
      </c>
      <c r="J60" s="35">
        <f>GPW!N59</f>
        <v>84244637.6553802</v>
      </c>
      <c r="K60" s="35"/>
    </row>
    <row r="61" spans="1:11" ht="12.75">
      <c r="A61" s="30">
        <f>GPW!B60</f>
        <v>29</v>
      </c>
      <c r="B61" s="30">
        <f>GPW!C60</f>
        <v>-13</v>
      </c>
      <c r="C61" s="35">
        <f>GPW!K60</f>
        <v>0.44758875810000004</v>
      </c>
      <c r="D61" s="30">
        <v>151</v>
      </c>
      <c r="E61" s="30" t="s">
        <v>140</v>
      </c>
      <c r="F61" s="35">
        <f>GPW!E60</f>
        <v>38582.38664538063</v>
      </c>
      <c r="G61" s="35">
        <f>GPW!I60</f>
        <v>5402.942713195226</v>
      </c>
      <c r="H61" s="35">
        <f>GPW!L60</f>
        <v>9826818659.99494</v>
      </c>
      <c r="I61" s="35">
        <f>GPW!M60</f>
        <v>15626680.45497273</v>
      </c>
      <c r="J61" s="35">
        <f>GPW!N60</f>
        <v>28655362.205671478</v>
      </c>
      <c r="K61" s="35"/>
    </row>
    <row r="62" spans="1:11" ht="12.75">
      <c r="A62" s="30">
        <f>GPW!B61</f>
        <v>29</v>
      </c>
      <c r="B62" s="30">
        <f>GPW!C61</f>
        <v>-14</v>
      </c>
      <c r="C62" s="35">
        <f>GPW!K61</f>
        <v>0.711090542</v>
      </c>
      <c r="D62" s="30">
        <v>151</v>
      </c>
      <c r="E62" s="30" t="s">
        <v>140</v>
      </c>
      <c r="F62" s="35">
        <f>GPW!E61</f>
        <v>39305.97438990735</v>
      </c>
      <c r="G62" s="35">
        <f>GPW!I61</f>
        <v>8549.2077941176</v>
      </c>
      <c r="H62" s="35">
        <f>GPW!L61</f>
        <v>8992658951.512825</v>
      </c>
      <c r="I62" s="35">
        <f>GPW!M61</f>
        <v>14300193.454054575</v>
      </c>
      <c r="J62" s="35">
        <f>GPW!N61</f>
        <v>26222922.02223324</v>
      </c>
      <c r="K62" s="35"/>
    </row>
    <row r="63" spans="1:11" ht="12.75">
      <c r="A63" s="30">
        <f>GPW!B62</f>
        <v>29</v>
      </c>
      <c r="B63" s="30">
        <f>GPW!C62</f>
        <v>-15</v>
      </c>
      <c r="C63" s="35">
        <f>GPW!K62</f>
        <v>1.0000000019</v>
      </c>
      <c r="D63" s="30">
        <v>151</v>
      </c>
      <c r="E63" s="30" t="s">
        <v>140</v>
      </c>
      <c r="F63" s="35">
        <f>GPW!E62</f>
        <v>70400.8943891007</v>
      </c>
      <c r="G63" s="35">
        <f>GPW!I62</f>
        <v>11970.469792743892</v>
      </c>
      <c r="H63" s="35">
        <f>GPW!L62</f>
        <v>15753640031.291712</v>
      </c>
      <c r="I63" s="35">
        <f>GPW!M62</f>
        <v>25051556.08232104</v>
      </c>
      <c r="J63" s="35">
        <f>GPW!N62</f>
        <v>45938189.84288269</v>
      </c>
      <c r="K63" s="35"/>
    </row>
    <row r="64" spans="1:11" ht="12.75">
      <c r="A64" s="30">
        <f>GPW!B63</f>
        <v>29</v>
      </c>
      <c r="B64" s="30">
        <f>GPW!C63</f>
        <v>-16</v>
      </c>
      <c r="C64" s="35">
        <f>GPW!K63</f>
        <v>0.7076849699</v>
      </c>
      <c r="D64" s="30">
        <v>151</v>
      </c>
      <c r="E64" s="30" t="s">
        <v>140</v>
      </c>
      <c r="F64" s="35">
        <f>GPW!E63</f>
        <v>85058.65326151185</v>
      </c>
      <c r="G64" s="35">
        <f>GPW!I63</f>
        <v>8431.796795461816</v>
      </c>
      <c r="H64" s="35">
        <f>GPW!L63</f>
        <v>18351589883.379444</v>
      </c>
      <c r="I64" s="35">
        <f>GPW!M63</f>
        <v>29182835.34789768</v>
      </c>
      <c r="J64" s="35">
        <f>GPW!N63</f>
        <v>53513906.5198182</v>
      </c>
      <c r="K64" s="35"/>
    </row>
    <row r="65" spans="1:11" ht="12.75">
      <c r="A65" s="30">
        <f>GPW!B64</f>
        <v>30</v>
      </c>
      <c r="B65" s="30">
        <f>GPW!C64</f>
        <v>-9</v>
      </c>
      <c r="C65" s="35">
        <f>GPW!K64</f>
        <v>0.6927822759</v>
      </c>
      <c r="D65" s="30">
        <v>151</v>
      </c>
      <c r="E65" s="30" t="s">
        <v>140</v>
      </c>
      <c r="F65" s="35">
        <f>GPW!E64</f>
        <v>41238.05043287095</v>
      </c>
      <c r="G65" s="35">
        <f>GPW!I64</f>
        <v>8471.681652607096</v>
      </c>
      <c r="H65" s="35">
        <f>GPW!L64</f>
        <v>9693269739.521555</v>
      </c>
      <c r="I65" s="35">
        <f>GPW!M64</f>
        <v>15414309.963814683</v>
      </c>
      <c r="J65" s="35">
        <f>GPW!N64</f>
        <v>28265928.674764816</v>
      </c>
      <c r="K65" s="35"/>
    </row>
    <row r="66" spans="1:11" ht="12.75">
      <c r="A66" s="30">
        <f>GPW!B65</f>
        <v>30</v>
      </c>
      <c r="B66" s="30">
        <f>GPW!C65</f>
        <v>-10</v>
      </c>
      <c r="C66" s="35">
        <f>GPW!K65</f>
        <v>1.0000000018000001</v>
      </c>
      <c r="D66" s="30">
        <v>151</v>
      </c>
      <c r="E66" s="30" t="s">
        <v>140</v>
      </c>
      <c r="F66" s="35">
        <f>GPW!E65</f>
        <v>67495.79173574084</v>
      </c>
      <c r="G66" s="35">
        <f>GPW!I65</f>
        <v>12194.730121950517</v>
      </c>
      <c r="H66" s="35">
        <f>GPW!L65</f>
        <v>16017456163.605173</v>
      </c>
      <c r="I66" s="35">
        <f>GPW!M65</f>
        <v>25471078.4670489</v>
      </c>
      <c r="J66" s="35">
        <f>GPW!N65</f>
        <v>46707487.32243398</v>
      </c>
      <c r="K66" s="35"/>
    </row>
    <row r="67" spans="1:11" ht="12.75">
      <c r="A67" s="30">
        <f>GPW!B66</f>
        <v>30</v>
      </c>
      <c r="B67" s="30">
        <f>GPW!C66</f>
        <v>-11</v>
      </c>
      <c r="C67" s="35">
        <f>GPW!K66</f>
        <v>1.0000000019000002</v>
      </c>
      <c r="D67" s="30">
        <v>151</v>
      </c>
      <c r="E67" s="30" t="s">
        <v>140</v>
      </c>
      <c r="F67" s="35">
        <f>GPW!E66</f>
        <v>92204.21663465381</v>
      </c>
      <c r="G67" s="35">
        <f>GPW!I66</f>
        <v>12157.260593098796</v>
      </c>
      <c r="H67" s="35">
        <f>GPW!L66</f>
        <v>22701621748.783337</v>
      </c>
      <c r="I67" s="35">
        <f>GPW!M66</f>
        <v>36100288.52186828</v>
      </c>
      <c r="J67" s="35">
        <f>GPW!N66</f>
        <v>66198758.35460574</v>
      </c>
      <c r="K67" s="35"/>
    </row>
    <row r="68" spans="1:11" ht="12.75">
      <c r="A68" s="30">
        <f>GPW!B67</f>
        <v>30</v>
      </c>
      <c r="B68" s="30">
        <f>GPW!C67</f>
        <v>-12</v>
      </c>
      <c r="C68" s="35">
        <f>GPW!K67</f>
        <v>1.0000000018000001</v>
      </c>
      <c r="D68" s="30">
        <v>151</v>
      </c>
      <c r="E68" s="30" t="s">
        <v>140</v>
      </c>
      <c r="F68" s="35">
        <f>GPW!E67</f>
        <v>73123.2185631596</v>
      </c>
      <c r="G68" s="35">
        <f>GPW!I67</f>
        <v>12116.079591808944</v>
      </c>
      <c r="H68" s="35">
        <f>GPW!L67</f>
        <v>17423876984.799084</v>
      </c>
      <c r="I68" s="35">
        <f>GPW!M67</f>
        <v>27707579.365095276</v>
      </c>
      <c r="J68" s="35">
        <f>GPW!N67</f>
        <v>50808661.81637037</v>
      </c>
      <c r="K68" s="35"/>
    </row>
    <row r="69" spans="1:11" ht="12.75">
      <c r="A69" s="30">
        <f>GPW!B68</f>
        <v>30</v>
      </c>
      <c r="B69" s="30">
        <f>GPW!C68</f>
        <v>-13</v>
      </c>
      <c r="C69" s="35">
        <f>GPW!K68</f>
        <v>1.0000000019</v>
      </c>
      <c r="D69" s="30">
        <v>151</v>
      </c>
      <c r="E69" s="30" t="s">
        <v>140</v>
      </c>
      <c r="F69" s="35">
        <f>GPW!E68</f>
        <v>44272.17318926678</v>
      </c>
      <c r="G69" s="35">
        <f>GPW!I68</f>
        <v>12071.220792935319</v>
      </c>
      <c r="H69" s="35">
        <f>GPW!L68</f>
        <v>10555720775.948471</v>
      </c>
      <c r="I69" s="35">
        <f>GPW!M68</f>
        <v>16785786.04581154</v>
      </c>
      <c r="J69" s="35">
        <f>GPW!N68</f>
        <v>30780867.404028267</v>
      </c>
      <c r="K69" s="35"/>
    </row>
    <row r="70" spans="1:11" ht="12.75">
      <c r="A70" s="30">
        <f>GPW!B69</f>
        <v>30</v>
      </c>
      <c r="B70" s="30">
        <f>GPW!C69</f>
        <v>-14</v>
      </c>
      <c r="C70" s="35">
        <f>GPW!K69</f>
        <v>1.0000000018</v>
      </c>
      <c r="D70" s="30">
        <v>151</v>
      </c>
      <c r="E70" s="30" t="s">
        <v>140</v>
      </c>
      <c r="F70" s="35">
        <f>GPW!E69</f>
        <v>60112.61633950763</v>
      </c>
      <c r="G70" s="35">
        <f>GPW!I69</f>
        <v>12022.671241640806</v>
      </c>
      <c r="H70" s="35">
        <f>GPW!L69</f>
        <v>13760585573.543327</v>
      </c>
      <c r="I70" s="35">
        <f>GPW!M69</f>
        <v>21882185.99234637</v>
      </c>
      <c r="J70" s="35">
        <f>GPW!N69</f>
        <v>40126370.23386617</v>
      </c>
      <c r="K70" s="35"/>
    </row>
    <row r="71" spans="1:11" ht="12.75">
      <c r="A71" s="30">
        <f>GPW!B70</f>
        <v>30</v>
      </c>
      <c r="B71" s="30">
        <f>GPW!C70</f>
        <v>-15</v>
      </c>
      <c r="C71" s="35">
        <f>GPW!K70</f>
        <v>0.891136889</v>
      </c>
      <c r="D71" s="30">
        <v>151</v>
      </c>
      <c r="E71" s="30" t="s">
        <v>140</v>
      </c>
      <c r="F71" s="35">
        <f>GPW!E70</f>
        <v>133398.18519898748</v>
      </c>
      <c r="G71" s="35">
        <f>GPW!I70</f>
        <v>10667.327190706344</v>
      </c>
      <c r="H71" s="35">
        <f>GPW!L70</f>
        <v>29680626635.287758</v>
      </c>
      <c r="I71" s="35">
        <f>GPW!M70</f>
        <v>47198354.236571714</v>
      </c>
      <c r="J71" s="35">
        <f>GPW!N70</f>
        <v>86549791.56050783</v>
      </c>
      <c r="K71" s="35"/>
    </row>
    <row r="72" spans="1:11" ht="12.75">
      <c r="A72" s="30">
        <f>GPW!B71</f>
        <v>30</v>
      </c>
      <c r="B72" s="30">
        <f>GPW!C71</f>
        <v>-16</v>
      </c>
      <c r="C72" s="35">
        <f>GPW!K71</f>
        <v>0.2044775227</v>
      </c>
      <c r="D72" s="30">
        <v>151</v>
      </c>
      <c r="E72" s="30" t="s">
        <v>140</v>
      </c>
      <c r="F72" s="35">
        <f>GPW!E71</f>
        <v>9845.309029169583</v>
      </c>
      <c r="G72" s="35">
        <f>GPW!I71</f>
        <v>2436.271779079126</v>
      </c>
      <c r="H72" s="35">
        <f>GPW!L71</f>
        <v>2284002843.5864663</v>
      </c>
      <c r="I72" s="35">
        <f>GPW!M71</f>
        <v>3632038.3869781457</v>
      </c>
      <c r="J72" s="35">
        <f>GPW!N71</f>
        <v>6660235.731040497</v>
      </c>
      <c r="K72" s="35"/>
    </row>
    <row r="73" spans="1:11" ht="12.75">
      <c r="A73" s="30">
        <f>GPW!B72</f>
        <v>31</v>
      </c>
      <c r="B73" s="30">
        <f>GPW!C72</f>
        <v>-9</v>
      </c>
      <c r="C73" s="35">
        <f>GPW!K72</f>
        <v>0.2524477379</v>
      </c>
      <c r="D73" s="30">
        <v>151</v>
      </c>
      <c r="E73" s="30" t="s">
        <v>140</v>
      </c>
      <c r="F73" s="35">
        <f>GPW!E72</f>
        <v>22165.653701579133</v>
      </c>
      <c r="G73" s="35">
        <f>GPW!I72</f>
        <v>3087.0548277685743</v>
      </c>
      <c r="H73" s="35">
        <f>GPW!L72</f>
        <v>5208465012.924982</v>
      </c>
      <c r="I73" s="35">
        <f>GPW!M72</f>
        <v>8282539.979009443</v>
      </c>
      <c r="J73" s="35">
        <f>GPW!N72</f>
        <v>15188074.253220174</v>
      </c>
      <c r="K73" s="35"/>
    </row>
    <row r="74" spans="1:11" ht="12.75">
      <c r="A74" s="30">
        <f>GPW!B73</f>
        <v>31</v>
      </c>
      <c r="B74" s="30">
        <f>GPW!C73</f>
        <v>-10</v>
      </c>
      <c r="C74" s="35">
        <f>GPW!K73</f>
        <v>0.9966031546</v>
      </c>
      <c r="D74" s="30">
        <v>151</v>
      </c>
      <c r="E74" s="30" t="s">
        <v>140</v>
      </c>
      <c r="F74" s="35">
        <f>GPW!E73</f>
        <v>102207.57529004246</v>
      </c>
      <c r="G74" s="35">
        <f>GPW!I73</f>
        <v>12153.306487155574</v>
      </c>
      <c r="H74" s="35">
        <f>GPW!L73</f>
        <v>25643764880.879574</v>
      </c>
      <c r="I74" s="35">
        <f>GPW!M73</f>
        <v>40778906.51298161</v>
      </c>
      <c r="J74" s="35">
        <f>GPW!N73</f>
        <v>74778155.21010748</v>
      </c>
      <c r="K74" s="35"/>
    </row>
    <row r="75" spans="1:11" ht="12.75">
      <c r="A75" s="30">
        <f>GPW!B74</f>
        <v>31</v>
      </c>
      <c r="B75" s="30">
        <f>GPW!C74</f>
        <v>-11</v>
      </c>
      <c r="C75" s="35">
        <f>GPW!K74</f>
        <v>1.0000000019000002</v>
      </c>
      <c r="D75" s="30">
        <v>151</v>
      </c>
      <c r="E75" s="30" t="s">
        <v>140</v>
      </c>
      <c r="F75" s="35">
        <f>GPW!E74</f>
        <v>94580.3368655662</v>
      </c>
      <c r="G75" s="35">
        <f>GPW!I74</f>
        <v>12157.260593098796</v>
      </c>
      <c r="H75" s="35">
        <f>GPW!L74</f>
        <v>24493937225.311398</v>
      </c>
      <c r="I75" s="35">
        <f>GPW!M74</f>
        <v>38950441.9840693</v>
      </c>
      <c r="J75" s="35">
        <f>GPW!N74</f>
        <v>71425215.76099169</v>
      </c>
      <c r="K75" s="35"/>
    </row>
    <row r="76" spans="1:11" ht="12.75">
      <c r="A76" s="30">
        <f>GPW!B75</f>
        <v>31</v>
      </c>
      <c r="B76" s="30">
        <f>GPW!C75</f>
        <v>-12</v>
      </c>
      <c r="C76" s="35">
        <f>GPW!K75</f>
        <v>1.0000000019</v>
      </c>
      <c r="D76" s="30">
        <v>151</v>
      </c>
      <c r="E76" s="30" t="s">
        <v>140</v>
      </c>
      <c r="F76" s="35">
        <f>GPW!E75</f>
        <v>46551.528342902195</v>
      </c>
      <c r="G76" s="35">
        <f>GPW!I75</f>
        <v>12116.07959302055</v>
      </c>
      <c r="H76" s="35">
        <f>GPW!L75</f>
        <v>11270970485.615881</v>
      </c>
      <c r="I76" s="35">
        <f>GPW!M75</f>
        <v>17923181.478169136</v>
      </c>
      <c r="J76" s="35">
        <f>GPW!N75</f>
        <v>32866561.68690532</v>
      </c>
      <c r="K76" s="35"/>
    </row>
    <row r="77" spans="1:11" ht="12.75">
      <c r="A77" s="30">
        <f>GPW!B76</f>
        <v>31</v>
      </c>
      <c r="B77" s="30">
        <f>GPW!C76</f>
        <v>-13</v>
      </c>
      <c r="C77" s="35">
        <f>GPW!K76</f>
        <v>1.0000000018000001</v>
      </c>
      <c r="D77" s="30">
        <v>151</v>
      </c>
      <c r="E77" s="30" t="s">
        <v>140</v>
      </c>
      <c r="F77" s="35">
        <f>GPW!E76</f>
        <v>36433.126762306485</v>
      </c>
      <c r="G77" s="35">
        <f>GPW!I76</f>
        <v>12071.2207917282</v>
      </c>
      <c r="H77" s="35">
        <f>GPW!L76</f>
        <v>9144227750.03447</v>
      </c>
      <c r="I77" s="35">
        <f>GPW!M76</f>
        <v>14541219.2899219</v>
      </c>
      <c r="J77" s="35">
        <f>GPW!N76</f>
        <v>26664902.17583042</v>
      </c>
      <c r="K77" s="35"/>
    </row>
    <row r="78" spans="1:11" ht="12.75">
      <c r="A78" s="30">
        <f>GPW!B77</f>
        <v>31</v>
      </c>
      <c r="B78" s="30">
        <f>GPW!C77</f>
        <v>-14</v>
      </c>
      <c r="C78" s="35">
        <f>GPW!K77</f>
        <v>1.0000000019</v>
      </c>
      <c r="D78" s="30">
        <v>151</v>
      </c>
      <c r="E78" s="30" t="s">
        <v>140</v>
      </c>
      <c r="F78" s="35">
        <f>GPW!E77</f>
        <v>168087.3902352578</v>
      </c>
      <c r="G78" s="35">
        <f>GPW!I77</f>
        <v>12022.671242843073</v>
      </c>
      <c r="H78" s="35">
        <f>GPW!L77</f>
        <v>40242596997.14073</v>
      </c>
      <c r="I78" s="35">
        <f>GPW!M77</f>
        <v>63994078.420582876</v>
      </c>
      <c r="J78" s="35">
        <f>GPW!N77</f>
        <v>117348882.98534338</v>
      </c>
      <c r="K78" s="35"/>
    </row>
    <row r="79" spans="1:11" ht="12.75">
      <c r="A79" s="30">
        <f>GPW!B78</f>
        <v>31</v>
      </c>
      <c r="B79" s="30">
        <f>GPW!C78</f>
        <v>-15</v>
      </c>
      <c r="C79" s="35">
        <f>GPW!K78</f>
        <v>0.5817543512</v>
      </c>
      <c r="D79" s="30">
        <v>151</v>
      </c>
      <c r="E79" s="30" t="s">
        <v>140</v>
      </c>
      <c r="F79" s="35">
        <f>GPW!E78</f>
        <v>138681.55841831033</v>
      </c>
      <c r="G79" s="35">
        <f>GPW!I78</f>
        <v>6963.872874605562</v>
      </c>
      <c r="H79" s="35">
        <f>GPW!L78</f>
        <v>30996172025.280823</v>
      </c>
      <c r="I79" s="35">
        <f>GPW!M78</f>
        <v>49290344.344939575</v>
      </c>
      <c r="J79" s="35">
        <f>GPW!N78</f>
        <v>90385969.97720328</v>
      </c>
      <c r="K79" s="35"/>
    </row>
    <row r="80" spans="1:11" ht="12.75">
      <c r="A80" s="30">
        <f>GPW!B79</f>
        <v>32</v>
      </c>
      <c r="B80" s="30">
        <f>GPW!C79</f>
        <v>-10</v>
      </c>
      <c r="C80" s="35">
        <f>GPW!K79</f>
        <v>0.7884151279999999</v>
      </c>
      <c r="D80" s="30">
        <v>151</v>
      </c>
      <c r="E80" s="30" t="s">
        <v>140</v>
      </c>
      <c r="F80" s="35">
        <f>GPW!E79</f>
        <v>85719.88128957117</v>
      </c>
      <c r="G80" s="35">
        <f>GPW!I79</f>
        <v>9614.509692716952</v>
      </c>
      <c r="H80" s="35">
        <f>GPW!L79</f>
        <v>20887010864.16488</v>
      </c>
      <c r="I80" s="35">
        <f>GPW!M79</f>
        <v>33214680.735140014</v>
      </c>
      <c r="J80" s="35">
        <f>GPW!N79</f>
        <v>60907286.72373282</v>
      </c>
      <c r="K80" s="35"/>
    </row>
    <row r="81" spans="1:11" ht="12.75">
      <c r="A81" s="30">
        <f>GPW!B80</f>
        <v>32</v>
      </c>
      <c r="B81" s="30">
        <f>GPW!C80</f>
        <v>-11</v>
      </c>
      <c r="C81" s="35">
        <f>GPW!K80</f>
        <v>1.0000000019</v>
      </c>
      <c r="D81" s="30">
        <v>151</v>
      </c>
      <c r="E81" s="30" t="s">
        <v>140</v>
      </c>
      <c r="F81" s="35">
        <f>GPW!E80</f>
        <v>63874.62751053136</v>
      </c>
      <c r="G81" s="35">
        <f>GPW!I80</f>
        <v>12157.260593098792</v>
      </c>
      <c r="H81" s="35">
        <f>GPW!L80</f>
        <v>14937588401.338427</v>
      </c>
      <c r="I81" s="35">
        <f>GPW!M80</f>
        <v>23753864.68317537</v>
      </c>
      <c r="J81" s="35">
        <f>GPW!N80</f>
        <v>43558553.47795847</v>
      </c>
      <c r="K81" s="35"/>
    </row>
    <row r="82" spans="1:11" ht="12.75">
      <c r="A82" s="30">
        <f>GPW!B81</f>
        <v>32</v>
      </c>
      <c r="B82" s="30">
        <f>GPW!C81</f>
        <v>-12</v>
      </c>
      <c r="C82" s="35">
        <f>GPW!K81</f>
        <v>1.0000000019</v>
      </c>
      <c r="D82" s="30">
        <v>151</v>
      </c>
      <c r="E82" s="30" t="s">
        <v>140</v>
      </c>
      <c r="F82" s="35">
        <f>GPW!E81</f>
        <v>36847.066259546875</v>
      </c>
      <c r="G82" s="35">
        <f>GPW!I81</f>
        <v>12116.07959302055</v>
      </c>
      <c r="H82" s="35">
        <f>GPW!L81</f>
        <v>8662323759.85473</v>
      </c>
      <c r="I82" s="35">
        <f>GPW!M81</f>
        <v>13774891.9641545</v>
      </c>
      <c r="J82" s="35">
        <f>GPW!N81</f>
        <v>25259652.53556018</v>
      </c>
      <c r="K82" s="35"/>
    </row>
    <row r="83" spans="1:11" ht="12.75">
      <c r="A83" s="30">
        <f>GPW!B82</f>
        <v>32</v>
      </c>
      <c r="B83" s="30">
        <f>GPW!C82</f>
        <v>-13</v>
      </c>
      <c r="C83" s="35">
        <f>GPW!K82</f>
        <v>0.9947004955</v>
      </c>
      <c r="D83" s="30">
        <v>151</v>
      </c>
      <c r="E83" s="30" t="s">
        <v>140</v>
      </c>
      <c r="F83" s="35">
        <f>GPW!E82</f>
        <v>121389.63910891485</v>
      </c>
      <c r="G83" s="35">
        <f>GPW!I82</f>
        <v>12007.249281208891</v>
      </c>
      <c r="H83" s="35">
        <f>GPW!L82</f>
        <v>27338021508.42674</v>
      </c>
      <c r="I83" s="35">
        <f>GPW!M82</f>
        <v>43473126.060878806</v>
      </c>
      <c r="J83" s="35">
        <f>GPW!N82</f>
        <v>79718669.43058139</v>
      </c>
      <c r="K83" s="35"/>
    </row>
    <row r="84" spans="1:11" ht="12.75">
      <c r="A84" s="30">
        <f>GPW!B83</f>
        <v>32</v>
      </c>
      <c r="B84" s="30">
        <f>GPW!C83</f>
        <v>-14</v>
      </c>
      <c r="C84" s="35">
        <f>GPW!K83</f>
        <v>0.8980904747999999</v>
      </c>
      <c r="D84" s="30">
        <v>151</v>
      </c>
      <c r="E84" s="30" t="s">
        <v>140</v>
      </c>
      <c r="F84" s="35">
        <f>GPW!E83</f>
        <v>253382.5803523356</v>
      </c>
      <c r="G84" s="35">
        <f>GPW!I83</f>
        <v>10797.446504334093</v>
      </c>
      <c r="H84" s="35">
        <f>GPW!L83</f>
        <v>62986362401.43084</v>
      </c>
      <c r="I84" s="35">
        <f>GPW!M83</f>
        <v>100161384.09831765</v>
      </c>
      <c r="J84" s="35">
        <f>GPW!N83</f>
        <v>183670533.77899796</v>
      </c>
      <c r="K84" s="35"/>
    </row>
    <row r="85" spans="1:11" ht="12.75">
      <c r="A85" s="30">
        <f>GPW!B84</f>
        <v>32</v>
      </c>
      <c r="B85" s="30">
        <f>GPW!C84</f>
        <v>-15</v>
      </c>
      <c r="C85" s="35">
        <f>GPW!K84</f>
        <v>0.24753213089999998</v>
      </c>
      <c r="D85" s="30">
        <v>151</v>
      </c>
      <c r="E85" s="30" t="s">
        <v>140</v>
      </c>
      <c r="F85" s="35">
        <f>GPW!E84</f>
        <v>86319.82476868843</v>
      </c>
      <c r="G85" s="35">
        <f>GPW!I84</f>
        <v>2963.0758900421324</v>
      </c>
      <c r="H85" s="35">
        <f>GPW!L84</f>
        <v>19331611413.183365</v>
      </c>
      <c r="I85" s="35">
        <f>GPW!M84</f>
        <v>30741272.906899836</v>
      </c>
      <c r="J85" s="35">
        <f>GPW!N84</f>
        <v>56371685.102851704</v>
      </c>
      <c r="K85" s="35"/>
    </row>
    <row r="86" spans="1:11" ht="12.75">
      <c r="A86" s="30">
        <f>GPW!B85</f>
        <v>33</v>
      </c>
      <c r="B86" s="30">
        <f>GPW!C85</f>
        <v>-10</v>
      </c>
      <c r="C86" s="35">
        <f>GPW!K85</f>
        <v>0.1128989282</v>
      </c>
      <c r="D86" s="30">
        <v>151</v>
      </c>
      <c r="E86" s="30" t="s">
        <v>140</v>
      </c>
      <c r="F86" s="35">
        <f>GPW!E85</f>
        <v>13146.073331839738</v>
      </c>
      <c r="G86" s="35">
        <f>GPW!I85</f>
        <v>1376.7719579782788</v>
      </c>
      <c r="H86" s="35">
        <f>GPW!L85</f>
        <v>3113918007.798945</v>
      </c>
      <c r="I86" s="35">
        <f>GPW!M85</f>
        <v>4951775.681885275</v>
      </c>
      <c r="J86" s="35">
        <f>GPW!N85</f>
        <v>9080298.668326871</v>
      </c>
      <c r="K86" s="35"/>
    </row>
    <row r="87" spans="1:11" ht="12.75">
      <c r="A87" s="30">
        <f>GPW!B86</f>
        <v>33</v>
      </c>
      <c r="B87" s="30">
        <f>GPW!C86</f>
        <v>-11</v>
      </c>
      <c r="C87" s="35">
        <f>GPW!K86</f>
        <v>0.49375683039999996</v>
      </c>
      <c r="D87" s="30">
        <v>151</v>
      </c>
      <c r="E87" s="30" t="s">
        <v>140</v>
      </c>
      <c r="F87" s="35">
        <f>GPW!E86</f>
        <v>42440.087726156045</v>
      </c>
      <c r="G87" s="35">
        <f>GPW!I86</f>
        <v>6002.730445390096</v>
      </c>
      <c r="H87" s="35">
        <f>GPW!L86</f>
        <v>9987945226.725037</v>
      </c>
      <c r="I87" s="35">
        <f>GPW!M86</f>
        <v>15882905.125256749</v>
      </c>
      <c r="J87" s="35">
        <f>GPW!N86</f>
        <v>29125213.160528682</v>
      </c>
      <c r="K87" s="35"/>
    </row>
    <row r="88" spans="1:11" ht="12.75">
      <c r="A88" s="30">
        <f>GPW!B87</f>
        <v>33</v>
      </c>
      <c r="B88" s="30">
        <f>GPW!C87</f>
        <v>-12</v>
      </c>
      <c r="C88" s="35">
        <f>GPW!K87</f>
        <v>0.316324802</v>
      </c>
      <c r="D88" s="30">
        <v>151</v>
      </c>
      <c r="E88" s="30" t="s">
        <v>140</v>
      </c>
      <c r="F88" s="35">
        <f>GPW!E87</f>
        <v>15825.390804886652</v>
      </c>
      <c r="G88" s="35">
        <f>GPW!I87</f>
        <v>3832.616470996495</v>
      </c>
      <c r="H88" s="35">
        <f>GPW!L87</f>
        <v>3577256394.5328345</v>
      </c>
      <c r="I88" s="35">
        <f>GPW!M87</f>
        <v>5688579.846338717</v>
      </c>
      <c r="J88" s="35">
        <f>GPW!N87</f>
        <v>10431410.330710791</v>
      </c>
      <c r="K88" s="35"/>
    </row>
    <row r="89" spans="1:11" ht="12.75">
      <c r="A89" s="30">
        <f>GPW!B88</f>
        <v>33</v>
      </c>
      <c r="B89" s="30">
        <f>GPW!C88</f>
        <v>-13</v>
      </c>
      <c r="C89" s="35">
        <f>GPW!K88</f>
        <v>0.2191568335</v>
      </c>
      <c r="D89" s="30">
        <v>151</v>
      </c>
      <c r="E89" s="30" t="s">
        <v>140</v>
      </c>
      <c r="F89" s="35">
        <f>GPW!E88</f>
        <v>32801.21086184401</v>
      </c>
      <c r="G89" s="35">
        <f>GPW!I88</f>
        <v>2645.490520432632</v>
      </c>
      <c r="H89" s="35">
        <f>GPW!L88</f>
        <v>7342257580.977227</v>
      </c>
      <c r="I89" s="35">
        <f>GPW!M88</f>
        <v>11675712.863525178</v>
      </c>
      <c r="J89" s="35">
        <f>GPW!N88</f>
        <v>21410291.333324354</v>
      </c>
      <c r="K89" s="35"/>
    </row>
    <row r="90" spans="1:11" ht="12.75">
      <c r="A90" s="30">
        <f>GPW!B89</f>
        <v>33</v>
      </c>
      <c r="B90" s="30">
        <f>GPW!C89</f>
        <v>-14</v>
      </c>
      <c r="C90" s="35">
        <f>GPW!K89</f>
        <v>0.0058106599</v>
      </c>
      <c r="D90" s="30">
        <v>151</v>
      </c>
      <c r="E90" s="30" t="s">
        <v>140</v>
      </c>
      <c r="F90" s="35">
        <f>GPW!E89</f>
        <v>1688.0130147205682</v>
      </c>
      <c r="G90" s="35">
        <f>GPW!I89</f>
        <v>69.85965354893807</v>
      </c>
      <c r="H90" s="35">
        <f>GPW!L89</f>
        <v>377138912.15634376</v>
      </c>
      <c r="I90" s="35">
        <f>GPW!M89</f>
        <v>599729.1159340726</v>
      </c>
      <c r="J90" s="35">
        <f>GPW!N89</f>
        <v>1099750.8454784604</v>
      </c>
      <c r="K90" s="35"/>
    </row>
    <row r="91" spans="1:11" ht="12.75">
      <c r="A91" s="30">
        <f>GPW!B90</f>
        <v>33</v>
      </c>
      <c r="B91" s="30">
        <f>GPW!C90</f>
        <v>-15</v>
      </c>
      <c r="C91" s="35">
        <f>GPW!K90</f>
        <v>0.0059800757</v>
      </c>
      <c r="D91" s="30">
        <v>151</v>
      </c>
      <c r="E91" s="30" t="s">
        <v>140</v>
      </c>
      <c r="F91" s="35">
        <f>GPW!E90</f>
        <v>1804.1311074529385</v>
      </c>
      <c r="G91" s="35">
        <f>GPW!I90</f>
        <v>71.58431538916159</v>
      </c>
      <c r="H91" s="35">
        <f>GPW!L90</f>
        <v>403052342.0968591</v>
      </c>
      <c r="I91" s="35">
        <f>GPW!M90</f>
        <v>640936.8458397108</v>
      </c>
      <c r="J91" s="35">
        <f>GPW!N90</f>
        <v>1175315.3538538641</v>
      </c>
      <c r="K91" s="35"/>
    </row>
    <row r="92" spans="1:11" ht="12.75">
      <c r="A92" s="30"/>
      <c r="B92" s="30"/>
      <c r="C92" s="35"/>
      <c r="D92" s="30"/>
      <c r="E92" s="30"/>
      <c r="F92" s="35"/>
      <c r="G92" s="35"/>
      <c r="H92" s="35"/>
      <c r="I92" s="35"/>
      <c r="J92" s="35"/>
      <c r="K92" s="35"/>
    </row>
    <row r="93" spans="1:11" ht="12.75">
      <c r="A93" s="30"/>
      <c r="B93" s="30"/>
      <c r="C93" s="30"/>
      <c r="D93" s="30"/>
      <c r="E93" s="30"/>
      <c r="F93" s="35"/>
      <c r="G93" s="35"/>
      <c r="H93" s="35"/>
      <c r="I93" s="35"/>
      <c r="J93" s="35"/>
      <c r="K93" s="35"/>
    </row>
    <row r="94" spans="1:11" ht="12.75">
      <c r="A94" s="30"/>
      <c r="B94" s="30"/>
      <c r="C94" s="30"/>
      <c r="D94" s="30"/>
      <c r="E94" s="30"/>
      <c r="F94" s="35"/>
      <c r="G94" s="35"/>
      <c r="H94" s="35"/>
      <c r="I94" s="35"/>
      <c r="J94" s="35"/>
      <c r="K94" s="35"/>
    </row>
    <row r="95" spans="1:11" ht="12.75">
      <c r="A95" s="30"/>
      <c r="B95" s="30"/>
      <c r="C95" s="30"/>
      <c r="D95" s="30"/>
      <c r="E95" s="30"/>
      <c r="F95" s="35"/>
      <c r="G95" s="35"/>
      <c r="H95" s="35"/>
      <c r="I95" s="35"/>
      <c r="J95" s="35"/>
      <c r="K95" s="35"/>
    </row>
    <row r="96" spans="1:11" ht="12.75">
      <c r="A96" s="30"/>
      <c r="B96" s="30"/>
      <c r="C96" s="30"/>
      <c r="D96" s="30"/>
      <c r="E96" s="30"/>
      <c r="F96" s="35"/>
      <c r="G96" s="35"/>
      <c r="H96" s="35"/>
      <c r="I96" s="35"/>
      <c r="J96" s="35"/>
      <c r="K96" s="35"/>
    </row>
    <row r="97" spans="1:11" ht="12.75">
      <c r="A97" s="30"/>
      <c r="B97" s="30"/>
      <c r="C97" s="30"/>
      <c r="D97" s="30"/>
      <c r="E97" s="30"/>
      <c r="F97" s="35"/>
      <c r="G97" s="35"/>
      <c r="H97" s="35"/>
      <c r="I97" s="35"/>
      <c r="J97" s="35"/>
      <c r="K97" s="35"/>
    </row>
    <row r="98" spans="1:11" ht="12.75">
      <c r="A98" s="30"/>
      <c r="B98" s="30"/>
      <c r="C98" s="30"/>
      <c r="D98" s="30"/>
      <c r="E98" s="30"/>
      <c r="F98" s="35"/>
      <c r="G98" s="35"/>
      <c r="H98" s="35"/>
      <c r="I98" s="35"/>
      <c r="J98" s="35"/>
      <c r="K98" s="35"/>
    </row>
    <row r="99" spans="6:11" ht="12.75">
      <c r="F99" s="8"/>
      <c r="G99" s="8"/>
      <c r="H99" s="8"/>
      <c r="I99" s="8"/>
      <c r="J99" s="8"/>
      <c r="K99" s="8"/>
    </row>
    <row r="100" spans="6:11" ht="12.75">
      <c r="F100" s="8"/>
      <c r="G100" s="8"/>
      <c r="H100" s="8"/>
      <c r="I100" s="8"/>
      <c r="J100" s="8"/>
      <c r="K100" s="8"/>
    </row>
    <row r="101" spans="6:11" ht="12.75">
      <c r="F101" s="8"/>
      <c r="G101" s="8"/>
      <c r="H101" s="8"/>
      <c r="I101" s="8"/>
      <c r="J101" s="8"/>
      <c r="K101" s="8"/>
    </row>
    <row r="102" spans="6:11" ht="12.75">
      <c r="F102" s="8"/>
      <c r="G102" s="8"/>
      <c r="H102" s="8"/>
      <c r="I102" s="8"/>
      <c r="J102" s="8"/>
      <c r="K102" s="8"/>
    </row>
    <row r="103" spans="6:11" ht="12.75">
      <c r="F103" s="8"/>
      <c r="G103" s="8"/>
      <c r="H103" s="8"/>
      <c r="I103" s="8"/>
      <c r="J103" s="8"/>
      <c r="K103" s="8"/>
    </row>
    <row r="104" spans="6:11" ht="12.75">
      <c r="F104" s="8"/>
      <c r="G104" s="8"/>
      <c r="H104" s="8"/>
      <c r="I104" s="8"/>
      <c r="J104" s="8"/>
      <c r="K104" s="8"/>
    </row>
    <row r="105" spans="6:11" ht="12.75">
      <c r="F105" s="8"/>
      <c r="G105" s="8"/>
      <c r="H105" s="8"/>
      <c r="I105" s="8"/>
      <c r="J105" s="8"/>
      <c r="K105" s="8"/>
    </row>
    <row r="106" spans="6:11" ht="12.75">
      <c r="F106" s="8"/>
      <c r="G106" s="8"/>
      <c r="H106" s="8"/>
      <c r="I106" s="8"/>
      <c r="J106" s="8"/>
      <c r="K106" s="8"/>
    </row>
    <row r="107" spans="6:11" ht="12.75">
      <c r="F107" s="8"/>
      <c r="G107" s="8"/>
      <c r="H107" s="8"/>
      <c r="I107" s="8"/>
      <c r="J107" s="8"/>
      <c r="K107" s="8"/>
    </row>
    <row r="108" spans="6:11" ht="12.75">
      <c r="F108" s="8"/>
      <c r="G108" s="8"/>
      <c r="H108" s="8"/>
      <c r="I108" s="8"/>
      <c r="J108" s="8"/>
      <c r="K108" s="8"/>
    </row>
    <row r="109" spans="6:11" ht="12.75">
      <c r="F109" s="8"/>
      <c r="G109" s="8"/>
      <c r="H109" s="8"/>
      <c r="I109" s="8"/>
      <c r="J109" s="8"/>
      <c r="K109" s="8"/>
    </row>
    <row r="110" spans="6:11" ht="12.75">
      <c r="F110" s="8"/>
      <c r="G110" s="8"/>
      <c r="H110" s="8"/>
      <c r="I110" s="8"/>
      <c r="J110" s="8"/>
      <c r="K110" s="8"/>
    </row>
    <row r="111" spans="6:11" ht="12.75">
      <c r="F111" s="8"/>
      <c r="G111" s="8"/>
      <c r="H111" s="8"/>
      <c r="I111" s="8"/>
      <c r="J111" s="8"/>
      <c r="K111" s="8"/>
    </row>
    <row r="112" spans="6:11" ht="12.75">
      <c r="F112" s="8"/>
      <c r="G112" s="8"/>
      <c r="H112" s="8"/>
      <c r="I112" s="8"/>
      <c r="J112" s="8"/>
      <c r="K112" s="8"/>
    </row>
    <row r="113" spans="6:11" ht="12.75">
      <c r="F113" s="8"/>
      <c r="G113" s="8"/>
      <c r="H113" s="8"/>
      <c r="I113" s="8"/>
      <c r="J113" s="8"/>
      <c r="K113" s="8"/>
    </row>
    <row r="114" spans="6:11" ht="12.75">
      <c r="F114" s="8"/>
      <c r="G114" s="8"/>
      <c r="H114" s="8"/>
      <c r="I114" s="8"/>
      <c r="J114" s="8"/>
      <c r="K114" s="8"/>
    </row>
    <row r="115" spans="6:11" ht="12.75">
      <c r="F115" s="8"/>
      <c r="G115" s="8"/>
      <c r="H115" s="8"/>
      <c r="I115" s="8"/>
      <c r="J115" s="8"/>
      <c r="K115" s="8"/>
    </row>
    <row r="116" spans="6:11" ht="12.75">
      <c r="F116" s="8"/>
      <c r="G116" s="8"/>
      <c r="H116" s="8"/>
      <c r="I116" s="8"/>
      <c r="J116" s="8"/>
      <c r="K116" s="8"/>
    </row>
    <row r="117" spans="6:11" ht="12.75">
      <c r="F117" s="8"/>
      <c r="G117" s="8"/>
      <c r="H117" s="8"/>
      <c r="I117" s="8"/>
      <c r="J117" s="8"/>
      <c r="K117" s="8"/>
    </row>
    <row r="118" spans="6:11" ht="12.75">
      <c r="F118" s="8"/>
      <c r="G118" s="8"/>
      <c r="H118" s="8"/>
      <c r="I118" s="8"/>
      <c r="J118" s="8"/>
      <c r="K118" s="8"/>
    </row>
    <row r="119" spans="6:11" ht="12.75">
      <c r="F119" s="8"/>
      <c r="G119" s="8"/>
      <c r="H119" s="8"/>
      <c r="I119" s="8"/>
      <c r="J119" s="8"/>
      <c r="K119" s="8"/>
    </row>
    <row r="120" spans="6:11" ht="12.75">
      <c r="F120" s="8"/>
      <c r="G120" s="8"/>
      <c r="H120" s="8"/>
      <c r="I120" s="8"/>
      <c r="J120" s="8"/>
      <c r="K120" s="8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19"/>
  <sheetViews>
    <sheetView workbookViewId="0" topLeftCell="A1">
      <pane ySplit="1" topLeftCell="BM2" activePane="bottomLeft" state="frozen"/>
      <selection pane="topLeft" activeCell="A1" sqref="A1"/>
      <selection pane="bottomLeft" activeCell="S96" sqref="S96"/>
    </sheetView>
  </sheetViews>
  <sheetFormatPr defaultColWidth="9.140625" defaultRowHeight="12.75"/>
  <cols>
    <col min="8" max="8" width="35.421875" style="0" bestFit="1" customWidth="1"/>
    <col min="10" max="10" width="11.140625" style="0" customWidth="1"/>
    <col min="11" max="11" width="12.421875" style="0" bestFit="1" customWidth="1"/>
    <col min="12" max="12" width="18.7109375" style="0" bestFit="1" customWidth="1"/>
    <col min="13" max="14" width="17.7109375" style="0" bestFit="1" customWidth="1"/>
    <col min="15" max="15" width="20.28125" style="0" bestFit="1" customWidth="1"/>
  </cols>
  <sheetData>
    <row r="1" spans="1:14" ht="13.5">
      <c r="A1" t="s">
        <v>153</v>
      </c>
      <c r="B1" t="s">
        <v>135</v>
      </c>
      <c r="C1" t="s">
        <v>136</v>
      </c>
      <c r="D1" s="13" t="s">
        <v>137</v>
      </c>
      <c r="E1" s="13" t="s">
        <v>170</v>
      </c>
      <c r="F1" t="s">
        <v>138</v>
      </c>
      <c r="G1" t="s">
        <v>139</v>
      </c>
      <c r="H1" s="18" t="s">
        <v>155</v>
      </c>
      <c r="I1" t="s">
        <v>190</v>
      </c>
      <c r="J1" t="s">
        <v>167</v>
      </c>
      <c r="K1" t="s">
        <v>168</v>
      </c>
      <c r="L1" t="s">
        <v>172</v>
      </c>
      <c r="M1" t="s">
        <v>171</v>
      </c>
      <c r="N1" t="s">
        <v>173</v>
      </c>
    </row>
    <row r="2" spans="1:25" ht="12.75">
      <c r="A2" s="30">
        <f>1000*B2+C2</f>
        <v>21987</v>
      </c>
      <c r="B2" s="30">
        <v>22</v>
      </c>
      <c r="C2" s="30">
        <v>-13</v>
      </c>
      <c r="D2" s="36">
        <v>1</v>
      </c>
      <c r="E2" s="36">
        <f aca="true" t="shared" si="0" ref="E2:E65">D2*$E$93</f>
        <v>1.075167525299725</v>
      </c>
      <c r="F2" s="36">
        <v>0</v>
      </c>
      <c r="G2" s="37" t="s">
        <v>140</v>
      </c>
      <c r="H2" s="37">
        <f>VLOOKUP(A2,Cell_Calc!A:I,9,0)</f>
        <v>0</v>
      </c>
      <c r="I2" s="37">
        <f>H2*K2</f>
        <v>0</v>
      </c>
      <c r="J2" s="30">
        <v>0</v>
      </c>
      <c r="K2" s="35">
        <f>VLOOKUP(A2,Cell_Calc!A:U,21,0)</f>
        <v>3.22768E-05</v>
      </c>
      <c r="L2" s="35">
        <f>M2*$L$93</f>
        <v>250176.56377612258</v>
      </c>
      <c r="M2" s="38">
        <f>VLOOKUP(A2,Cell_Calc!A:T,20,0)</f>
        <v>397.8326409306698</v>
      </c>
      <c r="N2" s="39">
        <f>M2*$N$93</f>
        <v>729.5239994159772</v>
      </c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12.75">
      <c r="A3" s="30">
        <f aca="true" t="shared" si="1" ref="A3:A66">1000*B3+C3</f>
        <v>21986</v>
      </c>
      <c r="B3" s="30">
        <v>22</v>
      </c>
      <c r="C3" s="30">
        <v>-14</v>
      </c>
      <c r="D3" s="36">
        <v>39844</v>
      </c>
      <c r="E3" s="36">
        <f t="shared" si="0"/>
        <v>42838.974878042245</v>
      </c>
      <c r="F3" s="36">
        <v>12061</v>
      </c>
      <c r="G3" s="37" t="s">
        <v>140</v>
      </c>
      <c r="H3" s="37">
        <f>VLOOKUP(A3,Cell_Calc!A:I,9,0)</f>
        <v>12022.671219999998</v>
      </c>
      <c r="I3" s="37">
        <f aca="true" t="shared" si="2" ref="I3:I66">H3*K3</f>
        <v>11984.848945921076</v>
      </c>
      <c r="J3" s="30">
        <f>VLOOKUP(A3,Grid_Area!A:E,5,0)</f>
        <v>1</v>
      </c>
      <c r="K3" s="30">
        <f>VLOOKUP(A3,Cell_Calc!A:U,21,0)</f>
        <v>0.9968540873</v>
      </c>
      <c r="L3" s="35">
        <f aca="true" t="shared" si="3" ref="L3:L66">M3*$L$93</f>
        <v>9927784700.093311</v>
      </c>
      <c r="M3" s="38">
        <f>VLOOKUP(A3,Cell_Calc!A:T,20,0)</f>
        <v>15787237.40631287</v>
      </c>
      <c r="N3" s="39">
        <f aca="true" t="shared" si="4" ref="N3:N66">M3*$N$93</f>
        <v>28949782.867087513</v>
      </c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1:25" ht="12.75">
      <c r="A4" s="30">
        <f t="shared" si="1"/>
        <v>21985</v>
      </c>
      <c r="B4" s="30">
        <v>22</v>
      </c>
      <c r="C4" s="30">
        <v>-15</v>
      </c>
      <c r="D4" s="36">
        <v>51503</v>
      </c>
      <c r="E4" s="36">
        <f t="shared" si="0"/>
        <v>55374.35305551174</v>
      </c>
      <c r="F4" s="36">
        <v>12090</v>
      </c>
      <c r="G4" s="37" t="s">
        <v>140</v>
      </c>
      <c r="H4" s="37">
        <f>VLOOKUP(A4,Cell_Calc!A:I,9,0)</f>
        <v>11970.46977</v>
      </c>
      <c r="I4" s="37">
        <f t="shared" si="2"/>
        <v>11965.829119328962</v>
      </c>
      <c r="J4" s="30">
        <f>VLOOKUP(A4,Grid_Area!A:E,5,0)</f>
        <v>1</v>
      </c>
      <c r="K4" s="30">
        <f>VLOOKUP(A4,Cell_Calc!A:U,21,0)</f>
        <v>0.9996123251</v>
      </c>
      <c r="L4" s="35">
        <f t="shared" si="3"/>
        <v>12803460296.120836</v>
      </c>
      <c r="M4" s="38">
        <f>VLOOKUP(A4,Cell_Calc!A:T,20,0)</f>
        <v>20360158.22495231</v>
      </c>
      <c r="N4" s="39">
        <f t="shared" si="4"/>
        <v>37335357.9592223</v>
      </c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</row>
    <row r="5" spans="1:25" ht="12.75">
      <c r="A5" s="30">
        <f t="shared" si="1"/>
        <v>21984</v>
      </c>
      <c r="B5" s="30">
        <v>22</v>
      </c>
      <c r="C5" s="30">
        <v>-16</v>
      </c>
      <c r="D5" s="36">
        <v>62490</v>
      </c>
      <c r="E5" s="36">
        <f t="shared" si="0"/>
        <v>67187.21865597981</v>
      </c>
      <c r="F5" s="36">
        <v>12085</v>
      </c>
      <c r="G5" s="37" t="s">
        <v>140</v>
      </c>
      <c r="H5" s="37">
        <f>VLOOKUP(A5,Cell_Calc!A:I,9,0)</f>
        <v>11914.619009999999</v>
      </c>
      <c r="I5" s="37">
        <f t="shared" si="2"/>
        <v>11907.738620153044</v>
      </c>
      <c r="J5" s="30">
        <f>VLOOKUP(A5,Grid_Area!A:E,5,0)</f>
        <v>1</v>
      </c>
      <c r="K5" s="30">
        <f>VLOOKUP(A5,Cell_Calc!A:U,21,0)</f>
        <v>0.9994225253999999</v>
      </c>
      <c r="L5" s="35">
        <f t="shared" si="3"/>
        <v>15837964978.210295</v>
      </c>
      <c r="M5" s="38">
        <f>VLOOKUP(A5,Cell_Calc!A:T,20,0)</f>
        <v>25185650.24295145</v>
      </c>
      <c r="N5" s="39">
        <f t="shared" si="4"/>
        <v>46184084.46865442</v>
      </c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2.75">
      <c r="A6" s="30">
        <f t="shared" si="1"/>
        <v>21983</v>
      </c>
      <c r="B6" s="30">
        <v>22</v>
      </c>
      <c r="C6" s="30">
        <v>-17</v>
      </c>
      <c r="D6" s="36">
        <v>37592</v>
      </c>
      <c r="E6" s="36">
        <f t="shared" si="0"/>
        <v>40417.69761106726</v>
      </c>
      <c r="F6" s="36">
        <v>9229</v>
      </c>
      <c r="G6" s="37" t="s">
        <v>140</v>
      </c>
      <c r="H6" s="37">
        <f>VLOOKUP(A6,Cell_Calc!A:I,9,0)</f>
        <v>11855.1293</v>
      </c>
      <c r="I6" s="37">
        <f t="shared" si="2"/>
        <v>9054.830701793291</v>
      </c>
      <c r="J6" s="30">
        <f>VLOOKUP(A6,Grid_Area!A:E,5,0)</f>
        <v>0.746</v>
      </c>
      <c r="K6" s="30">
        <f>VLOOKUP(A6,Cell_Calc!A:U,21,0)</f>
        <v>0.763790126</v>
      </c>
      <c r="L6" s="35">
        <f t="shared" si="3"/>
        <v>9217610132.882072</v>
      </c>
      <c r="M6" s="38">
        <f>VLOOKUP(A6,Cell_Calc!A:T,20,0)</f>
        <v>14657912.503408404</v>
      </c>
      <c r="N6" s="39">
        <f t="shared" si="4"/>
        <v>26878887.88501765</v>
      </c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</row>
    <row r="7" spans="1:25" ht="12.75">
      <c r="A7" s="30">
        <f t="shared" si="1"/>
        <v>21982</v>
      </c>
      <c r="B7" s="30">
        <v>22</v>
      </c>
      <c r="C7" s="30">
        <v>-18</v>
      </c>
      <c r="D7" s="36">
        <v>2548</v>
      </c>
      <c r="E7" s="36">
        <f t="shared" si="0"/>
        <v>2739.5268544636992</v>
      </c>
      <c r="F7" s="36">
        <v>636</v>
      </c>
      <c r="G7" s="37" t="s">
        <v>140</v>
      </c>
      <c r="H7" s="37">
        <f>VLOOKUP(A7,Cell_Calc!A:I,9,0)</f>
        <v>11792.03949</v>
      </c>
      <c r="I7" s="37">
        <f t="shared" si="2"/>
        <v>621.1814619003784</v>
      </c>
      <c r="J7" s="30">
        <f>VLOOKUP(A7,Grid_Area!A:E,5,0)</f>
        <v>0.044</v>
      </c>
      <c r="K7" s="30">
        <f>VLOOKUP(A7,Cell_Calc!A:U,21,0)</f>
        <v>0.0526780344</v>
      </c>
      <c r="L7" s="35">
        <f t="shared" si="3"/>
        <v>623646080.7767642</v>
      </c>
      <c r="M7" s="38">
        <f>VLOOKUP(A7,Cell_Calc!A:T,20,0)</f>
        <v>991726.6572719702</v>
      </c>
      <c r="N7" s="39">
        <f t="shared" si="4"/>
        <v>1818574.7545701456</v>
      </c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spans="1:25" ht="12.75">
      <c r="A8" s="30">
        <f t="shared" si="1"/>
        <v>22989</v>
      </c>
      <c r="B8" s="30">
        <v>23</v>
      </c>
      <c r="C8" s="30">
        <v>-11</v>
      </c>
      <c r="D8" s="36">
        <v>16</v>
      </c>
      <c r="E8" s="36">
        <f t="shared" si="0"/>
        <v>17.2026804047956</v>
      </c>
      <c r="F8" s="36">
        <v>5</v>
      </c>
      <c r="G8" s="37" t="s">
        <v>140</v>
      </c>
      <c r="H8" s="37">
        <f>VLOOKUP(A8,Cell_Calc!A:I,9,0)</f>
        <v>12157.260569999999</v>
      </c>
      <c r="I8" s="37">
        <f t="shared" si="2"/>
        <v>4.396293978610716</v>
      </c>
      <c r="J8" s="30">
        <f>VLOOKUP(A8,Grid_Area!A:E,5,0)</f>
        <v>0.001</v>
      </c>
      <c r="K8" s="30">
        <f>VLOOKUP(A8,Cell_Calc!A:U,21,0)</f>
        <v>0.0003616188</v>
      </c>
      <c r="L8" s="35">
        <f t="shared" si="3"/>
        <v>3953576.0301928213</v>
      </c>
      <c r="M8" s="38">
        <f>VLOOKUP(A8,Cell_Calc!A:T,20,0)</f>
        <v>6287.0061426669945</v>
      </c>
      <c r="N8" s="39">
        <f t="shared" si="4"/>
        <v>11528.772135996083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25" ht="12.75">
      <c r="A9" s="30">
        <f t="shared" si="1"/>
        <v>22988</v>
      </c>
      <c r="B9" s="30">
        <v>23</v>
      </c>
      <c r="C9" s="30">
        <v>-12</v>
      </c>
      <c r="D9" s="36">
        <v>136</v>
      </c>
      <c r="E9" s="36">
        <f t="shared" si="0"/>
        <v>146.2227834407626</v>
      </c>
      <c r="F9" s="36">
        <v>37</v>
      </c>
      <c r="G9" s="37" t="s">
        <v>140</v>
      </c>
      <c r="H9" s="37">
        <f>VLOOKUP(A9,Cell_Calc!A:I,9,0)</f>
        <v>12116.07957</v>
      </c>
      <c r="I9" s="37">
        <f t="shared" si="2"/>
        <v>37.37657157777644</v>
      </c>
      <c r="J9" s="30">
        <f>VLOOKUP(A9,Grid_Area!A:E,5,0)</f>
        <v>0.005</v>
      </c>
      <c r="K9" s="30">
        <f>VLOOKUP(A9,Cell_Calc!A:U,21,0)</f>
        <v>0.0030848734000000003</v>
      </c>
      <c r="L9" s="35">
        <f t="shared" si="3"/>
        <v>33605396.25663898</v>
      </c>
      <c r="M9" s="38">
        <f>VLOOKUP(A9,Cell_Calc!A:T,20,0)</f>
        <v>53439.552212669456</v>
      </c>
      <c r="N9" s="39">
        <f t="shared" si="4"/>
        <v>97994.56315596672</v>
      </c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ht="12.75">
      <c r="A10" s="30">
        <f t="shared" si="1"/>
        <v>22987</v>
      </c>
      <c r="B10" s="30">
        <v>23</v>
      </c>
      <c r="C10" s="30">
        <v>-13</v>
      </c>
      <c r="D10" s="36">
        <v>1369</v>
      </c>
      <c r="E10" s="36">
        <f t="shared" si="0"/>
        <v>1471.9043421353235</v>
      </c>
      <c r="F10" s="36">
        <v>394</v>
      </c>
      <c r="G10" s="37" t="s">
        <v>140</v>
      </c>
      <c r="H10" s="37">
        <f>VLOOKUP(A10,Cell_Calc!A:I,9,0)</f>
        <v>12071.22077</v>
      </c>
      <c r="I10" s="37">
        <f t="shared" si="2"/>
        <v>395.89018630966103</v>
      </c>
      <c r="J10" s="30">
        <f>VLOOKUP(A10,Grid_Area!A:E,5,0)</f>
        <v>0.035</v>
      </c>
      <c r="K10" s="30">
        <f>VLOOKUP(A10,Cell_Calc!A:U,21,0)</f>
        <v>0.0327962013</v>
      </c>
      <c r="L10" s="35">
        <f t="shared" si="3"/>
        <v>344760767.756788</v>
      </c>
      <c r="M10" s="38">
        <f>VLOOKUP(A10,Cell_Calc!A:T,20,0)</f>
        <v>548241.1487940458</v>
      </c>
      <c r="N10" s="39">
        <f t="shared" si="4"/>
        <v>1005334.9935716868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12.75">
      <c r="A11" s="30">
        <f t="shared" si="1"/>
        <v>22986</v>
      </c>
      <c r="B11" s="30">
        <v>23</v>
      </c>
      <c r="C11" s="30">
        <v>-14</v>
      </c>
      <c r="D11" s="36">
        <v>41436</v>
      </c>
      <c r="E11" s="36">
        <f t="shared" si="0"/>
        <v>44550.64157831941</v>
      </c>
      <c r="F11" s="36">
        <v>12096</v>
      </c>
      <c r="G11" s="37" t="s">
        <v>140</v>
      </c>
      <c r="H11" s="37">
        <f>VLOOKUP(A11,Cell_Calc!A:I,9,0)</f>
        <v>12022.671219999998</v>
      </c>
      <c r="I11" s="37">
        <f t="shared" si="2"/>
        <v>12022.671242843076</v>
      </c>
      <c r="J11" s="30">
        <f>VLOOKUP(A11,Grid_Area!A:E,5,0)</f>
        <v>1</v>
      </c>
      <c r="K11" s="30">
        <f>VLOOKUP(A11,Cell_Calc!A:U,21,0)</f>
        <v>1.0000000019000002</v>
      </c>
      <c r="L11" s="35">
        <f t="shared" si="3"/>
        <v>10395284451.666233</v>
      </c>
      <c r="M11" s="38">
        <f>VLOOKUP(A11,Cell_Calc!A:T,20,0)</f>
        <v>16530659.004225306</v>
      </c>
      <c r="N11" s="39">
        <f t="shared" si="4"/>
        <v>30313029.22136494</v>
      </c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12.75">
      <c r="A12" s="30">
        <f t="shared" si="1"/>
        <v>22985</v>
      </c>
      <c r="B12" s="30">
        <v>23</v>
      </c>
      <c r="C12" s="30">
        <v>-15</v>
      </c>
      <c r="D12" s="36">
        <v>56919</v>
      </c>
      <c r="E12" s="36">
        <f t="shared" si="0"/>
        <v>61197.460372535046</v>
      </c>
      <c r="F12" s="36">
        <v>12096</v>
      </c>
      <c r="G12" s="37" t="s">
        <v>140</v>
      </c>
      <c r="H12" s="37">
        <f>VLOOKUP(A12,Cell_Calc!A:I,9,0)</f>
        <v>11970.46977</v>
      </c>
      <c r="I12" s="37">
        <f t="shared" si="2"/>
        <v>11970.469792743892</v>
      </c>
      <c r="J12" s="30">
        <f>VLOOKUP(A12,Grid_Area!A:E,5,0)</f>
        <v>1</v>
      </c>
      <c r="K12" s="30">
        <f>VLOOKUP(A12,Cell_Calc!A:U,21,0)</f>
        <v>1.0000000019</v>
      </c>
      <c r="L12" s="35">
        <f t="shared" si="3"/>
        <v>15158467344.317667</v>
      </c>
      <c r="M12" s="38">
        <f>VLOOKUP(A12,Cell_Calc!A:T,20,0)</f>
        <v>24105108.02861536</v>
      </c>
      <c r="N12" s="39">
        <f t="shared" si="4"/>
        <v>44202644.54483069</v>
      </c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12.75">
      <c r="A13" s="30">
        <f t="shared" si="1"/>
        <v>22984</v>
      </c>
      <c r="B13" s="30">
        <v>23</v>
      </c>
      <c r="C13" s="30">
        <v>-16</v>
      </c>
      <c r="D13" s="36">
        <v>113592</v>
      </c>
      <c r="E13" s="36">
        <f t="shared" si="0"/>
        <v>122130.42953384637</v>
      </c>
      <c r="F13" s="36">
        <v>12096</v>
      </c>
      <c r="G13" s="37" t="s">
        <v>140</v>
      </c>
      <c r="H13" s="37">
        <f>VLOOKUP(A13,Cell_Calc!A:I,9,0)</f>
        <v>11914.619009999999</v>
      </c>
      <c r="I13" s="37">
        <f t="shared" si="2"/>
        <v>11914.619032637775</v>
      </c>
      <c r="J13" s="30">
        <f>VLOOKUP(A13,Grid_Area!A:E,5,0)</f>
        <v>1</v>
      </c>
      <c r="K13" s="30">
        <f>VLOOKUP(A13,Cell_Calc!A:U,21,0)</f>
        <v>1.0000000019</v>
      </c>
      <c r="L13" s="35">
        <f t="shared" si="3"/>
        <v>32323656276.604427</v>
      </c>
      <c r="M13" s="38">
        <f>VLOOKUP(A13,Cell_Calc!A:T,20,0)</f>
        <v>51401319.719797395</v>
      </c>
      <c r="N13" s="39">
        <f t="shared" si="4"/>
        <v>94256962.54968879</v>
      </c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ht="12.75">
      <c r="A14" s="30">
        <f t="shared" si="1"/>
        <v>22983</v>
      </c>
      <c r="B14" s="30">
        <v>23</v>
      </c>
      <c r="C14" s="30">
        <v>-17</v>
      </c>
      <c r="D14" s="36">
        <v>45775</v>
      </c>
      <c r="E14" s="36">
        <f t="shared" si="0"/>
        <v>49215.793470594916</v>
      </c>
      <c r="F14" s="36">
        <v>12096</v>
      </c>
      <c r="G14" s="37" t="s">
        <v>140</v>
      </c>
      <c r="H14" s="37">
        <f>VLOOKUP(A14,Cell_Calc!A:I,9,0)</f>
        <v>11855.1293</v>
      </c>
      <c r="I14" s="37">
        <f t="shared" si="2"/>
        <v>11855.129322524745</v>
      </c>
      <c r="J14" s="30">
        <f>VLOOKUP(A14,Grid_Area!A:E,5,0)</f>
        <v>1</v>
      </c>
      <c r="K14" s="30">
        <f>VLOOKUP(A14,Cell_Calc!A:U,21,0)</f>
        <v>1.0000000019</v>
      </c>
      <c r="L14" s="35">
        <f t="shared" si="3"/>
        <v>11244060791.06699</v>
      </c>
      <c r="M14" s="38">
        <f>VLOOKUP(A14,Cell_Calc!A:T,20,0)</f>
        <v>17880389.48083959</v>
      </c>
      <c r="N14" s="39">
        <f t="shared" si="4"/>
        <v>32788092.03453638</v>
      </c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</row>
    <row r="15" spans="1:25" ht="12.75">
      <c r="A15" s="30">
        <f t="shared" si="1"/>
        <v>22982</v>
      </c>
      <c r="B15" s="30">
        <v>23</v>
      </c>
      <c r="C15" s="30">
        <v>-18</v>
      </c>
      <c r="D15" s="36">
        <v>17255</v>
      </c>
      <c r="E15" s="36">
        <f t="shared" si="0"/>
        <v>18552.015649046756</v>
      </c>
      <c r="F15" s="36">
        <v>6389</v>
      </c>
      <c r="G15" s="37" t="s">
        <v>140</v>
      </c>
      <c r="H15" s="37">
        <f>VLOOKUP(A15,Cell_Calc!A:I,9,0)</f>
        <v>11792.03949</v>
      </c>
      <c r="I15" s="37">
        <f t="shared" si="2"/>
        <v>6381.844263996456</v>
      </c>
      <c r="J15" s="30">
        <f>VLOOKUP(A15,Grid_Area!A:E,5,0)</f>
        <v>0.529</v>
      </c>
      <c r="K15" s="30">
        <f>VLOOKUP(A15,Cell_Calc!A:U,21,0)</f>
        <v>0.5411993633</v>
      </c>
      <c r="L15" s="35">
        <f t="shared" si="3"/>
        <v>4364860277.038693</v>
      </c>
      <c r="M15" s="38">
        <f>VLOOKUP(A15,Cell_Calc!A:T,20,0)</f>
        <v>6941033.42494391</v>
      </c>
      <c r="N15" s="39">
        <f t="shared" si="4"/>
        <v>12728092.024825836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ht="12.75">
      <c r="A16" s="30">
        <f t="shared" si="1"/>
        <v>23989</v>
      </c>
      <c r="B16" s="30">
        <v>24</v>
      </c>
      <c r="C16" s="30">
        <v>-11</v>
      </c>
      <c r="D16" s="36">
        <v>553</v>
      </c>
      <c r="E16" s="36">
        <f t="shared" si="0"/>
        <v>594.567641490748</v>
      </c>
      <c r="F16" s="36">
        <v>154</v>
      </c>
      <c r="G16" s="37" t="s">
        <v>140</v>
      </c>
      <c r="H16" s="37">
        <f>VLOOKUP(A16,Cell_Calc!A:I,9,0)</f>
        <v>12157.260569999999</v>
      </c>
      <c r="I16" s="37">
        <f t="shared" si="2"/>
        <v>153.27641193543477</v>
      </c>
      <c r="J16" s="30">
        <f>VLOOKUP(A16,Grid_Area!A:E,5,0)</f>
        <v>0.016</v>
      </c>
      <c r="K16" s="30">
        <f>VLOOKUP(A16,Cell_Calc!A:U,21,0)</f>
        <v>0.0126078084</v>
      </c>
      <c r="L16" s="35">
        <f t="shared" si="3"/>
        <v>136645471.5435394</v>
      </c>
      <c r="M16" s="38">
        <f>VLOOKUP(A16,Cell_Calc!A:T,20,0)</f>
        <v>217294.649805928</v>
      </c>
      <c r="N16" s="39">
        <f t="shared" si="4"/>
        <v>398463.1869503647</v>
      </c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</row>
    <row r="17" spans="1:25" ht="12.75">
      <c r="A17" s="30">
        <f t="shared" si="1"/>
        <v>23988</v>
      </c>
      <c r="B17" s="30">
        <v>24</v>
      </c>
      <c r="C17" s="30">
        <v>-12</v>
      </c>
      <c r="D17" s="36">
        <v>32481</v>
      </c>
      <c r="E17" s="36">
        <f t="shared" si="0"/>
        <v>34922.51638926037</v>
      </c>
      <c r="F17" s="36">
        <v>8975</v>
      </c>
      <c r="G17" s="37" t="s">
        <v>140</v>
      </c>
      <c r="H17" s="37">
        <f>VLOOKUP(A17,Cell_Calc!A:I,9,0)</f>
        <v>12116.07957</v>
      </c>
      <c r="I17" s="37">
        <f t="shared" si="2"/>
        <v>8988.153548938004</v>
      </c>
      <c r="J17" s="30">
        <f>VLOOKUP(A17,Grid_Area!A:E,5,0)</f>
        <v>0.756</v>
      </c>
      <c r="K17" s="30">
        <f>VLOOKUP(A17,Cell_Calc!A:U,21,0)</f>
        <v>0.7418367878</v>
      </c>
      <c r="L17" s="35">
        <f t="shared" si="3"/>
        <v>8026006439.793314</v>
      </c>
      <c r="M17" s="38">
        <f>VLOOKUP(A17,Cell_Calc!A:T,20,0)</f>
        <v>12763015.407497915</v>
      </c>
      <c r="N17" s="39">
        <f t="shared" si="4"/>
        <v>23404127.98433055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</row>
    <row r="18" spans="1:25" ht="12.75">
      <c r="A18" s="30">
        <f t="shared" si="1"/>
        <v>23987</v>
      </c>
      <c r="B18" s="30">
        <v>24</v>
      </c>
      <c r="C18" s="30">
        <v>-13</v>
      </c>
      <c r="D18" s="36">
        <v>42431</v>
      </c>
      <c r="E18" s="36">
        <f t="shared" si="0"/>
        <v>45620.43326599263</v>
      </c>
      <c r="F18" s="36">
        <v>11889</v>
      </c>
      <c r="G18" s="37" t="s">
        <v>140</v>
      </c>
      <c r="H18" s="37">
        <f>VLOOKUP(A18,Cell_Calc!A:I,9,0)</f>
        <v>12071.22077</v>
      </c>
      <c r="I18" s="37">
        <f t="shared" si="2"/>
        <v>11865.550709373945</v>
      </c>
      <c r="J18" s="30">
        <f>VLOOKUP(A18,Grid_Area!A:E,5,0)</f>
        <v>0.991</v>
      </c>
      <c r="K18" s="30">
        <f>VLOOKUP(A18,Cell_Calc!A:U,21,0)</f>
        <v>0.9829619502</v>
      </c>
      <c r="L18" s="35">
        <f t="shared" si="3"/>
        <v>10625466242.025753</v>
      </c>
      <c r="M18" s="38">
        <f>VLOOKUP(A18,Cell_Calc!A:T,20,0)</f>
        <v>16896695.807076372</v>
      </c>
      <c r="N18" s="39">
        <f t="shared" si="4"/>
        <v>30984247.731049478</v>
      </c>
      <c r="O18" s="30" t="s">
        <v>169</v>
      </c>
      <c r="P18" s="30"/>
      <c r="Q18" s="30"/>
      <c r="R18" s="30"/>
      <c r="S18" s="30"/>
      <c r="T18" s="30"/>
      <c r="U18" s="30"/>
      <c r="V18" s="30"/>
      <c r="W18" s="30"/>
      <c r="X18" s="30"/>
      <c r="Y18" s="30"/>
    </row>
    <row r="19" spans="1:25" ht="12.75">
      <c r="A19" s="30">
        <f t="shared" si="1"/>
        <v>23986</v>
      </c>
      <c r="B19" s="30">
        <v>24</v>
      </c>
      <c r="C19" s="30">
        <v>-14</v>
      </c>
      <c r="D19" s="36">
        <v>28060</v>
      </c>
      <c r="E19" s="36">
        <f t="shared" si="0"/>
        <v>30169.200759910284</v>
      </c>
      <c r="F19" s="36">
        <v>12096</v>
      </c>
      <c r="G19" s="37" t="s">
        <v>140</v>
      </c>
      <c r="H19" s="37">
        <f>VLOOKUP(A19,Cell_Calc!A:I,9,0)</f>
        <v>12022.671219999998</v>
      </c>
      <c r="I19" s="37">
        <f t="shared" si="2"/>
        <v>12022.671241640808</v>
      </c>
      <c r="J19" s="30">
        <f>VLOOKUP(A19,Grid_Area!A:E,5,0)</f>
        <v>1</v>
      </c>
      <c r="K19" s="30">
        <f>VLOOKUP(A19,Cell_Calc!A:U,21,0)</f>
        <v>1.0000000018000001</v>
      </c>
      <c r="L19" s="35">
        <f t="shared" si="3"/>
        <v>7265004506.146571</v>
      </c>
      <c r="M19" s="38">
        <f>VLOOKUP(A19,Cell_Calc!A:T,20,0)</f>
        <v>11552864.446727043</v>
      </c>
      <c r="N19" s="39">
        <f t="shared" si="4"/>
        <v>21185018.544910505</v>
      </c>
      <c r="O19" s="40">
        <v>2336802000000</v>
      </c>
      <c r="P19" s="30"/>
      <c r="Q19" s="30"/>
      <c r="R19" s="30"/>
      <c r="S19" s="30"/>
      <c r="T19" s="30"/>
      <c r="U19" s="30"/>
      <c r="V19" s="30"/>
      <c r="W19" s="30"/>
      <c r="X19" s="30"/>
      <c r="Y19" s="30"/>
    </row>
    <row r="20" spans="1:25" ht="12.75">
      <c r="A20" s="30">
        <f t="shared" si="1"/>
        <v>23985</v>
      </c>
      <c r="B20" s="30">
        <v>24</v>
      </c>
      <c r="C20" s="30">
        <v>-15</v>
      </c>
      <c r="D20" s="36">
        <v>45984</v>
      </c>
      <c r="E20" s="36">
        <f t="shared" si="0"/>
        <v>49440.503483382556</v>
      </c>
      <c r="F20" s="36">
        <v>12096</v>
      </c>
      <c r="G20" s="37" t="s">
        <v>140</v>
      </c>
      <c r="H20" s="37">
        <f>VLOOKUP(A20,Cell_Calc!A:I,9,0)</f>
        <v>11970.46977</v>
      </c>
      <c r="I20" s="37">
        <f t="shared" si="2"/>
        <v>11970.469792743892</v>
      </c>
      <c r="J20" s="30">
        <f>VLOOKUP(A20,Grid_Area!A:E,5,0)</f>
        <v>1</v>
      </c>
      <c r="K20" s="30">
        <f>VLOOKUP(A20,Cell_Calc!A:U,21,0)</f>
        <v>1.0000000019</v>
      </c>
      <c r="L20" s="35">
        <f t="shared" si="3"/>
        <v>11377394309.112719</v>
      </c>
      <c r="M20" s="38">
        <f>VLOOKUP(A20,Cell_Calc!A:T,20,0)</f>
        <v>18092417.43744778</v>
      </c>
      <c r="N20" s="39">
        <f t="shared" si="4"/>
        <v>33176897.444094915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1" spans="1:25" ht="12.75">
      <c r="A21" s="30">
        <f t="shared" si="1"/>
        <v>23984</v>
      </c>
      <c r="B21" s="30">
        <v>24</v>
      </c>
      <c r="C21" s="30">
        <v>-16</v>
      </c>
      <c r="D21" s="36">
        <v>50011</v>
      </c>
      <c r="E21" s="36">
        <f t="shared" si="0"/>
        <v>53770.20310776455</v>
      </c>
      <c r="F21" s="36">
        <v>12096</v>
      </c>
      <c r="G21" s="37" t="s">
        <v>140</v>
      </c>
      <c r="H21" s="37">
        <f>VLOOKUP(A21,Cell_Calc!A:I,9,0)</f>
        <v>11914.619009999999</v>
      </c>
      <c r="I21" s="37">
        <f t="shared" si="2"/>
        <v>11914.619031446311</v>
      </c>
      <c r="J21" s="30">
        <f>VLOOKUP(A21,Grid_Area!A:E,5,0)</f>
        <v>1</v>
      </c>
      <c r="K21" s="30">
        <f>VLOOKUP(A21,Cell_Calc!A:U,21,0)</f>
        <v>1.0000000018</v>
      </c>
      <c r="L21" s="35">
        <f t="shared" si="3"/>
        <v>12662421392.119104</v>
      </c>
      <c r="M21" s="38">
        <f>VLOOKUP(A21,Cell_Calc!A:T,20,0)</f>
        <v>20135877.106025487</v>
      </c>
      <c r="N21" s="39">
        <f t="shared" si="4"/>
        <v>36924083.36272307</v>
      </c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1:25" ht="12.75">
      <c r="A22" s="30">
        <f t="shared" si="1"/>
        <v>23983</v>
      </c>
      <c r="B22" s="30">
        <v>24</v>
      </c>
      <c r="C22" s="30">
        <v>-17</v>
      </c>
      <c r="D22" s="36">
        <v>26368</v>
      </c>
      <c r="E22" s="36">
        <f t="shared" si="0"/>
        <v>28350.01730710315</v>
      </c>
      <c r="F22" s="36">
        <v>12096</v>
      </c>
      <c r="G22" s="37" t="s">
        <v>140</v>
      </c>
      <c r="H22" s="37">
        <f>VLOOKUP(A22,Cell_Calc!A:I,9,0)</f>
        <v>11855.1293</v>
      </c>
      <c r="I22" s="37">
        <f t="shared" si="2"/>
        <v>11855.129322524745</v>
      </c>
      <c r="J22" s="30">
        <f>VLOOKUP(A22,Grid_Area!A:E,5,0)</f>
        <v>1.001</v>
      </c>
      <c r="K22" s="30">
        <f>VLOOKUP(A22,Cell_Calc!A:U,21,0)</f>
        <v>1.0000000019</v>
      </c>
      <c r="L22" s="35">
        <f t="shared" si="3"/>
        <v>6810404013.384614</v>
      </c>
      <c r="M22" s="38">
        <f>VLOOKUP(A22,Cell_Calc!A:T,20,0)</f>
        <v>10829955.34655363</v>
      </c>
      <c r="N22" s="39">
        <f t="shared" si="4"/>
        <v>19859386.90056129</v>
      </c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1:25" ht="12.75">
      <c r="A23" s="30">
        <f t="shared" si="1"/>
        <v>23982</v>
      </c>
      <c r="B23" s="30">
        <v>24</v>
      </c>
      <c r="C23" s="30">
        <v>-18</v>
      </c>
      <c r="D23" s="36">
        <v>12827</v>
      </c>
      <c r="E23" s="36">
        <f t="shared" si="0"/>
        <v>13791.173847019572</v>
      </c>
      <c r="F23" s="36">
        <v>6083</v>
      </c>
      <c r="G23" s="37" t="s">
        <v>140</v>
      </c>
      <c r="H23" s="37">
        <f>VLOOKUP(A23,Cell_Calc!A:I,9,0)</f>
        <v>11792.03949</v>
      </c>
      <c r="I23" s="37">
        <f t="shared" si="2"/>
        <v>6072.309236607281</v>
      </c>
      <c r="J23" s="30">
        <f>VLOOKUP(A23,Grid_Area!A:E,5,0)</f>
        <v>0.507</v>
      </c>
      <c r="K23" s="30">
        <f>VLOOKUP(A23,Cell_Calc!A:U,21,0)</f>
        <v>0.5149498729</v>
      </c>
      <c r="L23" s="35">
        <f t="shared" si="3"/>
        <v>3336428050.7770634</v>
      </c>
      <c r="M23" s="38">
        <f>VLOOKUP(A23,Cell_Calc!A:T,20,0)</f>
        <v>5305612.814730371</v>
      </c>
      <c r="N23" s="39">
        <f t="shared" si="4"/>
        <v>9729146.08238313</v>
      </c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1:25" ht="12.75">
      <c r="A24" s="30">
        <f t="shared" si="1"/>
        <v>24988</v>
      </c>
      <c r="B24" s="30">
        <v>25</v>
      </c>
      <c r="C24" s="30">
        <v>-12</v>
      </c>
      <c r="D24" s="36">
        <v>17632</v>
      </c>
      <c r="E24" s="36">
        <f t="shared" si="0"/>
        <v>18957.353806084753</v>
      </c>
      <c r="F24" s="36">
        <v>4823</v>
      </c>
      <c r="G24" s="37" t="s">
        <v>140</v>
      </c>
      <c r="H24" s="37">
        <f>VLOOKUP(A24,Cell_Calc!A:I,9,0)</f>
        <v>12116.07957</v>
      </c>
      <c r="I24" s="37">
        <f t="shared" si="2"/>
        <v>4830.47713937028</v>
      </c>
      <c r="J24" s="30">
        <f>VLOOKUP(A24,Grid_Area!A:E,5,0)</f>
        <v>0.408</v>
      </c>
      <c r="K24" s="30">
        <f>VLOOKUP(A24,Cell_Calc!A:U,21,0)</f>
        <v>0.3986831806</v>
      </c>
      <c r="L24" s="35">
        <f t="shared" si="3"/>
        <v>4599896892.169371</v>
      </c>
      <c r="M24" s="38">
        <f>VLOOKUP(A24,Cell_Calc!A:T,20,0)</f>
        <v>7314790.406419274</v>
      </c>
      <c r="N24" s="39">
        <f t="shared" si="4"/>
        <v>13413467.380899418</v>
      </c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1:25" ht="12.75">
      <c r="A25" s="30">
        <f t="shared" si="1"/>
        <v>24987</v>
      </c>
      <c r="B25" s="30">
        <v>25</v>
      </c>
      <c r="C25" s="30">
        <v>-13</v>
      </c>
      <c r="D25" s="36">
        <v>42209</v>
      </c>
      <c r="E25" s="36">
        <f t="shared" si="0"/>
        <v>45381.7460753761</v>
      </c>
      <c r="F25" s="36">
        <v>12096</v>
      </c>
      <c r="G25" s="37" t="s">
        <v>140</v>
      </c>
      <c r="H25" s="37">
        <f>VLOOKUP(A25,Cell_Calc!A:I,9,0)</f>
        <v>12071.22077</v>
      </c>
      <c r="I25" s="37">
        <f t="shared" si="2"/>
        <v>12071.220792935319</v>
      </c>
      <c r="J25" s="30">
        <f>VLOOKUP(A25,Grid_Area!A:E,5,0)</f>
        <v>1</v>
      </c>
      <c r="K25" s="30">
        <f>VLOOKUP(A25,Cell_Calc!A:U,21,0)</f>
        <v>1.0000000019</v>
      </c>
      <c r="L25" s="35">
        <f t="shared" si="3"/>
        <v>11761423812.109234</v>
      </c>
      <c r="M25" s="38">
        <f>VLOOKUP(A25,Cell_Calc!A:T,20,0)</f>
        <v>18703104.022419482</v>
      </c>
      <c r="N25" s="39">
        <f t="shared" si="4"/>
        <v>34296741.50419023</v>
      </c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1:25" ht="12.75">
      <c r="A26" s="30">
        <f t="shared" si="1"/>
        <v>24986</v>
      </c>
      <c r="B26" s="30">
        <v>25</v>
      </c>
      <c r="C26" s="30">
        <v>-14</v>
      </c>
      <c r="D26" s="36">
        <v>14210</v>
      </c>
      <c r="E26" s="36">
        <f t="shared" si="0"/>
        <v>15278.130534509093</v>
      </c>
      <c r="F26" s="36">
        <v>12096</v>
      </c>
      <c r="G26" s="37" t="s">
        <v>140</v>
      </c>
      <c r="H26" s="37">
        <f>VLOOKUP(A26,Cell_Calc!A:I,9,0)</f>
        <v>12022.671219999998</v>
      </c>
      <c r="I26" s="37">
        <f t="shared" si="2"/>
        <v>12022.671241640806</v>
      </c>
      <c r="J26" s="30">
        <f>VLOOKUP(A26,Grid_Area!A:E,5,0)</f>
        <v>1</v>
      </c>
      <c r="K26" s="30">
        <f>VLOOKUP(A26,Cell_Calc!A:U,21,0)</f>
        <v>1.0000000018</v>
      </c>
      <c r="L26" s="35">
        <f t="shared" si="3"/>
        <v>3901673586.3421903</v>
      </c>
      <c r="M26" s="38">
        <f>VLOOKUP(A26,Cell_Calc!A:T,20,0)</f>
        <v>6204470.488662528</v>
      </c>
      <c r="N26" s="39">
        <f t="shared" si="4"/>
        <v>11377422.71362869</v>
      </c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 ht="12.75">
      <c r="A27" s="30">
        <f t="shared" si="1"/>
        <v>24985</v>
      </c>
      <c r="B27" s="30">
        <v>25</v>
      </c>
      <c r="C27" s="30">
        <v>-15</v>
      </c>
      <c r="D27" s="36">
        <v>32144</v>
      </c>
      <c r="E27" s="36">
        <f t="shared" si="0"/>
        <v>34560.18493323436</v>
      </c>
      <c r="F27" s="36">
        <v>12096</v>
      </c>
      <c r="G27" s="37" t="s">
        <v>140</v>
      </c>
      <c r="H27" s="37">
        <f>VLOOKUP(A27,Cell_Calc!A:I,9,0)</f>
        <v>11970.46977</v>
      </c>
      <c r="I27" s="37">
        <f t="shared" si="2"/>
        <v>11970.469792743894</v>
      </c>
      <c r="J27" s="30">
        <f>VLOOKUP(A27,Grid_Area!A:E,5,0)</f>
        <v>1</v>
      </c>
      <c r="K27" s="30">
        <f>VLOOKUP(A27,Cell_Calc!A:U,21,0)</f>
        <v>1.0000000019000002</v>
      </c>
      <c r="L27" s="35">
        <f t="shared" si="3"/>
        <v>8377299946.79064</v>
      </c>
      <c r="M27" s="38">
        <f>VLOOKUP(A27,Cell_Calc!A:T,20,0)</f>
        <v>13321644.967042139</v>
      </c>
      <c r="N27" s="39">
        <f t="shared" si="4"/>
        <v>24428512.684181534</v>
      </c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ht="12.75">
      <c r="A28" s="30">
        <f t="shared" si="1"/>
        <v>24984</v>
      </c>
      <c r="B28" s="30">
        <v>25</v>
      </c>
      <c r="C28" s="30">
        <v>-16</v>
      </c>
      <c r="D28" s="36">
        <v>51827</v>
      </c>
      <c r="E28" s="36">
        <f t="shared" si="0"/>
        <v>55722.70733370885</v>
      </c>
      <c r="F28" s="36">
        <v>12096</v>
      </c>
      <c r="G28" s="37" t="s">
        <v>140</v>
      </c>
      <c r="H28" s="37">
        <f>VLOOKUP(A28,Cell_Calc!A:I,9,0)</f>
        <v>11914.619009999999</v>
      </c>
      <c r="I28" s="37">
        <f t="shared" si="2"/>
        <v>11914.619031446315</v>
      </c>
      <c r="J28" s="30">
        <f>VLOOKUP(A28,Grid_Area!A:E,5,0)</f>
        <v>1.005</v>
      </c>
      <c r="K28" s="30">
        <f>VLOOKUP(A28,Cell_Calc!A:U,21,0)</f>
        <v>1.0000000018000001</v>
      </c>
      <c r="L28" s="35">
        <f t="shared" si="3"/>
        <v>13100148663.416695</v>
      </c>
      <c r="M28" s="38">
        <f>VLOOKUP(A28,Cell_Calc!A:T,20,0)</f>
        <v>20831954.283356663</v>
      </c>
      <c r="N28" s="39">
        <f t="shared" si="4"/>
        <v>38200512.076870024</v>
      </c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1:25" ht="12.75">
      <c r="A29" s="30">
        <f t="shared" si="1"/>
        <v>24983</v>
      </c>
      <c r="B29" s="30">
        <v>25</v>
      </c>
      <c r="C29" s="30">
        <v>-17</v>
      </c>
      <c r="D29" s="36">
        <v>45206</v>
      </c>
      <c r="E29" s="36">
        <f t="shared" si="0"/>
        <v>48604.02314869937</v>
      </c>
      <c r="F29" s="36">
        <v>12096</v>
      </c>
      <c r="G29" s="37" t="s">
        <v>140</v>
      </c>
      <c r="H29" s="37">
        <f>VLOOKUP(A29,Cell_Calc!A:I,9,0)</f>
        <v>11855.1293</v>
      </c>
      <c r="I29" s="37">
        <f t="shared" si="2"/>
        <v>11855.129321339233</v>
      </c>
      <c r="J29" s="30">
        <f>VLOOKUP(A29,Grid_Area!A:E,5,0)</f>
        <v>0.999</v>
      </c>
      <c r="K29" s="30">
        <f>VLOOKUP(A29,Cell_Calc!A:U,21,0)</f>
        <v>1.0000000018</v>
      </c>
      <c r="L29" s="35">
        <f t="shared" si="3"/>
        <v>11157493500.581736</v>
      </c>
      <c r="M29" s="38">
        <f>VLOOKUP(A29,Cell_Calc!A:T,20,0)</f>
        <v>17742729.528715618</v>
      </c>
      <c r="N29" s="39">
        <f t="shared" si="4"/>
        <v>32535658.653006997</v>
      </c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1:25" ht="12.75">
      <c r="A30" s="30">
        <f t="shared" si="1"/>
        <v>24982</v>
      </c>
      <c r="B30" s="30">
        <v>25</v>
      </c>
      <c r="C30" s="30">
        <v>-18</v>
      </c>
      <c r="D30" s="36">
        <v>94118</v>
      </c>
      <c r="E30" s="36">
        <f t="shared" si="0"/>
        <v>101192.61714615952</v>
      </c>
      <c r="F30" s="36">
        <v>9708</v>
      </c>
      <c r="G30" s="37" t="s">
        <v>140</v>
      </c>
      <c r="H30" s="37">
        <f>VLOOKUP(A30,Cell_Calc!A:I,9,0)</f>
        <v>11792.03949</v>
      </c>
      <c r="I30" s="37">
        <f t="shared" si="2"/>
        <v>9780.97562899541</v>
      </c>
      <c r="J30" s="30">
        <f>VLOOKUP(A30,Grid_Area!A:E,5,0)</f>
        <v>0.8270000000000001</v>
      </c>
      <c r="K30" s="30">
        <f>VLOOKUP(A30,Cell_Calc!A:U,21,0)</f>
        <v>0.8294558068</v>
      </c>
      <c r="L30" s="35">
        <f t="shared" si="3"/>
        <v>33622240819.0278</v>
      </c>
      <c r="M30" s="38">
        <f>VLOOKUP(A30,Cell_Calc!A:T,20,0)</f>
        <v>53466338.56163563</v>
      </c>
      <c r="N30" s="39">
        <f t="shared" si="4"/>
        <v>98043682.5152577</v>
      </c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 ht="12.75">
      <c r="A31" s="30">
        <f t="shared" si="1"/>
        <v>24981</v>
      </c>
      <c r="B31" s="30">
        <v>25</v>
      </c>
      <c r="C31" s="30">
        <v>-19</v>
      </c>
      <c r="D31" s="36">
        <v>5</v>
      </c>
      <c r="E31" s="36">
        <f t="shared" si="0"/>
        <v>5.375837626498625</v>
      </c>
      <c r="F31" s="36">
        <v>1</v>
      </c>
      <c r="G31" s="37" t="s">
        <v>140</v>
      </c>
      <c r="H31" s="37">
        <f>VLOOKUP(A31,Cell_Calc!A:I,9,0)</f>
        <v>1</v>
      </c>
      <c r="I31" s="37">
        <f t="shared" si="2"/>
        <v>0.0001055577</v>
      </c>
      <c r="J31" s="30">
        <v>0</v>
      </c>
      <c r="K31" s="30">
        <f>VLOOKUP(A31,Cell_Calc!A:U,21,0)</f>
        <v>0.0001055577</v>
      </c>
      <c r="L31" s="35">
        <f t="shared" si="3"/>
        <v>1214741.7807424779</v>
      </c>
      <c r="M31" s="38">
        <f>VLOOKUP(A31,Cell_Calc!A:T,20,0)</f>
        <v>1931.691455775477</v>
      </c>
      <c r="N31" s="39">
        <f t="shared" si="4"/>
        <v>3542.231409565463</v>
      </c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2.75">
      <c r="A32" s="30">
        <f t="shared" si="1"/>
        <v>25988</v>
      </c>
      <c r="B32" s="30">
        <v>26</v>
      </c>
      <c r="C32" s="30">
        <v>-12</v>
      </c>
      <c r="D32" s="36">
        <v>2141</v>
      </c>
      <c r="E32" s="36">
        <f t="shared" si="0"/>
        <v>2301.9336716667112</v>
      </c>
      <c r="F32" s="36">
        <v>580</v>
      </c>
      <c r="G32" s="37" t="s">
        <v>140</v>
      </c>
      <c r="H32" s="37">
        <f>VLOOKUP(A32,Cell_Calc!A:I,9,0)</f>
        <v>12116.07957</v>
      </c>
      <c r="I32" s="37">
        <f t="shared" si="2"/>
        <v>578.8595755794656</v>
      </c>
      <c r="J32" s="30">
        <f>VLOOKUP(A32,Grid_Area!A:E,5,0)</f>
        <v>0.065</v>
      </c>
      <c r="K32" s="30">
        <f>VLOOKUP(A32,Cell_Calc!A:U,21,0)</f>
        <v>0.0477761451</v>
      </c>
      <c r="L32" s="35">
        <f t="shared" si="3"/>
        <v>600494522.1278855</v>
      </c>
      <c r="M32" s="38">
        <f>VLOOKUP(A32,Cell_Calc!A:T,20,0)</f>
        <v>954910.8757298314</v>
      </c>
      <c r="N32" s="39">
        <f t="shared" si="4"/>
        <v>1751063.963777777</v>
      </c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 ht="12.75">
      <c r="A33" s="30">
        <f t="shared" si="1"/>
        <v>25987</v>
      </c>
      <c r="B33" s="30">
        <v>26</v>
      </c>
      <c r="C33" s="30">
        <v>-13</v>
      </c>
      <c r="D33" s="36">
        <v>44890</v>
      </c>
      <c r="E33" s="36">
        <f t="shared" si="0"/>
        <v>48264.27021070466</v>
      </c>
      <c r="F33" s="36">
        <v>12094</v>
      </c>
      <c r="G33" s="37" t="s">
        <v>140</v>
      </c>
      <c r="H33" s="37">
        <f>VLOOKUP(A33,Cell_Calc!A:I,9,0)</f>
        <v>12071.22077</v>
      </c>
      <c r="I33" s="37">
        <f t="shared" si="2"/>
        <v>12069.208334536159</v>
      </c>
      <c r="J33" s="30">
        <f>VLOOKUP(A33,Grid_Area!A:E,5,0)</f>
        <v>1</v>
      </c>
      <c r="K33" s="30">
        <f>VLOOKUP(A33,Cell_Calc!A:U,21,0)</f>
        <v>0.9998332864999999</v>
      </c>
      <c r="L33" s="35">
        <f t="shared" si="3"/>
        <v>12410964549.401766</v>
      </c>
      <c r="M33" s="38">
        <f>VLOOKUP(A33,Cell_Calc!A:T,20,0)</f>
        <v>19736008.555956792</v>
      </c>
      <c r="N33" s="39">
        <f t="shared" si="4"/>
        <v>36190826.02314339</v>
      </c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5" ht="12.75">
      <c r="A34" s="30">
        <f t="shared" si="1"/>
        <v>25986</v>
      </c>
      <c r="B34" s="30">
        <v>26</v>
      </c>
      <c r="C34" s="30">
        <v>-14</v>
      </c>
      <c r="D34" s="36">
        <v>30636</v>
      </c>
      <c r="E34" s="36">
        <f t="shared" si="0"/>
        <v>32938.832305082375</v>
      </c>
      <c r="F34" s="36">
        <v>12096</v>
      </c>
      <c r="G34" s="37" t="s">
        <v>140</v>
      </c>
      <c r="H34" s="37">
        <f>VLOOKUP(A34,Cell_Calc!A:I,9,0)</f>
        <v>12022.671219999998</v>
      </c>
      <c r="I34" s="37">
        <f t="shared" si="2"/>
        <v>12022.671242843073</v>
      </c>
      <c r="J34" s="30">
        <f>VLOOKUP(A34,Grid_Area!A:E,5,0)</f>
        <v>1</v>
      </c>
      <c r="K34" s="30">
        <f>VLOOKUP(A34,Cell_Calc!A:U,21,0)</f>
        <v>1.0000000019</v>
      </c>
      <c r="L34" s="35">
        <f t="shared" si="3"/>
        <v>7800122768.499934</v>
      </c>
      <c r="M34" s="38">
        <f>VLOOKUP(A34,Cell_Calc!A:T,20,0)</f>
        <v>12403813.50569956</v>
      </c>
      <c r="N34" s="39">
        <f t="shared" si="4"/>
        <v>22745442.946861673</v>
      </c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 ht="12.75">
      <c r="A35" s="30">
        <f t="shared" si="1"/>
        <v>25985</v>
      </c>
      <c r="B35" s="30">
        <v>26</v>
      </c>
      <c r="C35" s="30">
        <v>-15</v>
      </c>
      <c r="D35" s="36">
        <v>43124</v>
      </c>
      <c r="E35" s="36">
        <f t="shared" si="0"/>
        <v>46365.524361025346</v>
      </c>
      <c r="F35" s="36">
        <v>12096</v>
      </c>
      <c r="G35" s="37" t="s">
        <v>140</v>
      </c>
      <c r="H35" s="37">
        <f>VLOOKUP(A35,Cell_Calc!A:I,9,0)</f>
        <v>11970.46977</v>
      </c>
      <c r="I35" s="37">
        <f t="shared" si="2"/>
        <v>11970.469792743892</v>
      </c>
      <c r="J35" s="30">
        <f>VLOOKUP(A35,Grid_Area!A:E,5,0)</f>
        <v>1</v>
      </c>
      <c r="K35" s="30">
        <f>VLOOKUP(A35,Cell_Calc!A:U,21,0)</f>
        <v>1.0000000019</v>
      </c>
      <c r="L35" s="35">
        <f t="shared" si="3"/>
        <v>11030907702.8739</v>
      </c>
      <c r="M35" s="38">
        <f>VLOOKUP(A35,Cell_Calc!A:T,20,0)</f>
        <v>17541431.847404867</v>
      </c>
      <c r="N35" s="39">
        <f t="shared" si="4"/>
        <v>32166529.842461325</v>
      </c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1:25" ht="12.75">
      <c r="A36" s="30">
        <f t="shared" si="1"/>
        <v>25984</v>
      </c>
      <c r="B36" s="30">
        <v>26</v>
      </c>
      <c r="C36" s="30">
        <v>-16</v>
      </c>
      <c r="D36" s="36">
        <v>51828</v>
      </c>
      <c r="E36" s="36">
        <f t="shared" si="0"/>
        <v>55723.78250123415</v>
      </c>
      <c r="F36" s="36">
        <v>12096</v>
      </c>
      <c r="G36" s="37" t="s">
        <v>140</v>
      </c>
      <c r="H36" s="37">
        <f>VLOOKUP(A36,Cell_Calc!A:I,9,0)</f>
        <v>11914.619009999999</v>
      </c>
      <c r="I36" s="37">
        <f t="shared" si="2"/>
        <v>11914.619032637775</v>
      </c>
      <c r="J36" s="30">
        <f>VLOOKUP(A36,Grid_Area!A:E,5,0)</f>
        <v>0.9950000000000001</v>
      </c>
      <c r="K36" s="30">
        <f>VLOOKUP(A36,Cell_Calc!A:U,21,0)</f>
        <v>1.0000000019</v>
      </c>
      <c r="L36" s="35">
        <f t="shared" si="3"/>
        <v>13234518954.98013</v>
      </c>
      <c r="M36" s="38">
        <f>VLOOKUP(A36,Cell_Calc!A:T,20,0)</f>
        <v>21045630.92495904</v>
      </c>
      <c r="N36" s="39">
        <f t="shared" si="4"/>
        <v>38592340.75588158</v>
      </c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1:25" ht="12.75">
      <c r="A37" s="30">
        <f t="shared" si="1"/>
        <v>25983</v>
      </c>
      <c r="B37" s="30">
        <v>26</v>
      </c>
      <c r="C37" s="30">
        <v>-17</v>
      </c>
      <c r="D37" s="36">
        <v>93320</v>
      </c>
      <c r="E37" s="36">
        <f t="shared" si="0"/>
        <v>100334.63346097033</v>
      </c>
      <c r="F37" s="36">
        <v>12096</v>
      </c>
      <c r="G37" s="37" t="s">
        <v>140</v>
      </c>
      <c r="H37" s="37">
        <f>VLOOKUP(A37,Cell_Calc!A:I,9,0)</f>
        <v>11855.1293</v>
      </c>
      <c r="I37" s="37">
        <f t="shared" si="2"/>
        <v>11855.129321339235</v>
      </c>
      <c r="J37" s="30">
        <f>VLOOKUP(A37,Grid_Area!A:E,5,0)</f>
        <v>1</v>
      </c>
      <c r="K37" s="30">
        <f>VLOOKUP(A37,Cell_Calc!A:U,21,0)</f>
        <v>1.0000000018000001</v>
      </c>
      <c r="L37" s="35">
        <f t="shared" si="3"/>
        <v>24686410235.043766</v>
      </c>
      <c r="M37" s="38">
        <f>VLOOKUP(A37,Cell_Calc!A:T,20,0)</f>
        <v>39256514.00222295</v>
      </c>
      <c r="N37" s="39">
        <f t="shared" si="4"/>
        <v>71986474.08879109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1:25" ht="12.75">
      <c r="A38" s="30">
        <f t="shared" si="1"/>
        <v>25982</v>
      </c>
      <c r="B38" s="30">
        <v>26</v>
      </c>
      <c r="C38" s="30">
        <v>-18</v>
      </c>
      <c r="D38" s="36">
        <v>78546</v>
      </c>
      <c r="E38" s="36">
        <f t="shared" si="0"/>
        <v>84450.1084421922</v>
      </c>
      <c r="F38" s="36">
        <v>11280</v>
      </c>
      <c r="G38" s="37" t="s">
        <v>140</v>
      </c>
      <c r="H38" s="37">
        <f>VLOOKUP(A38,Cell_Calc!A:I,9,0)</f>
        <v>11792.03949</v>
      </c>
      <c r="I38" s="37">
        <f t="shared" si="2"/>
        <v>11392.683940052026</v>
      </c>
      <c r="J38" s="30">
        <f>VLOOKUP(A38,Grid_Area!A:E,5,0)</f>
        <v>0.966</v>
      </c>
      <c r="K38" s="30">
        <f>VLOOKUP(A38,Cell_Calc!A:U,21,0)</f>
        <v>0.9661334623000001</v>
      </c>
      <c r="L38" s="35">
        <f t="shared" si="3"/>
        <v>23481517809.699963</v>
      </c>
      <c r="M38" s="38">
        <f>VLOOKUP(A38,Cell_Calc!A:T,20,0)</f>
        <v>37340485.06499268</v>
      </c>
      <c r="N38" s="39">
        <f t="shared" si="4"/>
        <v>68472963.75938462</v>
      </c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1:25" ht="12.75">
      <c r="A39" s="30">
        <f t="shared" si="1"/>
        <v>25981</v>
      </c>
      <c r="B39" s="30">
        <v>26</v>
      </c>
      <c r="C39" s="30">
        <v>-19</v>
      </c>
      <c r="D39" s="36">
        <v>576</v>
      </c>
      <c r="E39" s="36">
        <f t="shared" si="0"/>
        <v>619.2964945726417</v>
      </c>
      <c r="F39" s="36">
        <v>129</v>
      </c>
      <c r="G39" s="37" t="s">
        <v>140</v>
      </c>
      <c r="H39" s="37">
        <f>VLOOKUP(A39,Cell_Calc!A:I,9,0)</f>
        <v>11725.35994</v>
      </c>
      <c r="I39" s="37">
        <f t="shared" si="2"/>
        <v>129.95187928877348</v>
      </c>
      <c r="J39" s="30">
        <f>VLOOKUP(A39,Grid_Area!A:E,5,0)</f>
        <v>0.01</v>
      </c>
      <c r="K39" s="30">
        <f>VLOOKUP(A39,Cell_Calc!A:U,21,0)</f>
        <v>0.0110829757</v>
      </c>
      <c r="L39" s="35">
        <f t="shared" si="3"/>
        <v>139938253.14153346</v>
      </c>
      <c r="M39" s="38">
        <f>VLOOKUP(A39,Cell_Calc!A:T,20,0)</f>
        <v>222530.85570533495</v>
      </c>
      <c r="N39" s="39">
        <f t="shared" si="4"/>
        <v>408065.05838194134</v>
      </c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 spans="1:25" ht="12.75">
      <c r="A40" s="30">
        <f t="shared" si="1"/>
        <v>26988</v>
      </c>
      <c r="B40" s="30">
        <v>27</v>
      </c>
      <c r="C40" s="30">
        <v>-12</v>
      </c>
      <c r="D40" s="36">
        <v>5457</v>
      </c>
      <c r="E40" s="36">
        <f t="shared" si="0"/>
        <v>5867.189185560599</v>
      </c>
      <c r="F40" s="36">
        <v>1471</v>
      </c>
      <c r="G40" s="37" t="s">
        <v>140</v>
      </c>
      <c r="H40" s="37">
        <f>VLOOKUP(A40,Cell_Calc!A:I,9,0)</f>
        <v>12116.07957</v>
      </c>
      <c r="I40" s="37">
        <f t="shared" si="2"/>
        <v>1472.9734362778358</v>
      </c>
      <c r="J40" s="30">
        <f>VLOOKUP(A40,Grid_Area!A:E,5,0)</f>
        <v>0.124</v>
      </c>
      <c r="K40" s="30">
        <f>VLOOKUP(A40,Cell_Calc!A:U,21,0)</f>
        <v>0.1215717863</v>
      </c>
      <c r="L40" s="35">
        <f t="shared" si="3"/>
        <v>1530545823.0975575</v>
      </c>
      <c r="M40" s="38">
        <f>VLOOKUP(A40,Cell_Calc!A:T,20,0)</f>
        <v>2433885.403483274</v>
      </c>
      <c r="N40" s="39">
        <f t="shared" si="4"/>
        <v>4463127.5340193035</v>
      </c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spans="1:25" ht="12.75">
      <c r="A41" s="30">
        <f t="shared" si="1"/>
        <v>26987</v>
      </c>
      <c r="B41" s="30">
        <v>27</v>
      </c>
      <c r="C41" s="30">
        <v>-13</v>
      </c>
      <c r="D41" s="36">
        <v>337625</v>
      </c>
      <c r="E41" s="36">
        <f t="shared" si="0"/>
        <v>363003.43572931964</v>
      </c>
      <c r="F41" s="36">
        <v>10521</v>
      </c>
      <c r="G41" s="37" t="s">
        <v>140</v>
      </c>
      <c r="H41" s="37">
        <f>VLOOKUP(A41,Cell_Calc!A:I,9,0)</f>
        <v>12071.22077</v>
      </c>
      <c r="I41" s="37">
        <f t="shared" si="2"/>
        <v>10499.637097252082</v>
      </c>
      <c r="J41" s="30">
        <f>VLOOKUP(A41,Grid_Area!A:E,5,0)</f>
        <v>0.867</v>
      </c>
      <c r="K41" s="30">
        <f>VLOOKUP(A41,Cell_Calc!A:U,21,0)</f>
        <v>0.8698073954</v>
      </c>
      <c r="L41" s="35">
        <f t="shared" si="3"/>
        <v>139032803253.20526</v>
      </c>
      <c r="M41" s="38">
        <f>VLOOKUP(A41,Cell_Calc!A:T,20,0)</f>
        <v>221091002.52777538</v>
      </c>
      <c r="N41" s="39">
        <f t="shared" si="4"/>
        <v>405424733.4297006</v>
      </c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1:25" ht="12.75">
      <c r="A42" s="30">
        <f t="shared" si="1"/>
        <v>26986</v>
      </c>
      <c r="B42" s="30">
        <v>27</v>
      </c>
      <c r="C42" s="30">
        <v>-14</v>
      </c>
      <c r="D42" s="36">
        <v>82064</v>
      </c>
      <c r="E42" s="36">
        <f t="shared" si="0"/>
        <v>88232.54779619664</v>
      </c>
      <c r="F42" s="36">
        <v>12096</v>
      </c>
      <c r="G42" s="37" t="s">
        <v>140</v>
      </c>
      <c r="H42" s="37">
        <f>VLOOKUP(A42,Cell_Calc!A:I,9,0)</f>
        <v>12022.671219999998</v>
      </c>
      <c r="I42" s="37">
        <f t="shared" si="2"/>
        <v>12022.67124404534</v>
      </c>
      <c r="J42" s="30">
        <f>VLOOKUP(A42,Grid_Area!A:E,5,0)</f>
        <v>1</v>
      </c>
      <c r="K42" s="30">
        <f>VLOOKUP(A42,Cell_Calc!A:U,21,0)</f>
        <v>1.000000002</v>
      </c>
      <c r="L42" s="35">
        <f t="shared" si="3"/>
        <v>18831186753.06329</v>
      </c>
      <c r="M42" s="38">
        <f>VLOOKUP(A42,Cell_Calc!A:T,20,0)</f>
        <v>29945493.873414673</v>
      </c>
      <c r="N42" s="39">
        <f t="shared" si="4"/>
        <v>54912428.51243874</v>
      </c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1:25" ht="12.75">
      <c r="A43" s="30">
        <f t="shared" si="1"/>
        <v>26985</v>
      </c>
      <c r="B43" s="30">
        <v>27</v>
      </c>
      <c r="C43" s="30">
        <v>-15</v>
      </c>
      <c r="D43" s="36">
        <v>91204</v>
      </c>
      <c r="E43" s="36">
        <f t="shared" si="0"/>
        <v>98059.57897743612</v>
      </c>
      <c r="F43" s="36">
        <v>12096</v>
      </c>
      <c r="G43" s="37" t="s">
        <v>140</v>
      </c>
      <c r="H43" s="37">
        <f>VLOOKUP(A43,Cell_Calc!A:I,9,0)</f>
        <v>11970.46977</v>
      </c>
      <c r="I43" s="37">
        <f t="shared" si="2"/>
        <v>11970.469792743892</v>
      </c>
      <c r="J43" s="30">
        <f>VLOOKUP(A43,Grid_Area!A:E,5,0)</f>
        <v>1</v>
      </c>
      <c r="K43" s="30">
        <f>VLOOKUP(A43,Cell_Calc!A:U,21,0)</f>
        <v>1.0000000019</v>
      </c>
      <c r="L43" s="35">
        <f t="shared" si="3"/>
        <v>21194102376.96009</v>
      </c>
      <c r="M43" s="38">
        <f>VLOOKUP(A43,Cell_Calc!A:T,20,0)</f>
        <v>33703019.95324536</v>
      </c>
      <c r="N43" s="39">
        <f t="shared" si="4"/>
        <v>61802776.793704145</v>
      </c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 ht="12.75">
      <c r="A44" s="30">
        <f t="shared" si="1"/>
        <v>26984</v>
      </c>
      <c r="B44" s="30">
        <v>27</v>
      </c>
      <c r="C44" s="30">
        <v>-16</v>
      </c>
      <c r="D44" s="36">
        <v>136129</v>
      </c>
      <c r="E44" s="36">
        <f t="shared" si="0"/>
        <v>146361.48005152628</v>
      </c>
      <c r="F44" s="36">
        <v>12096</v>
      </c>
      <c r="G44" s="37" t="s">
        <v>140</v>
      </c>
      <c r="H44" s="37">
        <f>VLOOKUP(A44,Cell_Calc!A:I,9,0)</f>
        <v>11914.619009999999</v>
      </c>
      <c r="I44" s="37">
        <f t="shared" si="2"/>
        <v>11914.619031446311</v>
      </c>
      <c r="J44" s="30">
        <f>VLOOKUP(A44,Grid_Area!A:E,5,0)</f>
        <v>0.9989999999999999</v>
      </c>
      <c r="K44" s="30">
        <f>VLOOKUP(A44,Cell_Calc!A:U,21,0)</f>
        <v>1.0000000018</v>
      </c>
      <c r="L44" s="35">
        <f t="shared" si="3"/>
        <v>37153255631.00026</v>
      </c>
      <c r="M44" s="38">
        <f>VLOOKUP(A44,Cell_Calc!A:T,20,0)</f>
        <v>59081384.697889216</v>
      </c>
      <c r="N44" s="39">
        <f t="shared" si="4"/>
        <v>108340250.70192595</v>
      </c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1:25" ht="12.75">
      <c r="A45" s="30">
        <f t="shared" si="1"/>
        <v>26983</v>
      </c>
      <c r="B45" s="30">
        <v>27</v>
      </c>
      <c r="C45" s="30">
        <v>-17</v>
      </c>
      <c r="D45" s="36">
        <v>256982</v>
      </c>
      <c r="E45" s="36">
        <f t="shared" si="0"/>
        <v>276298.70098657394</v>
      </c>
      <c r="F45" s="36">
        <v>11622</v>
      </c>
      <c r="G45" s="37" t="s">
        <v>140</v>
      </c>
      <c r="H45" s="37">
        <f>VLOOKUP(A45,Cell_Calc!A:I,9,0)</f>
        <v>11855.1293</v>
      </c>
      <c r="I45" s="37">
        <f t="shared" si="2"/>
        <v>11696.117058867234</v>
      </c>
      <c r="J45" s="30">
        <f>VLOOKUP(A45,Grid_Area!A:E,5,0)</f>
        <v>0.986</v>
      </c>
      <c r="K45" s="30">
        <f>VLOOKUP(A45,Cell_Calc!A:U,21,0)</f>
        <v>0.9865870513</v>
      </c>
      <c r="L45" s="35">
        <f t="shared" si="3"/>
        <v>70126851405.18877</v>
      </c>
      <c r="M45" s="38">
        <f>VLOOKUP(A45,Cell_Calc!A:T,20,0)</f>
        <v>111516243.0628189</v>
      </c>
      <c r="N45" s="39">
        <f t="shared" si="4"/>
        <v>204492460.57014555</v>
      </c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spans="1:25" ht="12.75">
      <c r="A46" s="30">
        <f t="shared" si="1"/>
        <v>26982</v>
      </c>
      <c r="B46" s="30">
        <v>27</v>
      </c>
      <c r="C46" s="30">
        <v>-18</v>
      </c>
      <c r="D46" s="36">
        <v>67268</v>
      </c>
      <c r="E46" s="36">
        <f t="shared" si="0"/>
        <v>72324.36909186191</v>
      </c>
      <c r="F46" s="36">
        <v>3876</v>
      </c>
      <c r="G46" s="37" t="s">
        <v>140</v>
      </c>
      <c r="H46" s="37">
        <f>VLOOKUP(A46,Cell_Calc!A:I,9,0)</f>
        <v>11792.03949</v>
      </c>
      <c r="I46" s="37">
        <f t="shared" si="2"/>
        <v>4986.172361460755</v>
      </c>
      <c r="J46" s="30">
        <f>VLOOKUP(A46,Grid_Area!A:E,5,0)</f>
        <v>0.421</v>
      </c>
      <c r="K46" s="30">
        <f>VLOOKUP(A46,Cell_Calc!A:U,21,0)</f>
        <v>0.42284223740000004</v>
      </c>
      <c r="L46" s="35">
        <f t="shared" si="3"/>
        <v>18199475618.097668</v>
      </c>
      <c r="M46" s="38">
        <f>VLOOKUP(A46,Cell_Calc!A:T,20,0)</f>
        <v>28940942.106712893</v>
      </c>
      <c r="N46" s="39">
        <f t="shared" si="4"/>
        <v>53070335.76522149</v>
      </c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25" ht="12.75">
      <c r="A47" s="30">
        <f t="shared" si="1"/>
        <v>27991</v>
      </c>
      <c r="B47" s="30">
        <v>28</v>
      </c>
      <c r="C47" s="30">
        <v>-9</v>
      </c>
      <c r="D47" s="36">
        <v>1223</v>
      </c>
      <c r="E47" s="36">
        <f t="shared" si="0"/>
        <v>1314.9298834415638</v>
      </c>
      <c r="F47" s="36">
        <v>55</v>
      </c>
      <c r="G47" s="37" t="s">
        <v>140</v>
      </c>
      <c r="H47" s="37">
        <f>VLOOKUP(A47,Cell_Calc!A:I,9,0)</f>
        <v>12228.490749999999</v>
      </c>
      <c r="I47" s="37">
        <f t="shared" si="2"/>
        <v>713.079719415048</v>
      </c>
      <c r="J47" s="30">
        <f>VLOOKUP(A47,Grid_Area!A:E,5,0)</f>
        <v>0.059</v>
      </c>
      <c r="K47" s="30">
        <f>VLOOKUP(A47,Cell_Calc!A:U,21,0)</f>
        <v>0.0583129786</v>
      </c>
      <c r="L47" s="35">
        <f t="shared" si="3"/>
        <v>319141177.47101474</v>
      </c>
      <c r="M47" s="38">
        <f>VLOOKUP(A47,Cell_Calc!A:T,20,0)</f>
        <v>507500.6849028245</v>
      </c>
      <c r="N47" s="39">
        <f t="shared" si="4"/>
        <v>930627.3323640549</v>
      </c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1:25" ht="12.75">
      <c r="A48" s="30">
        <f t="shared" si="1"/>
        <v>27990</v>
      </c>
      <c r="B48" s="30">
        <v>28</v>
      </c>
      <c r="C48" s="30">
        <v>-10</v>
      </c>
      <c r="D48" s="36">
        <v>60858</v>
      </c>
      <c r="E48" s="36">
        <f t="shared" si="0"/>
        <v>65432.54525469067</v>
      </c>
      <c r="F48" s="36">
        <v>3647</v>
      </c>
      <c r="G48" s="37" t="s">
        <v>140</v>
      </c>
      <c r="H48" s="37">
        <f>VLOOKUP(A48,Cell_Calc!A:I,9,0)</f>
        <v>12194.7301</v>
      </c>
      <c r="I48" s="37">
        <f t="shared" si="2"/>
        <v>5300.695678511754</v>
      </c>
      <c r="J48" s="30">
        <f>VLOOKUP(A48,Grid_Area!A:E,5,0)</f>
        <v>0.423</v>
      </c>
      <c r="K48" s="30">
        <f>VLOOKUP(A48,Cell_Calc!A:U,21,0)</f>
        <v>0.4346710124</v>
      </c>
      <c r="L48" s="35">
        <f t="shared" si="3"/>
        <v>15874126090.506958</v>
      </c>
      <c r="M48" s="38">
        <f>VLOOKUP(A48,Cell_Calc!A:T,20,0)</f>
        <v>25243153.913906198</v>
      </c>
      <c r="N48" s="39">
        <f t="shared" si="4"/>
        <v>46289531.59314846</v>
      </c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1:25" ht="12.75">
      <c r="A49" s="30">
        <f t="shared" si="1"/>
        <v>27989</v>
      </c>
      <c r="B49" s="30">
        <v>28</v>
      </c>
      <c r="C49" s="30">
        <v>-11</v>
      </c>
      <c r="D49" s="36">
        <v>48351</v>
      </c>
      <c r="E49" s="36">
        <f t="shared" si="0"/>
        <v>51985.425015767</v>
      </c>
      <c r="F49" s="36">
        <v>4676</v>
      </c>
      <c r="G49" s="37" t="s">
        <v>140</v>
      </c>
      <c r="H49" s="37">
        <f>VLOOKUP(A49,Cell_Calc!A:I,9,0)</f>
        <v>12157.260569999999</v>
      </c>
      <c r="I49" s="37">
        <f t="shared" si="2"/>
        <v>4697.810150332696</v>
      </c>
      <c r="J49" s="30">
        <f>VLOOKUP(A49,Grid_Area!A:E,5,0)</f>
        <v>0.389</v>
      </c>
      <c r="K49" s="30">
        <f>VLOOKUP(A49,Cell_Calc!A:U,21,0)</f>
        <v>0.38642012509999996</v>
      </c>
      <c r="L49" s="35">
        <f t="shared" si="3"/>
        <v>12048341033.999138</v>
      </c>
      <c r="M49" s="38">
        <f>VLOOKUP(A49,Cell_Calc!A:T,20,0)</f>
        <v>19159361.932393406</v>
      </c>
      <c r="N49" s="39">
        <f t="shared" si="4"/>
        <v>35133402.60487492</v>
      </c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1:25" ht="12.75">
      <c r="A50" s="30">
        <f t="shared" si="1"/>
        <v>27988</v>
      </c>
      <c r="B50" s="30">
        <v>28</v>
      </c>
      <c r="C50" s="30">
        <v>-12</v>
      </c>
      <c r="D50" s="36">
        <v>51812</v>
      </c>
      <c r="E50" s="36">
        <f t="shared" si="0"/>
        <v>55706.579820829356</v>
      </c>
      <c r="F50" s="36">
        <v>6402</v>
      </c>
      <c r="G50" s="37" t="s">
        <v>140</v>
      </c>
      <c r="H50" s="37">
        <f>VLOOKUP(A50,Cell_Calc!A:I,9,0)</f>
        <v>12116.07957</v>
      </c>
      <c r="I50" s="37">
        <f t="shared" si="2"/>
        <v>6411.270765657079</v>
      </c>
      <c r="J50" s="30">
        <f>VLOOKUP(A50,Grid_Area!A:E,5,0)</f>
        <v>0.54</v>
      </c>
      <c r="K50" s="30">
        <f>VLOOKUP(A50,Cell_Calc!A:U,21,0)</f>
        <v>0.5291539007</v>
      </c>
      <c r="L50" s="35">
        <f t="shared" si="3"/>
        <v>15126064599.396847</v>
      </c>
      <c r="M50" s="38">
        <f>VLOOKUP(A50,Cell_Calc!A:T,20,0)</f>
        <v>24053580.94154261</v>
      </c>
      <c r="N50" s="39">
        <f t="shared" si="4"/>
        <v>44108156.9569052</v>
      </c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</row>
    <row r="51" spans="1:25" ht="12.75">
      <c r="A51" s="30">
        <f t="shared" si="1"/>
        <v>27987</v>
      </c>
      <c r="B51" s="30">
        <v>28</v>
      </c>
      <c r="C51" s="30">
        <v>-13</v>
      </c>
      <c r="D51" s="36">
        <v>817973</v>
      </c>
      <c r="E51" s="36">
        <f t="shared" si="0"/>
        <v>879458.0061719919</v>
      </c>
      <c r="F51" s="36">
        <v>4347</v>
      </c>
      <c r="G51" s="37" t="s">
        <v>140</v>
      </c>
      <c r="H51" s="37">
        <f>VLOOKUP(A51,Cell_Calc!A:I,9,0)</f>
        <v>12071.22077</v>
      </c>
      <c r="I51" s="37">
        <f t="shared" si="2"/>
        <v>4335.03062326306</v>
      </c>
      <c r="J51" s="30">
        <f>VLOOKUP(A51,Grid_Area!A:E,5,0)</f>
        <v>0.357</v>
      </c>
      <c r="K51" s="30">
        <f>VLOOKUP(A51,Cell_Calc!A:U,21,0)</f>
        <v>0.3591211449</v>
      </c>
      <c r="L51" s="35">
        <f t="shared" si="3"/>
        <v>370329273495.0767</v>
      </c>
      <c r="M51" s="38">
        <f>VLOOKUP(A51,Cell_Calc!A:T,20,0)</f>
        <v>588900377.6561748</v>
      </c>
      <c r="N51" s="39">
        <f t="shared" si="4"/>
        <v>1079893690.372634</v>
      </c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</row>
    <row r="52" spans="1:25" ht="12.75">
      <c r="A52" s="30">
        <f t="shared" si="1"/>
        <v>27986</v>
      </c>
      <c r="B52" s="30">
        <v>28</v>
      </c>
      <c r="C52" s="30">
        <v>-14</v>
      </c>
      <c r="D52" s="36">
        <v>265985</v>
      </c>
      <c r="E52" s="36">
        <f t="shared" si="0"/>
        <v>285978.43421684735</v>
      </c>
      <c r="F52" s="36">
        <v>11627</v>
      </c>
      <c r="G52" s="37" t="s">
        <v>140</v>
      </c>
      <c r="H52" s="37">
        <f>VLOOKUP(A52,Cell_Calc!A:I,9,0)</f>
        <v>12022.671219999998</v>
      </c>
      <c r="I52" s="37">
        <f t="shared" si="2"/>
        <v>11557.885335394541</v>
      </c>
      <c r="J52" s="30">
        <f>VLOOKUP(A52,Grid_Area!A:E,5,0)</f>
        <v>0.968</v>
      </c>
      <c r="K52" s="30">
        <f>VLOOKUP(A52,Cell_Calc!A:U,21,0)</f>
        <v>0.9613408804000001</v>
      </c>
      <c r="L52" s="35">
        <f t="shared" si="3"/>
        <v>101317131733.81982</v>
      </c>
      <c r="M52" s="38">
        <f>VLOOKUP(A52,Cell_Calc!A:T,20,0)</f>
        <v>161115259.88204148</v>
      </c>
      <c r="N52" s="39">
        <f t="shared" si="4"/>
        <v>295444457.4510784</v>
      </c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</row>
    <row r="53" spans="1:25" ht="12.75">
      <c r="A53" s="30">
        <f t="shared" si="1"/>
        <v>27985</v>
      </c>
      <c r="B53" s="30">
        <v>28</v>
      </c>
      <c r="C53" s="30">
        <v>-15</v>
      </c>
      <c r="D53" s="36">
        <v>226915</v>
      </c>
      <c r="E53" s="36">
        <f t="shared" si="0"/>
        <v>243971.6390033871</v>
      </c>
      <c r="F53" s="36">
        <v>12096</v>
      </c>
      <c r="G53" s="37" t="s">
        <v>140</v>
      </c>
      <c r="H53" s="37">
        <f>VLOOKUP(A53,Cell_Calc!A:I,9,0)</f>
        <v>11970.46977</v>
      </c>
      <c r="I53" s="37">
        <f t="shared" si="2"/>
        <v>11970.469791546844</v>
      </c>
      <c r="J53" s="30">
        <f>VLOOKUP(A53,Grid_Area!A:E,5,0)</f>
        <v>1</v>
      </c>
      <c r="K53" s="30">
        <f>VLOOKUP(A53,Cell_Calc!A:U,21,0)</f>
        <v>1.0000000018</v>
      </c>
      <c r="L53" s="35">
        <f t="shared" si="3"/>
        <v>87555891644.4249</v>
      </c>
      <c r="M53" s="38">
        <f>VLOOKUP(A53,Cell_Calc!A:T,20,0)</f>
        <v>139232033.07369763</v>
      </c>
      <c r="N53" s="39">
        <f t="shared" si="4"/>
        <v>255316178.62507823</v>
      </c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</row>
    <row r="54" spans="1:25" ht="12.75">
      <c r="A54" s="30">
        <f t="shared" si="1"/>
        <v>27984</v>
      </c>
      <c r="B54" s="30">
        <v>28</v>
      </c>
      <c r="C54" s="30">
        <v>-16</v>
      </c>
      <c r="D54" s="36">
        <v>1047213</v>
      </c>
      <c r="E54" s="36">
        <f t="shared" si="0"/>
        <v>1125929.409671701</v>
      </c>
      <c r="F54" s="36">
        <v>12023</v>
      </c>
      <c r="G54" s="37" t="s">
        <v>140</v>
      </c>
      <c r="H54" s="37">
        <f>VLOOKUP(A54,Cell_Calc!A:I,9,0)</f>
        <v>11914.619009999999</v>
      </c>
      <c r="I54" s="37">
        <f t="shared" si="2"/>
        <v>11843.466569744554</v>
      </c>
      <c r="J54" s="30">
        <f>VLOOKUP(A54,Grid_Area!A:E,5,0)</f>
        <v>0.997</v>
      </c>
      <c r="K54" s="30">
        <f>VLOOKUP(A54,Cell_Calc!A:U,21,0)</f>
        <v>0.9940281397</v>
      </c>
      <c r="L54" s="35">
        <f t="shared" si="3"/>
        <v>454698694119.56903</v>
      </c>
      <c r="M54" s="38">
        <f>VLOOKUP(A54,Cell_Calc!A:T,20,0)</f>
        <v>723065260.7060066</v>
      </c>
      <c r="N54" s="39">
        <f t="shared" si="4"/>
        <v>1325918003.0954986</v>
      </c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spans="1:25" ht="12.75">
      <c r="A55" s="30">
        <f t="shared" si="1"/>
        <v>27983</v>
      </c>
      <c r="B55" s="30">
        <v>28</v>
      </c>
      <c r="C55" s="30">
        <v>-17</v>
      </c>
      <c r="D55" s="36">
        <v>69522</v>
      </c>
      <c r="E55" s="36">
        <f t="shared" si="0"/>
        <v>74747.79669388749</v>
      </c>
      <c r="F55" s="36">
        <v>6060</v>
      </c>
      <c r="G55" s="37" t="s">
        <v>140</v>
      </c>
      <c r="H55" s="37">
        <f>VLOOKUP(A55,Cell_Calc!A:I,9,0)</f>
        <v>11855.1293</v>
      </c>
      <c r="I55" s="37">
        <f t="shared" si="2"/>
        <v>6720.694327899296</v>
      </c>
      <c r="J55" s="30">
        <f>VLOOKUP(A55,Grid_Area!A:E,5,0)</f>
        <v>0.57</v>
      </c>
      <c r="K55" s="30">
        <f>VLOOKUP(A55,Cell_Calc!A:U,21,0)</f>
        <v>0.5669018159</v>
      </c>
      <c r="L55" s="35">
        <f t="shared" si="3"/>
        <v>19315926332.74466</v>
      </c>
      <c r="M55" s="38">
        <f>VLOOKUP(A55,Cell_Calc!A:T,20,0)</f>
        <v>30716330.374793895</v>
      </c>
      <c r="N55" s="39">
        <f t="shared" si="4"/>
        <v>56325946.835285425</v>
      </c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</row>
    <row r="56" spans="1:25" ht="12.75">
      <c r="A56" s="30">
        <f t="shared" si="1"/>
        <v>28991</v>
      </c>
      <c r="B56" s="30">
        <v>29</v>
      </c>
      <c r="C56" s="30">
        <v>-9</v>
      </c>
      <c r="D56" s="36">
        <v>56050</v>
      </c>
      <c r="E56" s="36">
        <f t="shared" si="0"/>
        <v>60263.13979304959</v>
      </c>
      <c r="F56" s="36">
        <v>5431</v>
      </c>
      <c r="G56" s="37" t="s">
        <v>140</v>
      </c>
      <c r="H56" s="37">
        <f>VLOOKUP(A56,Cell_Calc!A:I,9,0)</f>
        <v>12228.490749999999</v>
      </c>
      <c r="I56" s="37">
        <f t="shared" si="2"/>
        <v>7471.228568158048</v>
      </c>
      <c r="J56" s="30">
        <f>VLOOKUP(A56,Grid_Area!A:E,5,0)</f>
        <v>0.613</v>
      </c>
      <c r="K56" s="30">
        <f>VLOOKUP(A56,Cell_Calc!A:U,21,0)</f>
        <v>0.6109689839</v>
      </c>
      <c r="L56" s="35">
        <f t="shared" si="3"/>
        <v>14456580411.523172</v>
      </c>
      <c r="M56" s="38">
        <f>VLOOKUP(A56,Cell_Calc!A:T,20,0)</f>
        <v>22988962.18388211</v>
      </c>
      <c r="N56" s="39">
        <f t="shared" si="4"/>
        <v>42155916.60748373</v>
      </c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</row>
    <row r="57" spans="1:25" ht="12.75">
      <c r="A57" s="30">
        <f t="shared" si="1"/>
        <v>28990</v>
      </c>
      <c r="B57" s="30">
        <v>29</v>
      </c>
      <c r="C57" s="30">
        <v>-10</v>
      </c>
      <c r="D57" s="36">
        <v>83234</v>
      </c>
      <c r="E57" s="36">
        <f t="shared" si="0"/>
        <v>89490.49380079731</v>
      </c>
      <c r="F57" s="36">
        <v>12095</v>
      </c>
      <c r="G57" s="37" t="s">
        <v>140</v>
      </c>
      <c r="H57" s="37">
        <f>VLOOKUP(A57,Cell_Calc!A:I,9,0)</f>
        <v>12194.7301</v>
      </c>
      <c r="I57" s="37">
        <f t="shared" si="2"/>
        <v>12194.730123169988</v>
      </c>
      <c r="J57" s="30">
        <f>VLOOKUP(A57,Grid_Area!A:E,5,0)</f>
        <v>1</v>
      </c>
      <c r="K57" s="30">
        <f>VLOOKUP(A57,Cell_Calc!A:U,21,0)</f>
        <v>1.0000000019</v>
      </c>
      <c r="L57" s="35">
        <f t="shared" si="3"/>
        <v>21380033620.426277</v>
      </c>
      <c r="M57" s="38">
        <f>VLOOKUP(A57,Cell_Calc!A:T,20,0)</f>
        <v>33998689.205805205</v>
      </c>
      <c r="N57" s="39">
        <f t="shared" si="4"/>
        <v>62344959.0920877</v>
      </c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</row>
    <row r="58" spans="1:25" ht="12.75">
      <c r="A58" s="30">
        <f t="shared" si="1"/>
        <v>28989</v>
      </c>
      <c r="B58" s="30">
        <v>29</v>
      </c>
      <c r="C58" s="30">
        <v>-11</v>
      </c>
      <c r="D58" s="36">
        <v>105178</v>
      </c>
      <c r="E58" s="36">
        <f t="shared" si="0"/>
        <v>113083.96997597448</v>
      </c>
      <c r="F58" s="36">
        <v>12096</v>
      </c>
      <c r="G58" s="37" t="s">
        <v>140</v>
      </c>
      <c r="H58" s="37">
        <f>VLOOKUP(A58,Cell_Calc!A:I,9,0)</f>
        <v>12157.260569999999</v>
      </c>
      <c r="I58" s="37">
        <f t="shared" si="2"/>
        <v>12157.260591883067</v>
      </c>
      <c r="J58" s="30">
        <f>VLOOKUP(A58,Grid_Area!A:E,5,0)</f>
        <v>0.9990000000000001</v>
      </c>
      <c r="K58" s="30">
        <f>VLOOKUP(A58,Cell_Calc!A:U,21,0)</f>
        <v>1.0000000018</v>
      </c>
      <c r="L58" s="35">
        <f t="shared" si="3"/>
        <v>26010565904.003345</v>
      </c>
      <c r="M58" s="38">
        <f>VLOOKUP(A58,Cell_Calc!A:T,20,0)</f>
        <v>41362196.240535736</v>
      </c>
      <c r="N58" s="39">
        <f t="shared" si="4"/>
        <v>75847760.39350343</v>
      </c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</row>
    <row r="59" spans="1:25" ht="12.75">
      <c r="A59" s="30">
        <f t="shared" si="1"/>
        <v>28988</v>
      </c>
      <c r="B59" s="30">
        <v>29</v>
      </c>
      <c r="C59" s="30">
        <v>-12</v>
      </c>
      <c r="D59" s="36">
        <v>106316</v>
      </c>
      <c r="E59" s="36">
        <f t="shared" si="0"/>
        <v>114307.51061976557</v>
      </c>
      <c r="F59" s="36">
        <v>11933</v>
      </c>
      <c r="G59" s="37" t="s">
        <v>140</v>
      </c>
      <c r="H59" s="37">
        <f>VLOOKUP(A59,Cell_Calc!A:I,9,0)</f>
        <v>12116.07957</v>
      </c>
      <c r="I59" s="37">
        <f t="shared" si="2"/>
        <v>12116.079594232158</v>
      </c>
      <c r="J59" s="30">
        <f>VLOOKUP(A59,Grid_Area!A:E,5,0)</f>
        <v>1.0010000000000001</v>
      </c>
      <c r="K59" s="30">
        <f>VLOOKUP(A59,Cell_Calc!A:U,21,0)</f>
        <v>1.000000002</v>
      </c>
      <c r="L59" s="35">
        <f t="shared" si="3"/>
        <v>28890117367.022953</v>
      </c>
      <c r="M59" s="38">
        <f>VLOOKUP(A59,Cell_Calc!A:T,20,0)</f>
        <v>45941280.49182483</v>
      </c>
      <c r="N59" s="39">
        <f t="shared" si="4"/>
        <v>84244637.6553802</v>
      </c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</row>
    <row r="60" spans="1:25" ht="12.75">
      <c r="A60" s="30">
        <f t="shared" si="1"/>
        <v>28987</v>
      </c>
      <c r="B60" s="30">
        <v>29</v>
      </c>
      <c r="C60" s="30">
        <v>-13</v>
      </c>
      <c r="D60" s="36">
        <v>35885</v>
      </c>
      <c r="E60" s="36">
        <f t="shared" si="0"/>
        <v>38582.38664538063</v>
      </c>
      <c r="F60" s="36">
        <v>5413</v>
      </c>
      <c r="G60" s="37" t="s">
        <v>140</v>
      </c>
      <c r="H60" s="37">
        <f>VLOOKUP(A60,Cell_Calc!A:I,9,0)</f>
        <v>12071.22077</v>
      </c>
      <c r="I60" s="37">
        <f t="shared" si="2"/>
        <v>5402.942713195226</v>
      </c>
      <c r="J60" s="30">
        <f>VLOOKUP(A60,Grid_Area!A:E,5,0)</f>
        <v>0.443</v>
      </c>
      <c r="K60" s="30">
        <f>VLOOKUP(A60,Cell_Calc!A:U,21,0)</f>
        <v>0.44758875810000004</v>
      </c>
      <c r="L60" s="35">
        <f t="shared" si="3"/>
        <v>9826818659.99494</v>
      </c>
      <c r="M60" s="38">
        <f>VLOOKUP(A60,Cell_Calc!A:T,20,0)</f>
        <v>15626680.45497273</v>
      </c>
      <c r="N60" s="39">
        <f t="shared" si="4"/>
        <v>28655362.205671478</v>
      </c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</row>
    <row r="61" spans="1:25" ht="12.75">
      <c r="A61" s="30">
        <f t="shared" si="1"/>
        <v>28986</v>
      </c>
      <c r="B61" s="30">
        <v>29</v>
      </c>
      <c r="C61" s="30">
        <v>-14</v>
      </c>
      <c r="D61" s="36">
        <v>36558</v>
      </c>
      <c r="E61" s="36">
        <f t="shared" si="0"/>
        <v>39305.97438990735</v>
      </c>
      <c r="F61" s="36">
        <v>8599</v>
      </c>
      <c r="G61" s="37" t="s">
        <v>140</v>
      </c>
      <c r="H61" s="37">
        <f>VLOOKUP(A61,Cell_Calc!A:I,9,0)</f>
        <v>12022.671219999998</v>
      </c>
      <c r="I61" s="37">
        <f t="shared" si="2"/>
        <v>8549.2077941176</v>
      </c>
      <c r="J61" s="30">
        <f>VLOOKUP(A61,Grid_Area!A:E,5,0)</f>
        <v>0.708</v>
      </c>
      <c r="K61" s="30">
        <f>VLOOKUP(A61,Cell_Calc!A:U,21,0)</f>
        <v>0.711090542</v>
      </c>
      <c r="L61" s="35">
        <f t="shared" si="3"/>
        <v>8992658951.512825</v>
      </c>
      <c r="M61" s="38">
        <f>VLOOKUP(A61,Cell_Calc!A:T,20,0)</f>
        <v>14300193.454054575</v>
      </c>
      <c r="N61" s="39">
        <f t="shared" si="4"/>
        <v>26222922.02223324</v>
      </c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</row>
    <row r="62" spans="1:25" ht="12.75">
      <c r="A62" s="30">
        <f t="shared" si="1"/>
        <v>28985</v>
      </c>
      <c r="B62" s="30">
        <v>29</v>
      </c>
      <c r="C62" s="30">
        <v>-15</v>
      </c>
      <c r="D62" s="36">
        <v>65479</v>
      </c>
      <c r="E62" s="36">
        <f t="shared" si="0"/>
        <v>70400.8943891007</v>
      </c>
      <c r="F62" s="36">
        <v>12096</v>
      </c>
      <c r="G62" s="37" t="s">
        <v>140</v>
      </c>
      <c r="H62" s="37">
        <f>VLOOKUP(A62,Cell_Calc!A:I,9,0)</f>
        <v>11970.46977</v>
      </c>
      <c r="I62" s="37">
        <f t="shared" si="2"/>
        <v>11970.469792743892</v>
      </c>
      <c r="J62" s="30">
        <f>VLOOKUP(A62,Grid_Area!A:E,5,0)</f>
        <v>1</v>
      </c>
      <c r="K62" s="30">
        <f>VLOOKUP(A62,Cell_Calc!A:U,21,0)</f>
        <v>1.0000000019</v>
      </c>
      <c r="L62" s="35">
        <f t="shared" si="3"/>
        <v>15753640031.291712</v>
      </c>
      <c r="M62" s="38">
        <f>VLOOKUP(A62,Cell_Calc!A:T,20,0)</f>
        <v>25051556.08232104</v>
      </c>
      <c r="N62" s="39">
        <f t="shared" si="4"/>
        <v>45938189.84288269</v>
      </c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</row>
    <row r="63" spans="1:25" ht="12.75">
      <c r="A63" s="30">
        <f t="shared" si="1"/>
        <v>28984</v>
      </c>
      <c r="B63" s="30">
        <v>29</v>
      </c>
      <c r="C63" s="30">
        <v>-16</v>
      </c>
      <c r="D63" s="36">
        <v>79112</v>
      </c>
      <c r="E63" s="36">
        <f t="shared" si="0"/>
        <v>85058.65326151185</v>
      </c>
      <c r="F63" s="36">
        <v>8554</v>
      </c>
      <c r="G63" s="37" t="s">
        <v>140</v>
      </c>
      <c r="H63" s="37">
        <f>VLOOKUP(A63,Cell_Calc!A:I,9,0)</f>
        <v>11914.619009999999</v>
      </c>
      <c r="I63" s="37">
        <f t="shared" si="2"/>
        <v>8431.796795461816</v>
      </c>
      <c r="J63" s="30">
        <f>VLOOKUP(A63,Grid_Area!A:E,5,0)</f>
        <v>0.719</v>
      </c>
      <c r="K63" s="30">
        <f>VLOOKUP(A63,Cell_Calc!A:U,21,0)</f>
        <v>0.7076849699</v>
      </c>
      <c r="L63" s="35">
        <f t="shared" si="3"/>
        <v>18351589883.379444</v>
      </c>
      <c r="M63" s="38">
        <f>VLOOKUP(A63,Cell_Calc!A:T,20,0)</f>
        <v>29182835.34789768</v>
      </c>
      <c r="N63" s="39">
        <f t="shared" si="4"/>
        <v>53513906.5198182</v>
      </c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</row>
    <row r="64" spans="1:25" ht="12.75">
      <c r="A64" s="30">
        <f t="shared" si="1"/>
        <v>29991</v>
      </c>
      <c r="B64" s="30">
        <v>30</v>
      </c>
      <c r="C64" s="30">
        <v>-9</v>
      </c>
      <c r="D64" s="36">
        <v>38355</v>
      </c>
      <c r="E64" s="36">
        <f t="shared" si="0"/>
        <v>41238.05043287095</v>
      </c>
      <c r="F64" s="36">
        <v>6696</v>
      </c>
      <c r="G64" s="37" t="s">
        <v>140</v>
      </c>
      <c r="H64" s="37">
        <f>VLOOKUP(A64,Cell_Calc!A:I,9,0)</f>
        <v>12228.490749999999</v>
      </c>
      <c r="I64" s="37">
        <f t="shared" si="2"/>
        <v>8471.681652607096</v>
      </c>
      <c r="J64" s="30">
        <f>VLOOKUP(A64,Grid_Area!A:E,5,0)</f>
        <v>0.711</v>
      </c>
      <c r="K64" s="30">
        <f>VLOOKUP(A64,Cell_Calc!A:U,21,0)</f>
        <v>0.6927822759</v>
      </c>
      <c r="L64" s="35">
        <f t="shared" si="3"/>
        <v>9693269739.521555</v>
      </c>
      <c r="M64" s="38">
        <f>VLOOKUP(A64,Cell_Calc!A:T,20,0)</f>
        <v>15414309.963814683</v>
      </c>
      <c r="N64" s="39">
        <f t="shared" si="4"/>
        <v>28265928.674764816</v>
      </c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</row>
    <row r="65" spans="1:25" ht="12.75">
      <c r="A65" s="30">
        <f t="shared" si="1"/>
        <v>29990</v>
      </c>
      <c r="B65" s="30">
        <v>30</v>
      </c>
      <c r="C65" s="30">
        <v>-10</v>
      </c>
      <c r="D65" s="36">
        <v>62777</v>
      </c>
      <c r="E65" s="36">
        <f t="shared" si="0"/>
        <v>67495.79173574084</v>
      </c>
      <c r="F65" s="36">
        <v>12096</v>
      </c>
      <c r="G65" s="37" t="s">
        <v>140</v>
      </c>
      <c r="H65" s="37">
        <f>VLOOKUP(A65,Cell_Calc!A:I,9,0)</f>
        <v>12194.7301</v>
      </c>
      <c r="I65" s="37">
        <f t="shared" si="2"/>
        <v>12194.730121950517</v>
      </c>
      <c r="J65" s="30">
        <f>VLOOKUP(A65,Grid_Area!A:E,5,0)</f>
        <v>1</v>
      </c>
      <c r="K65" s="30">
        <f>VLOOKUP(A65,Cell_Calc!A:U,21,0)</f>
        <v>1.0000000018000001</v>
      </c>
      <c r="L65" s="35">
        <f t="shared" si="3"/>
        <v>16017456163.605173</v>
      </c>
      <c r="M65" s="38">
        <f>VLOOKUP(A65,Cell_Calc!A:T,20,0)</f>
        <v>25471078.4670489</v>
      </c>
      <c r="N65" s="39">
        <f t="shared" si="4"/>
        <v>46707487.32243398</v>
      </c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</row>
    <row r="66" spans="1:25" ht="12.75">
      <c r="A66" s="30">
        <f t="shared" si="1"/>
        <v>29989</v>
      </c>
      <c r="B66" s="30">
        <v>30</v>
      </c>
      <c r="C66" s="30">
        <v>-11</v>
      </c>
      <c r="D66" s="36">
        <v>85758</v>
      </c>
      <c r="E66" s="36">
        <f aca="true" t="shared" si="5" ref="E66:E89">D66*$E$93</f>
        <v>92204.21663465381</v>
      </c>
      <c r="F66" s="36">
        <v>12096</v>
      </c>
      <c r="G66" s="37" t="s">
        <v>140</v>
      </c>
      <c r="H66" s="37">
        <f>VLOOKUP(A66,Cell_Calc!A:I,9,0)</f>
        <v>12157.260569999999</v>
      </c>
      <c r="I66" s="37">
        <f t="shared" si="2"/>
        <v>12157.260593098796</v>
      </c>
      <c r="J66" s="30">
        <f>VLOOKUP(A66,Grid_Area!A:E,5,0)</f>
        <v>1</v>
      </c>
      <c r="K66" s="30">
        <f>VLOOKUP(A66,Cell_Calc!A:U,21,0)</f>
        <v>1.0000000019000002</v>
      </c>
      <c r="L66" s="35">
        <f t="shared" si="3"/>
        <v>22701621748.783337</v>
      </c>
      <c r="M66" s="38">
        <f>VLOOKUP(A66,Cell_Calc!A:T,20,0)</f>
        <v>36100288.52186828</v>
      </c>
      <c r="N66" s="39">
        <f t="shared" si="4"/>
        <v>66198758.35460574</v>
      </c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</row>
    <row r="67" spans="1:25" ht="12.75">
      <c r="A67" s="30">
        <f aca="true" t="shared" si="6" ref="A67:A90">1000*B67+C67</f>
        <v>29988</v>
      </c>
      <c r="B67" s="30">
        <v>30</v>
      </c>
      <c r="C67" s="30">
        <v>-12</v>
      </c>
      <c r="D67" s="36">
        <v>68011</v>
      </c>
      <c r="E67" s="36">
        <f t="shared" si="5"/>
        <v>73123.2185631596</v>
      </c>
      <c r="F67" s="36">
        <v>12096</v>
      </c>
      <c r="G67" s="37" t="s">
        <v>140</v>
      </c>
      <c r="H67" s="37">
        <f>VLOOKUP(A67,Cell_Calc!A:I,9,0)</f>
        <v>12116.07957</v>
      </c>
      <c r="I67" s="37">
        <f aca="true" t="shared" si="7" ref="I67:I90">H67*K67</f>
        <v>12116.079591808944</v>
      </c>
      <c r="J67" s="30">
        <f>VLOOKUP(A67,Grid_Area!A:E,5,0)</f>
        <v>1</v>
      </c>
      <c r="K67" s="30">
        <f>VLOOKUP(A67,Cell_Calc!A:U,21,0)</f>
        <v>1.0000000018000001</v>
      </c>
      <c r="L67" s="35">
        <f aca="true" t="shared" si="8" ref="L67:L90">M67*$L$93</f>
        <v>17423876984.799084</v>
      </c>
      <c r="M67" s="38">
        <f>VLOOKUP(A67,Cell_Calc!A:T,20,0)</f>
        <v>27707579.365095276</v>
      </c>
      <c r="N67" s="39">
        <f aca="true" t="shared" si="9" ref="N67:N90">M67*$N$93</f>
        <v>50808661.81637037</v>
      </c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</row>
    <row r="68" spans="1:25" ht="12.75">
      <c r="A68" s="30">
        <f t="shared" si="6"/>
        <v>29987</v>
      </c>
      <c r="B68" s="30">
        <v>30</v>
      </c>
      <c r="C68" s="30">
        <v>-13</v>
      </c>
      <c r="D68" s="36">
        <v>41177</v>
      </c>
      <c r="E68" s="36">
        <f t="shared" si="5"/>
        <v>44272.17318926678</v>
      </c>
      <c r="F68" s="36">
        <v>12096</v>
      </c>
      <c r="G68" s="37" t="s">
        <v>140</v>
      </c>
      <c r="H68" s="37">
        <f>VLOOKUP(A68,Cell_Calc!A:I,9,0)</f>
        <v>12071.22077</v>
      </c>
      <c r="I68" s="37">
        <f t="shared" si="7"/>
        <v>12071.220792935319</v>
      </c>
      <c r="J68" s="30">
        <f>VLOOKUP(A68,Grid_Area!A:E,5,0)</f>
        <v>1</v>
      </c>
      <c r="K68" s="30">
        <f>VLOOKUP(A68,Cell_Calc!A:U,21,0)</f>
        <v>1.0000000019</v>
      </c>
      <c r="L68" s="35">
        <f t="shared" si="8"/>
        <v>10555720775.948471</v>
      </c>
      <c r="M68" s="38">
        <f>VLOOKUP(A68,Cell_Calc!A:T,20,0)</f>
        <v>16785786.04581154</v>
      </c>
      <c r="N68" s="39">
        <f t="shared" si="9"/>
        <v>30780867.404028267</v>
      </c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</row>
    <row r="69" spans="1:25" ht="12.75">
      <c r="A69" s="30">
        <f t="shared" si="6"/>
        <v>29986</v>
      </c>
      <c r="B69" s="30">
        <v>30</v>
      </c>
      <c r="C69" s="30">
        <v>-14</v>
      </c>
      <c r="D69" s="36">
        <v>55910</v>
      </c>
      <c r="E69" s="36">
        <f t="shared" si="5"/>
        <v>60112.61633950763</v>
      </c>
      <c r="F69" s="36">
        <v>12096</v>
      </c>
      <c r="G69" s="37" t="s">
        <v>140</v>
      </c>
      <c r="H69" s="37">
        <f>VLOOKUP(A69,Cell_Calc!A:I,9,0)</f>
        <v>12022.671219999998</v>
      </c>
      <c r="I69" s="37">
        <f t="shared" si="7"/>
        <v>12022.671241640806</v>
      </c>
      <c r="J69" s="30">
        <f>VLOOKUP(A69,Grid_Area!A:E,5,0)</f>
        <v>1</v>
      </c>
      <c r="K69" s="30">
        <f>VLOOKUP(A69,Cell_Calc!A:U,21,0)</f>
        <v>1.0000000018</v>
      </c>
      <c r="L69" s="35">
        <f t="shared" si="8"/>
        <v>13760585573.543327</v>
      </c>
      <c r="M69" s="38">
        <f>VLOOKUP(A69,Cell_Calc!A:T,20,0)</f>
        <v>21882185.99234637</v>
      </c>
      <c r="N69" s="39">
        <f t="shared" si="9"/>
        <v>40126370.23386617</v>
      </c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</row>
    <row r="70" spans="1:25" ht="12.75">
      <c r="A70" s="30">
        <f t="shared" si="6"/>
        <v>29985</v>
      </c>
      <c r="B70" s="30">
        <v>30</v>
      </c>
      <c r="C70" s="30">
        <v>-15</v>
      </c>
      <c r="D70" s="36">
        <v>124072</v>
      </c>
      <c r="E70" s="36">
        <f t="shared" si="5"/>
        <v>133398.18519898748</v>
      </c>
      <c r="F70" s="36">
        <v>10709</v>
      </c>
      <c r="G70" s="37" t="s">
        <v>140</v>
      </c>
      <c r="H70" s="37">
        <f>VLOOKUP(A70,Cell_Calc!A:I,9,0)</f>
        <v>11970.46977</v>
      </c>
      <c r="I70" s="37">
        <f t="shared" si="7"/>
        <v>10667.327190706344</v>
      </c>
      <c r="J70" s="30">
        <f>VLOOKUP(A70,Grid_Area!A:E,5,0)</f>
        <v>0.886</v>
      </c>
      <c r="K70" s="30">
        <f>VLOOKUP(A70,Cell_Calc!A:U,21,0)</f>
        <v>0.891136889</v>
      </c>
      <c r="L70" s="35">
        <f t="shared" si="8"/>
        <v>29680626635.287758</v>
      </c>
      <c r="M70" s="38">
        <f>VLOOKUP(A70,Cell_Calc!A:T,20,0)</f>
        <v>47198354.236571714</v>
      </c>
      <c r="N70" s="39">
        <f t="shared" si="9"/>
        <v>86549791.56050783</v>
      </c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</row>
    <row r="71" spans="1:25" ht="12.75">
      <c r="A71" s="30">
        <f t="shared" si="6"/>
        <v>29984</v>
      </c>
      <c r="B71" s="30">
        <v>30</v>
      </c>
      <c r="C71" s="30">
        <v>-16</v>
      </c>
      <c r="D71" s="36">
        <v>9157</v>
      </c>
      <c r="E71" s="36">
        <f t="shared" si="5"/>
        <v>9845.309029169583</v>
      </c>
      <c r="F71" s="36">
        <v>2419</v>
      </c>
      <c r="G71" s="37" t="s">
        <v>140</v>
      </c>
      <c r="H71" s="37">
        <f>VLOOKUP(A71,Cell_Calc!A:I,9,0)</f>
        <v>11914.619009999999</v>
      </c>
      <c r="I71" s="37">
        <f t="shared" si="7"/>
        <v>2436.271779079126</v>
      </c>
      <c r="J71" s="30">
        <f>VLOOKUP(A71,Grid_Area!A:E,5,0)</f>
        <v>0.201</v>
      </c>
      <c r="K71" s="30">
        <f>VLOOKUP(A71,Cell_Calc!A:U,21,0)</f>
        <v>0.2044775227</v>
      </c>
      <c r="L71" s="35">
        <f t="shared" si="8"/>
        <v>2284002843.5864663</v>
      </c>
      <c r="M71" s="38">
        <f>VLOOKUP(A71,Cell_Calc!A:T,20,0)</f>
        <v>3632038.3869781457</v>
      </c>
      <c r="N71" s="39">
        <f t="shared" si="9"/>
        <v>6660235.731040497</v>
      </c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</row>
    <row r="72" spans="1:25" ht="12.75">
      <c r="A72" s="30">
        <f t="shared" si="6"/>
        <v>30991</v>
      </c>
      <c r="B72" s="30">
        <v>31</v>
      </c>
      <c r="C72" s="30">
        <v>-9</v>
      </c>
      <c r="D72" s="36">
        <v>20616</v>
      </c>
      <c r="E72" s="36">
        <f t="shared" si="5"/>
        <v>22165.653701579133</v>
      </c>
      <c r="F72" s="36">
        <v>2695</v>
      </c>
      <c r="G72" s="37" t="s">
        <v>140</v>
      </c>
      <c r="H72" s="37">
        <f>VLOOKUP(A72,Cell_Calc!A:I,9,0)</f>
        <v>12228.490749999999</v>
      </c>
      <c r="I72" s="37">
        <f t="shared" si="7"/>
        <v>3087.0548277685743</v>
      </c>
      <c r="J72" s="30">
        <f>VLOOKUP(A72,Grid_Area!A:E,5,0)</f>
        <v>0.252</v>
      </c>
      <c r="K72" s="30">
        <f>VLOOKUP(A72,Cell_Calc!A:U,21,0)</f>
        <v>0.2524477379</v>
      </c>
      <c r="L72" s="35">
        <f t="shared" si="8"/>
        <v>5208465012.924982</v>
      </c>
      <c r="M72" s="38">
        <f>VLOOKUP(A72,Cell_Calc!A:T,20,0)</f>
        <v>8282539.979009443</v>
      </c>
      <c r="N72" s="39">
        <f t="shared" si="9"/>
        <v>15188074.253220174</v>
      </c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</row>
    <row r="73" spans="1:25" ht="12.75">
      <c r="A73" s="30">
        <f t="shared" si="6"/>
        <v>30990</v>
      </c>
      <c r="B73" s="30">
        <v>31</v>
      </c>
      <c r="C73" s="30">
        <v>-10</v>
      </c>
      <c r="D73" s="36">
        <v>95062</v>
      </c>
      <c r="E73" s="36">
        <f t="shared" si="5"/>
        <v>102207.57529004246</v>
      </c>
      <c r="F73" s="36">
        <v>12055</v>
      </c>
      <c r="G73" s="37" t="s">
        <v>140</v>
      </c>
      <c r="H73" s="37">
        <f>VLOOKUP(A73,Cell_Calc!A:I,9,0)</f>
        <v>12194.7301</v>
      </c>
      <c r="I73" s="37">
        <f t="shared" si="7"/>
        <v>12153.306487155574</v>
      </c>
      <c r="J73" s="30">
        <f>VLOOKUP(A73,Grid_Area!A:E,5,0)</f>
        <v>0.998</v>
      </c>
      <c r="K73" s="30">
        <f>VLOOKUP(A73,Cell_Calc!A:U,21,0)</f>
        <v>0.9966031546</v>
      </c>
      <c r="L73" s="35">
        <f t="shared" si="8"/>
        <v>25643764880.879574</v>
      </c>
      <c r="M73" s="38">
        <f>VLOOKUP(A73,Cell_Calc!A:T,20,0)</f>
        <v>40778906.51298161</v>
      </c>
      <c r="N73" s="39">
        <f t="shared" si="9"/>
        <v>74778155.21010748</v>
      </c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</row>
    <row r="74" spans="1:25" ht="12.75">
      <c r="A74" s="30">
        <f t="shared" si="6"/>
        <v>30989</v>
      </c>
      <c r="B74" s="30">
        <v>31</v>
      </c>
      <c r="C74" s="30">
        <v>-11</v>
      </c>
      <c r="D74" s="36">
        <v>87968</v>
      </c>
      <c r="E74" s="36">
        <f t="shared" si="5"/>
        <v>94580.3368655662</v>
      </c>
      <c r="F74" s="36">
        <v>12096</v>
      </c>
      <c r="G74" s="37" t="s">
        <v>140</v>
      </c>
      <c r="H74" s="37">
        <f>VLOOKUP(A74,Cell_Calc!A:I,9,0)</f>
        <v>12157.260569999999</v>
      </c>
      <c r="I74" s="37">
        <f t="shared" si="7"/>
        <v>12157.260593098796</v>
      </c>
      <c r="J74" s="30">
        <f>VLOOKUP(A74,Grid_Area!A:E,5,0)</f>
        <v>1</v>
      </c>
      <c r="K74" s="30">
        <f>VLOOKUP(A74,Cell_Calc!A:U,21,0)</f>
        <v>1.0000000019000002</v>
      </c>
      <c r="L74" s="35">
        <f t="shared" si="8"/>
        <v>24493937225.311398</v>
      </c>
      <c r="M74" s="38">
        <f>VLOOKUP(A74,Cell_Calc!A:T,20,0)</f>
        <v>38950441.9840693</v>
      </c>
      <c r="N74" s="39">
        <f t="shared" si="9"/>
        <v>71425215.76099169</v>
      </c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</row>
    <row r="75" spans="1:25" ht="12.75">
      <c r="A75" s="30">
        <f t="shared" si="6"/>
        <v>30988</v>
      </c>
      <c r="B75" s="30">
        <v>31</v>
      </c>
      <c r="C75" s="30">
        <v>-12</v>
      </c>
      <c r="D75" s="36">
        <v>43297</v>
      </c>
      <c r="E75" s="36">
        <f t="shared" si="5"/>
        <v>46551.528342902195</v>
      </c>
      <c r="F75" s="36">
        <v>12096</v>
      </c>
      <c r="G75" s="37" t="s">
        <v>140</v>
      </c>
      <c r="H75" s="37">
        <f>VLOOKUP(A75,Cell_Calc!A:I,9,0)</f>
        <v>12116.07957</v>
      </c>
      <c r="I75" s="37">
        <f t="shared" si="7"/>
        <v>12116.07959302055</v>
      </c>
      <c r="J75" s="30">
        <f>VLOOKUP(A75,Grid_Area!A:E,5,0)</f>
        <v>1</v>
      </c>
      <c r="K75" s="30">
        <f>VLOOKUP(A75,Cell_Calc!A:U,21,0)</f>
        <v>1.0000000019</v>
      </c>
      <c r="L75" s="35">
        <f t="shared" si="8"/>
        <v>11270970485.615881</v>
      </c>
      <c r="M75" s="38">
        <f>VLOOKUP(A75,Cell_Calc!A:T,20,0)</f>
        <v>17923181.478169136</v>
      </c>
      <c r="N75" s="39">
        <f t="shared" si="9"/>
        <v>32866561.68690532</v>
      </c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</row>
    <row r="76" spans="1:25" ht="12.75">
      <c r="A76" s="30">
        <f t="shared" si="6"/>
        <v>30987</v>
      </c>
      <c r="B76" s="30">
        <v>31</v>
      </c>
      <c r="C76" s="30">
        <v>-13</v>
      </c>
      <c r="D76" s="36">
        <v>33886</v>
      </c>
      <c r="E76" s="36">
        <f t="shared" si="5"/>
        <v>36433.126762306485</v>
      </c>
      <c r="F76" s="36">
        <v>12096</v>
      </c>
      <c r="G76" s="37" t="s">
        <v>140</v>
      </c>
      <c r="H76" s="37">
        <f>VLOOKUP(A76,Cell_Calc!A:I,9,0)</f>
        <v>12071.22077</v>
      </c>
      <c r="I76" s="37">
        <f t="shared" si="7"/>
        <v>12071.2207917282</v>
      </c>
      <c r="J76" s="30">
        <f>VLOOKUP(A76,Grid_Area!A:E,5,0)</f>
        <v>1.001</v>
      </c>
      <c r="K76" s="30">
        <f>VLOOKUP(A76,Cell_Calc!A:U,21,0)</f>
        <v>1.0000000018000001</v>
      </c>
      <c r="L76" s="35">
        <f t="shared" si="8"/>
        <v>9144227750.03447</v>
      </c>
      <c r="M76" s="38">
        <f>VLOOKUP(A76,Cell_Calc!A:T,20,0)</f>
        <v>14541219.2899219</v>
      </c>
      <c r="N76" s="39">
        <f t="shared" si="9"/>
        <v>26664902.17583042</v>
      </c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</row>
    <row r="77" spans="1:25" ht="12.75">
      <c r="A77" s="30">
        <f t="shared" si="6"/>
        <v>30986</v>
      </c>
      <c r="B77" s="30">
        <v>31</v>
      </c>
      <c r="C77" s="30">
        <v>-14</v>
      </c>
      <c r="D77" s="36">
        <v>156336</v>
      </c>
      <c r="E77" s="36">
        <f t="shared" si="5"/>
        <v>168087.3902352578</v>
      </c>
      <c r="F77" s="36">
        <v>12096</v>
      </c>
      <c r="G77" s="37" t="s">
        <v>140</v>
      </c>
      <c r="H77" s="37">
        <f>VLOOKUP(A77,Cell_Calc!A:I,9,0)</f>
        <v>12022.671219999998</v>
      </c>
      <c r="I77" s="37">
        <f t="shared" si="7"/>
        <v>12022.671242843073</v>
      </c>
      <c r="J77" s="30">
        <f>VLOOKUP(A77,Grid_Area!A:E,5,0)</f>
        <v>1</v>
      </c>
      <c r="K77" s="30">
        <f>VLOOKUP(A77,Cell_Calc!A:U,21,0)</f>
        <v>1.0000000019</v>
      </c>
      <c r="L77" s="35">
        <f t="shared" si="8"/>
        <v>40242596997.14073</v>
      </c>
      <c r="M77" s="38">
        <f>VLOOKUP(A77,Cell_Calc!A:T,20,0)</f>
        <v>63994078.420582876</v>
      </c>
      <c r="N77" s="39">
        <f t="shared" si="9"/>
        <v>117348882.98534338</v>
      </c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</row>
    <row r="78" spans="1:25" ht="12.75">
      <c r="A78" s="30">
        <f t="shared" si="6"/>
        <v>30985</v>
      </c>
      <c r="B78" s="30">
        <v>31</v>
      </c>
      <c r="C78" s="30">
        <v>-15</v>
      </c>
      <c r="D78" s="36">
        <v>128986</v>
      </c>
      <c r="E78" s="36">
        <f t="shared" si="5"/>
        <v>138681.55841831033</v>
      </c>
      <c r="F78" s="36">
        <v>7031</v>
      </c>
      <c r="G78" s="37" t="s">
        <v>140</v>
      </c>
      <c r="H78" s="37">
        <f>VLOOKUP(A78,Cell_Calc!A:I,9,0)</f>
        <v>11970.46977</v>
      </c>
      <c r="I78" s="37">
        <f t="shared" si="7"/>
        <v>6963.872874605562</v>
      </c>
      <c r="J78" s="30">
        <f>VLOOKUP(A78,Grid_Area!A:E,5,0)</f>
        <v>0.587</v>
      </c>
      <c r="K78" s="30">
        <f>VLOOKUP(A78,Cell_Calc!A:U,21,0)</f>
        <v>0.5817543512</v>
      </c>
      <c r="L78" s="35">
        <f t="shared" si="8"/>
        <v>30996172025.280823</v>
      </c>
      <c r="M78" s="38">
        <f>VLOOKUP(A78,Cell_Calc!A:T,20,0)</f>
        <v>49290344.344939575</v>
      </c>
      <c r="N78" s="39">
        <f t="shared" si="9"/>
        <v>90385969.97720328</v>
      </c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</row>
    <row r="79" spans="1:25" ht="12.75">
      <c r="A79" s="30">
        <f t="shared" si="6"/>
        <v>31990</v>
      </c>
      <c r="B79" s="30">
        <v>32</v>
      </c>
      <c r="C79" s="30">
        <v>-10</v>
      </c>
      <c r="D79" s="36">
        <v>79727</v>
      </c>
      <c r="E79" s="36">
        <f t="shared" si="5"/>
        <v>85719.88128957117</v>
      </c>
      <c r="F79" s="36">
        <v>9538</v>
      </c>
      <c r="G79" s="37" t="s">
        <v>140</v>
      </c>
      <c r="H79" s="37">
        <f>VLOOKUP(A79,Cell_Calc!A:I,9,0)</f>
        <v>12194.7301</v>
      </c>
      <c r="I79" s="37">
        <f t="shared" si="7"/>
        <v>9614.509692716952</v>
      </c>
      <c r="J79" s="30">
        <f>VLOOKUP(A79,Grid_Area!A:E,5,0)</f>
        <v>0.776</v>
      </c>
      <c r="K79" s="30">
        <f>VLOOKUP(A79,Cell_Calc!A:U,21,0)</f>
        <v>0.7884151279999999</v>
      </c>
      <c r="L79" s="35">
        <f t="shared" si="8"/>
        <v>20887010864.16488</v>
      </c>
      <c r="M79" s="38">
        <f>VLOOKUP(A79,Cell_Calc!A:T,20,0)</f>
        <v>33214680.735140014</v>
      </c>
      <c r="N79" s="39">
        <f t="shared" si="9"/>
        <v>60907286.72373282</v>
      </c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</row>
    <row r="80" spans="1:25" ht="12.75">
      <c r="A80" s="30">
        <f t="shared" si="6"/>
        <v>31989</v>
      </c>
      <c r="B80" s="30">
        <v>32</v>
      </c>
      <c r="C80" s="30">
        <v>-11</v>
      </c>
      <c r="D80" s="36">
        <v>59409</v>
      </c>
      <c r="E80" s="36">
        <f t="shared" si="5"/>
        <v>63874.62751053136</v>
      </c>
      <c r="F80" s="36">
        <v>12096</v>
      </c>
      <c r="G80" s="37" t="s">
        <v>140</v>
      </c>
      <c r="H80" s="37">
        <f>VLOOKUP(A80,Cell_Calc!A:I,9,0)</f>
        <v>12157.260569999999</v>
      </c>
      <c r="I80" s="37">
        <f t="shared" si="7"/>
        <v>12157.260593098792</v>
      </c>
      <c r="J80" s="30">
        <f>VLOOKUP(A80,Grid_Area!A:E,5,0)</f>
        <v>1</v>
      </c>
      <c r="K80" s="30">
        <f>VLOOKUP(A80,Cell_Calc!A:U,21,0)</f>
        <v>1.0000000019</v>
      </c>
      <c r="L80" s="35">
        <f t="shared" si="8"/>
        <v>14937588401.338427</v>
      </c>
      <c r="M80" s="38">
        <f>VLOOKUP(A80,Cell_Calc!A:T,20,0)</f>
        <v>23753864.68317537</v>
      </c>
      <c r="N80" s="39">
        <f t="shared" si="9"/>
        <v>43558553.47795847</v>
      </c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</row>
    <row r="81" spans="1:25" ht="12.75">
      <c r="A81" s="30">
        <f t="shared" si="6"/>
        <v>31988</v>
      </c>
      <c r="B81" s="30">
        <v>32</v>
      </c>
      <c r="C81" s="30">
        <v>-12</v>
      </c>
      <c r="D81" s="36">
        <v>34271</v>
      </c>
      <c r="E81" s="36">
        <f t="shared" si="5"/>
        <v>36847.066259546875</v>
      </c>
      <c r="F81" s="36">
        <v>12096</v>
      </c>
      <c r="G81" s="37" t="s">
        <v>140</v>
      </c>
      <c r="H81" s="37">
        <f>VLOOKUP(A81,Cell_Calc!A:I,9,0)</f>
        <v>12116.07957</v>
      </c>
      <c r="I81" s="37">
        <f t="shared" si="7"/>
        <v>12116.07959302055</v>
      </c>
      <c r="J81" s="30">
        <f>VLOOKUP(A81,Grid_Area!A:E,5,0)</f>
        <v>1</v>
      </c>
      <c r="K81" s="30">
        <f>VLOOKUP(A81,Cell_Calc!A:U,21,0)</f>
        <v>1.0000000019</v>
      </c>
      <c r="L81" s="35">
        <f t="shared" si="8"/>
        <v>8662323759.85473</v>
      </c>
      <c r="M81" s="38">
        <f>VLOOKUP(A81,Cell_Calc!A:T,20,0)</f>
        <v>13774891.9641545</v>
      </c>
      <c r="N81" s="39">
        <f t="shared" si="9"/>
        <v>25259652.53556018</v>
      </c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</row>
    <row r="82" spans="1:25" ht="12.75">
      <c r="A82" s="30">
        <f t="shared" si="6"/>
        <v>31987</v>
      </c>
      <c r="B82" s="30">
        <v>32</v>
      </c>
      <c r="C82" s="30">
        <v>-13</v>
      </c>
      <c r="D82" s="36">
        <v>112903</v>
      </c>
      <c r="E82" s="36">
        <f t="shared" si="5"/>
        <v>121389.63910891485</v>
      </c>
      <c r="F82" s="36">
        <v>12032</v>
      </c>
      <c r="G82" s="37" t="s">
        <v>140</v>
      </c>
      <c r="H82" s="37">
        <f>VLOOKUP(A82,Cell_Calc!A:I,9,0)</f>
        <v>12071.22077</v>
      </c>
      <c r="I82" s="37">
        <f t="shared" si="7"/>
        <v>12007.249281208891</v>
      </c>
      <c r="J82" s="30">
        <f>VLOOKUP(A82,Grid_Area!A:E,5,0)</f>
        <v>0.996</v>
      </c>
      <c r="K82" s="30">
        <f>VLOOKUP(A82,Cell_Calc!A:U,21,0)</f>
        <v>0.9947004955</v>
      </c>
      <c r="L82" s="35">
        <f t="shared" si="8"/>
        <v>27338021508.42674</v>
      </c>
      <c r="M82" s="38">
        <f>VLOOKUP(A82,Cell_Calc!A:T,20,0)</f>
        <v>43473126.060878806</v>
      </c>
      <c r="N82" s="39">
        <f t="shared" si="9"/>
        <v>79718669.43058139</v>
      </c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</row>
    <row r="83" spans="1:25" ht="12.75">
      <c r="A83" s="30">
        <f t="shared" si="6"/>
        <v>31986</v>
      </c>
      <c r="B83" s="30">
        <v>32</v>
      </c>
      <c r="C83" s="30">
        <v>-14</v>
      </c>
      <c r="D83" s="36">
        <v>235668</v>
      </c>
      <c r="E83" s="36">
        <f t="shared" si="5"/>
        <v>253382.5803523356</v>
      </c>
      <c r="F83" s="36">
        <v>10857</v>
      </c>
      <c r="G83" s="37" t="s">
        <v>140</v>
      </c>
      <c r="H83" s="37">
        <f>VLOOKUP(A83,Cell_Calc!A:I,9,0)</f>
        <v>12022.671219999998</v>
      </c>
      <c r="I83" s="37">
        <f t="shared" si="7"/>
        <v>10797.446504334093</v>
      </c>
      <c r="J83" s="30">
        <f>VLOOKUP(A83,Grid_Area!A:E,5,0)</f>
        <v>0.907</v>
      </c>
      <c r="K83" s="30">
        <f>VLOOKUP(A83,Cell_Calc!A:U,21,0)</f>
        <v>0.8980904747999999</v>
      </c>
      <c r="L83" s="35">
        <f t="shared" si="8"/>
        <v>62986362401.43084</v>
      </c>
      <c r="M83" s="38">
        <f>VLOOKUP(A83,Cell_Calc!A:T,20,0)</f>
        <v>100161384.09831765</v>
      </c>
      <c r="N83" s="39">
        <f t="shared" si="9"/>
        <v>183670533.77899796</v>
      </c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</row>
    <row r="84" spans="1:25" ht="12.75">
      <c r="A84" s="30">
        <f t="shared" si="6"/>
        <v>31985</v>
      </c>
      <c r="B84" s="30">
        <v>32</v>
      </c>
      <c r="C84" s="30">
        <v>-15</v>
      </c>
      <c r="D84" s="36">
        <v>80285</v>
      </c>
      <c r="E84" s="36">
        <f t="shared" si="5"/>
        <v>86319.82476868843</v>
      </c>
      <c r="F84" s="36">
        <v>2991</v>
      </c>
      <c r="G84" s="37" t="s">
        <v>140</v>
      </c>
      <c r="H84" s="37">
        <f>VLOOKUP(A84,Cell_Calc!A:I,9,0)</f>
        <v>11970.46977</v>
      </c>
      <c r="I84" s="37">
        <f t="shared" si="7"/>
        <v>2963.0758900421324</v>
      </c>
      <c r="J84" s="30">
        <f>VLOOKUP(A84,Grid_Area!A:E,5,0)</f>
        <v>0.258</v>
      </c>
      <c r="K84" s="30">
        <f>VLOOKUP(A84,Cell_Calc!A:U,21,0)</f>
        <v>0.24753213089999998</v>
      </c>
      <c r="L84" s="35">
        <f t="shared" si="8"/>
        <v>19331611413.183365</v>
      </c>
      <c r="M84" s="38">
        <f>VLOOKUP(A84,Cell_Calc!A:T,20,0)</f>
        <v>30741272.906899836</v>
      </c>
      <c r="N84" s="39">
        <f t="shared" si="9"/>
        <v>56371685.102851704</v>
      </c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</row>
    <row r="85" spans="1:25" ht="12.75">
      <c r="A85" s="30">
        <f t="shared" si="6"/>
        <v>32990</v>
      </c>
      <c r="B85" s="30">
        <v>33</v>
      </c>
      <c r="C85" s="30">
        <v>-10</v>
      </c>
      <c r="D85" s="36">
        <v>12227</v>
      </c>
      <c r="E85" s="36">
        <f t="shared" si="5"/>
        <v>13146.073331839738</v>
      </c>
      <c r="F85" s="36">
        <v>1366</v>
      </c>
      <c r="G85" s="37" t="s">
        <v>140</v>
      </c>
      <c r="H85" s="37">
        <f>VLOOKUP(A85,Cell_Calc!A:I,9,0)</f>
        <v>12194.7301</v>
      </c>
      <c r="I85" s="37">
        <f t="shared" si="7"/>
        <v>1376.7719579782788</v>
      </c>
      <c r="J85" s="30">
        <f>VLOOKUP(A85,Grid_Area!A:E,5,0)</f>
        <v>0.113</v>
      </c>
      <c r="K85" s="30">
        <f>VLOOKUP(A85,Cell_Calc!A:U,21,0)</f>
        <v>0.1128989282</v>
      </c>
      <c r="L85" s="35">
        <f t="shared" si="8"/>
        <v>3113918007.798945</v>
      </c>
      <c r="M85" s="38">
        <f>VLOOKUP(A85,Cell_Calc!A:T,20,0)</f>
        <v>4951775.681885275</v>
      </c>
      <c r="N85" s="39">
        <f t="shared" si="9"/>
        <v>9080298.668326871</v>
      </c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</row>
    <row r="86" spans="1:25" ht="12.75">
      <c r="A86" s="30">
        <f t="shared" si="6"/>
        <v>32989</v>
      </c>
      <c r="B86" s="30">
        <v>33</v>
      </c>
      <c r="C86" s="30">
        <v>-11</v>
      </c>
      <c r="D86" s="36">
        <v>39473</v>
      </c>
      <c r="E86" s="36">
        <f t="shared" si="5"/>
        <v>42440.087726156045</v>
      </c>
      <c r="F86" s="36">
        <v>5976</v>
      </c>
      <c r="G86" s="37" t="s">
        <v>140</v>
      </c>
      <c r="H86" s="37">
        <f>VLOOKUP(A86,Cell_Calc!A:I,9,0)</f>
        <v>12157.260569999999</v>
      </c>
      <c r="I86" s="37">
        <f t="shared" si="7"/>
        <v>6002.730445390096</v>
      </c>
      <c r="J86" s="30">
        <f>VLOOKUP(A86,Grid_Area!A:E,5,0)</f>
        <v>0.489</v>
      </c>
      <c r="K86" s="30">
        <f>VLOOKUP(A86,Cell_Calc!A:U,21,0)</f>
        <v>0.49375683039999996</v>
      </c>
      <c r="L86" s="35">
        <f t="shared" si="8"/>
        <v>9987945226.725037</v>
      </c>
      <c r="M86" s="38">
        <f>VLOOKUP(A86,Cell_Calc!A:T,20,0)</f>
        <v>15882905.125256749</v>
      </c>
      <c r="N86" s="39">
        <f t="shared" si="9"/>
        <v>29125213.160528682</v>
      </c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</row>
    <row r="87" spans="1:25" ht="12.75">
      <c r="A87" s="30">
        <f t="shared" si="6"/>
        <v>32988</v>
      </c>
      <c r="B87" s="30">
        <v>33</v>
      </c>
      <c r="C87" s="30">
        <v>-12</v>
      </c>
      <c r="D87" s="36">
        <v>14719</v>
      </c>
      <c r="E87" s="36">
        <f t="shared" si="5"/>
        <v>15825.390804886652</v>
      </c>
      <c r="F87" s="36">
        <v>3826</v>
      </c>
      <c r="G87" s="37" t="s">
        <v>140</v>
      </c>
      <c r="H87" s="37">
        <f>VLOOKUP(A87,Cell_Calc!A:I,9,0)</f>
        <v>12116.07957</v>
      </c>
      <c r="I87" s="37">
        <f t="shared" si="7"/>
        <v>3832.616470996495</v>
      </c>
      <c r="J87" s="30">
        <f>VLOOKUP(A87,Grid_Area!A:E,5,0)</f>
        <v>0.324</v>
      </c>
      <c r="K87" s="30">
        <f>VLOOKUP(A87,Cell_Calc!A:U,21,0)</f>
        <v>0.316324802</v>
      </c>
      <c r="L87" s="35">
        <f t="shared" si="8"/>
        <v>3577256394.5328345</v>
      </c>
      <c r="M87" s="38">
        <f>VLOOKUP(A87,Cell_Calc!A:T,20,0)</f>
        <v>5688579.846338717</v>
      </c>
      <c r="N87" s="39">
        <f t="shared" si="9"/>
        <v>10431410.330710791</v>
      </c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</row>
    <row r="88" spans="1:25" ht="12.75">
      <c r="A88" s="30">
        <f t="shared" si="6"/>
        <v>32987</v>
      </c>
      <c r="B88" s="30">
        <v>33</v>
      </c>
      <c r="C88" s="30">
        <v>-13</v>
      </c>
      <c r="D88" s="36">
        <v>30508</v>
      </c>
      <c r="E88" s="36">
        <f t="shared" si="5"/>
        <v>32801.21086184401</v>
      </c>
      <c r="F88" s="36">
        <v>2649</v>
      </c>
      <c r="G88" s="37" t="s">
        <v>140</v>
      </c>
      <c r="H88" s="37">
        <f>VLOOKUP(A88,Cell_Calc!A:I,9,0)</f>
        <v>12071.22077</v>
      </c>
      <c r="I88" s="37">
        <f t="shared" si="7"/>
        <v>2645.490520432632</v>
      </c>
      <c r="J88" s="30">
        <f>VLOOKUP(A88,Grid_Area!A:E,5,0)</f>
        <v>0.218</v>
      </c>
      <c r="K88" s="30">
        <f>VLOOKUP(A88,Cell_Calc!A:U,21,0)</f>
        <v>0.2191568335</v>
      </c>
      <c r="L88" s="35">
        <f t="shared" si="8"/>
        <v>7342257580.977227</v>
      </c>
      <c r="M88" s="38">
        <f>VLOOKUP(A88,Cell_Calc!A:T,20,0)</f>
        <v>11675712.863525178</v>
      </c>
      <c r="N88" s="39">
        <f t="shared" si="9"/>
        <v>21410291.333324354</v>
      </c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</row>
    <row r="89" spans="1:25" ht="12.75">
      <c r="A89" s="30">
        <f t="shared" si="6"/>
        <v>32986</v>
      </c>
      <c r="B89" s="30">
        <v>33</v>
      </c>
      <c r="C89" s="30">
        <v>-14</v>
      </c>
      <c r="D89" s="36">
        <v>1570</v>
      </c>
      <c r="E89" s="36">
        <f t="shared" si="5"/>
        <v>1688.0130147205682</v>
      </c>
      <c r="F89" s="36">
        <v>69</v>
      </c>
      <c r="G89" s="37" t="s">
        <v>140</v>
      </c>
      <c r="H89" s="37">
        <f>VLOOKUP(A89,Cell_Calc!A:I,9,0)</f>
        <v>12022.671219999998</v>
      </c>
      <c r="I89" s="37">
        <f t="shared" si="7"/>
        <v>69.85965354893807</v>
      </c>
      <c r="J89" s="30">
        <f>VLOOKUP(A89,Grid_Area!A:E,5,0)</f>
        <v>0.009</v>
      </c>
      <c r="K89" s="30">
        <f>VLOOKUP(A89,Cell_Calc!A:U,21,0)</f>
        <v>0.0058106599</v>
      </c>
      <c r="L89" s="35">
        <f t="shared" si="8"/>
        <v>377138912.15634376</v>
      </c>
      <c r="M89" s="38">
        <f>VLOOKUP(A89,Cell_Calc!A:T,20,0)</f>
        <v>599729.1159340726</v>
      </c>
      <c r="N89" s="39">
        <f t="shared" si="9"/>
        <v>1099750.8454784604</v>
      </c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</row>
    <row r="90" spans="1:25" ht="12.75">
      <c r="A90" s="30">
        <f t="shared" si="6"/>
        <v>32985</v>
      </c>
      <c r="B90" s="30">
        <v>33</v>
      </c>
      <c r="C90" s="30">
        <v>-15</v>
      </c>
      <c r="D90" s="36">
        <v>1678</v>
      </c>
      <c r="E90" s="36">
        <f>D90*$E$93</f>
        <v>1804.1311074529385</v>
      </c>
      <c r="F90" s="36">
        <v>72</v>
      </c>
      <c r="G90" s="37" t="s">
        <v>140</v>
      </c>
      <c r="H90" s="37">
        <f>VLOOKUP(A90,Cell_Calc!A:I,9,0)</f>
        <v>11970.46977</v>
      </c>
      <c r="I90" s="37">
        <f t="shared" si="7"/>
        <v>71.58431538916159</v>
      </c>
      <c r="J90" s="30">
        <f>VLOOKUP(A90,Grid_Area!A:E,5,0)</f>
        <v>0.011</v>
      </c>
      <c r="K90" s="30">
        <f>VLOOKUP(A90,Cell_Calc!A:U,21,0)</f>
        <v>0.0059800757</v>
      </c>
      <c r="L90" s="35">
        <f t="shared" si="8"/>
        <v>403052342.0968591</v>
      </c>
      <c r="M90" s="38">
        <f>VLOOKUP(A90,Cell_Calc!A:T,20,0)</f>
        <v>640936.8458397108</v>
      </c>
      <c r="N90" s="39">
        <f t="shared" si="9"/>
        <v>1175315.3538538641</v>
      </c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</row>
    <row r="91" spans="1:25" ht="12.75">
      <c r="A91" s="30"/>
      <c r="B91" s="30"/>
      <c r="C91" s="30"/>
      <c r="D91" s="41">
        <f>SUM(D2:D90)</f>
        <v>7239802</v>
      </c>
      <c r="E91" s="41">
        <f>SUM(E2:E90)</f>
        <v>7784000.000000001</v>
      </c>
      <c r="F91" s="41">
        <f>SUM(F2:F90)</f>
        <v>749239</v>
      </c>
      <c r="G91" s="30"/>
      <c r="H91" s="37"/>
      <c r="I91" s="41">
        <f>SUM(I2:I90)</f>
        <v>754108.3242729933</v>
      </c>
      <c r="J91" s="30"/>
      <c r="K91" s="30"/>
      <c r="L91" s="38">
        <f>SUM(L2:L90)</f>
        <v>2336801999999.9995</v>
      </c>
      <c r="M91" s="38">
        <f>SUM(M2:M90)</f>
        <v>3715999999.9999986</v>
      </c>
      <c r="N91" s="38">
        <f>SUM(N2:N90)</f>
        <v>6814200000.000003</v>
      </c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</row>
    <row r="92" spans="1:25" ht="12.75">
      <c r="A92" s="30"/>
      <c r="B92" s="30"/>
      <c r="C92" s="30"/>
      <c r="D92" s="36"/>
      <c r="E92" s="36">
        <v>7784000</v>
      </c>
      <c r="F92" s="30"/>
      <c r="G92" s="30"/>
      <c r="H92" s="37"/>
      <c r="I92" s="30"/>
      <c r="J92" s="30"/>
      <c r="K92" s="30"/>
      <c r="L92" s="40">
        <v>2336802000000</v>
      </c>
      <c r="M92" s="30"/>
      <c r="N92" s="40">
        <v>6814200000</v>
      </c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 spans="1:25" ht="12.75">
      <c r="A93" s="30"/>
      <c r="B93" s="30"/>
      <c r="C93" s="30"/>
      <c r="D93" s="30"/>
      <c r="E93" s="30">
        <f>E92/D91</f>
        <v>1.075167525299725</v>
      </c>
      <c r="F93" s="30"/>
      <c r="G93" s="30"/>
      <c r="H93" s="30"/>
      <c r="I93" s="30"/>
      <c r="J93" s="30"/>
      <c r="K93" s="30"/>
      <c r="L93" s="30">
        <f>L92/M91</f>
        <v>628.8487621097958</v>
      </c>
      <c r="M93" s="30"/>
      <c r="N93" s="30">
        <f>N92/M91</f>
        <v>1.8337459634015076</v>
      </c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</row>
    <row r="94" spans="1:25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</row>
    <row r="95" spans="1:25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</row>
    <row r="96" spans="1:25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</row>
    <row r="97" spans="1:25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</row>
    <row r="98" spans="1:25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</row>
    <row r="99" spans="1:25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</row>
    <row r="100" spans="1:25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</row>
    <row r="101" spans="1:25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</row>
    <row r="102" spans="1:25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</row>
    <row r="103" spans="1:25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</row>
    <row r="104" spans="1:25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</row>
    <row r="105" spans="1:25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</row>
    <row r="106" spans="1:25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</row>
    <row r="107" spans="1:25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</row>
    <row r="108" spans="1:25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</row>
    <row r="109" spans="1:25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</row>
    <row r="110" spans="1:25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</row>
    <row r="111" spans="1:25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</row>
    <row r="112" spans="1:25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</row>
    <row r="113" spans="1:25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</row>
    <row r="114" spans="1:25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</row>
    <row r="115" spans="1:25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</row>
    <row r="116" spans="1:25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</row>
    <row r="117" spans="1:25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</row>
    <row r="118" spans="1:25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</row>
    <row r="119" spans="1:25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9"/>
  <sheetViews>
    <sheetView workbookViewId="0" topLeftCell="A1">
      <selection activeCell="K8" sqref="K8"/>
    </sheetView>
  </sheetViews>
  <sheetFormatPr defaultColWidth="9.140625" defaultRowHeight="12.75"/>
  <cols>
    <col min="1" max="11" width="9.140625" style="12" customWidth="1"/>
    <col min="12" max="12" width="14.28125" style="12" customWidth="1"/>
    <col min="13" max="16384" width="9.140625" style="12" customWidth="1"/>
  </cols>
  <sheetData>
    <row r="1" spans="1:14" ht="13.5">
      <c r="A1" s="45" t="s">
        <v>153</v>
      </c>
      <c r="B1" s="46" t="s">
        <v>129</v>
      </c>
      <c r="C1" s="46" t="s">
        <v>130</v>
      </c>
      <c r="D1" s="47" t="s">
        <v>131</v>
      </c>
      <c r="E1" s="47" t="s">
        <v>158</v>
      </c>
      <c r="F1" s="46" t="s">
        <v>129</v>
      </c>
      <c r="G1" s="46" t="s">
        <v>130</v>
      </c>
      <c r="H1" s="46" t="s">
        <v>132</v>
      </c>
      <c r="I1" s="46" t="s">
        <v>133</v>
      </c>
      <c r="J1" s="46" t="s">
        <v>129</v>
      </c>
      <c r="K1" s="46" t="s">
        <v>130</v>
      </c>
      <c r="L1" s="47" t="s">
        <v>134</v>
      </c>
      <c r="M1" s="46" t="s">
        <v>159</v>
      </c>
      <c r="N1" s="42"/>
    </row>
    <row r="2" spans="1:14" ht="12.75">
      <c r="A2" s="42">
        <f aca="true" t="shared" si="0" ref="A2:A33">1000*B2+C2</f>
        <v>21982</v>
      </c>
      <c r="B2" s="43">
        <v>22</v>
      </c>
      <c r="C2" s="43">
        <v>-18</v>
      </c>
      <c r="D2" s="44">
        <v>0.044</v>
      </c>
      <c r="E2" s="44">
        <f>D2</f>
        <v>0.044</v>
      </c>
      <c r="F2" s="43">
        <v>22</v>
      </c>
      <c r="G2" s="43">
        <v>-18</v>
      </c>
      <c r="H2" s="43">
        <v>2548</v>
      </c>
      <c r="I2" s="43">
        <v>636</v>
      </c>
      <c r="J2" s="43">
        <v>22</v>
      </c>
      <c r="K2" s="43">
        <v>-18</v>
      </c>
      <c r="L2" s="44">
        <v>4552.911</v>
      </c>
      <c r="M2" s="42">
        <f aca="true" t="shared" si="1" ref="M2:M33">IF(AND(B2=F2,F2=J2,C2=G2,G2=K2),0,1)</f>
        <v>0</v>
      </c>
      <c r="N2" s="42"/>
    </row>
    <row r="3" spans="1:14" ht="12.75">
      <c r="A3" s="42">
        <f t="shared" si="0"/>
        <v>21983</v>
      </c>
      <c r="B3" s="43">
        <v>22</v>
      </c>
      <c r="C3" s="43">
        <v>-17</v>
      </c>
      <c r="D3" s="44">
        <v>0.746</v>
      </c>
      <c r="E3" s="44">
        <f>D3</f>
        <v>0.746</v>
      </c>
      <c r="F3" s="43">
        <v>22</v>
      </c>
      <c r="G3" s="43">
        <v>-17</v>
      </c>
      <c r="H3" s="43">
        <v>37592</v>
      </c>
      <c r="I3" s="43">
        <v>9229</v>
      </c>
      <c r="J3" s="43">
        <v>22</v>
      </c>
      <c r="K3" s="43">
        <v>-17</v>
      </c>
      <c r="L3" s="44">
        <v>4577.27</v>
      </c>
      <c r="M3" s="42">
        <f t="shared" si="1"/>
        <v>0</v>
      </c>
      <c r="N3" s="42"/>
    </row>
    <row r="4" spans="1:14" ht="12.75">
      <c r="A4" s="42">
        <f t="shared" si="0"/>
        <v>21984</v>
      </c>
      <c r="B4" s="43">
        <v>22</v>
      </c>
      <c r="C4" s="43">
        <v>-16</v>
      </c>
      <c r="D4" s="44">
        <v>1</v>
      </c>
      <c r="E4" s="44">
        <f>D4</f>
        <v>1</v>
      </c>
      <c r="F4" s="43">
        <v>22</v>
      </c>
      <c r="G4" s="43">
        <v>-16</v>
      </c>
      <c r="H4" s="43">
        <v>62490</v>
      </c>
      <c r="I4" s="43">
        <v>12085</v>
      </c>
      <c r="J4" s="43">
        <v>22</v>
      </c>
      <c r="K4" s="43">
        <v>-16</v>
      </c>
      <c r="L4" s="44">
        <v>4600.239</v>
      </c>
      <c r="M4" s="42">
        <f t="shared" si="1"/>
        <v>0</v>
      </c>
      <c r="N4" s="42"/>
    </row>
    <row r="5" spans="1:14" ht="12.75">
      <c r="A5" s="42">
        <f t="shared" si="0"/>
        <v>21985</v>
      </c>
      <c r="B5" s="43">
        <v>22</v>
      </c>
      <c r="C5" s="43">
        <v>-15</v>
      </c>
      <c r="D5" s="44">
        <v>1</v>
      </c>
      <c r="E5" s="44">
        <f>D5</f>
        <v>1</v>
      </c>
      <c r="F5" s="43">
        <v>22</v>
      </c>
      <c r="G5" s="43">
        <v>-15</v>
      </c>
      <c r="H5" s="43">
        <v>51503</v>
      </c>
      <c r="I5" s="43">
        <v>12090</v>
      </c>
      <c r="J5" s="43">
        <v>22</v>
      </c>
      <c r="K5" s="43">
        <v>-15</v>
      </c>
      <c r="L5" s="44">
        <v>4621.803</v>
      </c>
      <c r="M5" s="42">
        <f t="shared" si="1"/>
        <v>0</v>
      </c>
      <c r="N5" s="42"/>
    </row>
    <row r="6" spans="1:14" ht="12.75">
      <c r="A6" s="42">
        <f t="shared" si="0"/>
        <v>21986</v>
      </c>
      <c r="B6" s="43">
        <v>22</v>
      </c>
      <c r="C6" s="43">
        <v>-14</v>
      </c>
      <c r="D6" s="44">
        <v>0.838</v>
      </c>
      <c r="E6" s="44">
        <f>SUM(D6:D7)</f>
        <v>1</v>
      </c>
      <c r="F6" s="43">
        <v>22</v>
      </c>
      <c r="G6" s="43">
        <v>-14</v>
      </c>
      <c r="H6" s="43">
        <v>39844</v>
      </c>
      <c r="I6" s="43">
        <v>12061</v>
      </c>
      <c r="J6" s="43">
        <v>22</v>
      </c>
      <c r="K6" s="43">
        <v>-14</v>
      </c>
      <c r="L6" s="44">
        <v>4641.958</v>
      </c>
      <c r="M6" s="42">
        <f t="shared" si="1"/>
        <v>0</v>
      </c>
      <c r="N6" s="42"/>
    </row>
    <row r="7" spans="1:14" ht="12.75">
      <c r="A7" s="42">
        <f t="shared" si="0"/>
        <v>21986</v>
      </c>
      <c r="B7" s="43">
        <v>22</v>
      </c>
      <c r="C7" s="43">
        <v>-14</v>
      </c>
      <c r="D7" s="44">
        <v>0.162</v>
      </c>
      <c r="E7" s="44"/>
      <c r="F7" s="43">
        <v>22</v>
      </c>
      <c r="G7" s="43">
        <v>-14</v>
      </c>
      <c r="H7" s="43">
        <v>39844</v>
      </c>
      <c r="I7" s="43">
        <v>12061</v>
      </c>
      <c r="J7" s="43">
        <v>22</v>
      </c>
      <c r="K7" s="43">
        <v>-14</v>
      </c>
      <c r="L7" s="44">
        <v>4641.958</v>
      </c>
      <c r="M7" s="42">
        <f t="shared" si="1"/>
        <v>0</v>
      </c>
      <c r="N7" s="42"/>
    </row>
    <row r="8" spans="1:14" ht="12.75">
      <c r="A8" s="42">
        <f t="shared" si="0"/>
        <v>22982</v>
      </c>
      <c r="B8" s="43">
        <v>23</v>
      </c>
      <c r="C8" s="43">
        <v>-18</v>
      </c>
      <c r="D8" s="44">
        <v>0.529</v>
      </c>
      <c r="E8" s="44">
        <f>D8</f>
        <v>0.529</v>
      </c>
      <c r="F8" s="43">
        <v>23</v>
      </c>
      <c r="G8" s="43">
        <v>-18</v>
      </c>
      <c r="H8" s="43">
        <v>17255</v>
      </c>
      <c r="I8" s="43">
        <v>6389</v>
      </c>
      <c r="J8" s="43">
        <v>23</v>
      </c>
      <c r="K8" s="43">
        <v>-18</v>
      </c>
      <c r="L8" s="44">
        <v>4552.911</v>
      </c>
      <c r="M8" s="42">
        <f t="shared" si="1"/>
        <v>0</v>
      </c>
      <c r="N8" s="42"/>
    </row>
    <row r="9" spans="1:14" ht="12.75">
      <c r="A9" s="42">
        <f t="shared" si="0"/>
        <v>22983</v>
      </c>
      <c r="B9" s="43">
        <v>23</v>
      </c>
      <c r="C9" s="43">
        <v>-17</v>
      </c>
      <c r="D9" s="44">
        <v>1</v>
      </c>
      <c r="E9" s="44">
        <f>D9</f>
        <v>1</v>
      </c>
      <c r="F9" s="43">
        <v>23</v>
      </c>
      <c r="G9" s="43">
        <v>-17</v>
      </c>
      <c r="H9" s="43">
        <v>45775</v>
      </c>
      <c r="I9" s="43">
        <v>12096</v>
      </c>
      <c r="J9" s="43">
        <v>23</v>
      </c>
      <c r="K9" s="43">
        <v>-17</v>
      </c>
      <c r="L9" s="44">
        <v>4577.27</v>
      </c>
      <c r="M9" s="42">
        <f t="shared" si="1"/>
        <v>0</v>
      </c>
      <c r="N9" s="42"/>
    </row>
    <row r="10" spans="1:14" ht="12.75">
      <c r="A10" s="42">
        <f t="shared" si="0"/>
        <v>22984</v>
      </c>
      <c r="B10" s="43">
        <v>23</v>
      </c>
      <c r="C10" s="43">
        <v>-16</v>
      </c>
      <c r="D10" s="44">
        <v>1</v>
      </c>
      <c r="E10" s="44">
        <f>D10</f>
        <v>1</v>
      </c>
      <c r="F10" s="43">
        <v>23</v>
      </c>
      <c r="G10" s="43">
        <v>-16</v>
      </c>
      <c r="H10" s="43">
        <v>113592</v>
      </c>
      <c r="I10" s="43">
        <v>12096</v>
      </c>
      <c r="J10" s="43">
        <v>23</v>
      </c>
      <c r="K10" s="43">
        <v>-16</v>
      </c>
      <c r="L10" s="44">
        <v>4600.239</v>
      </c>
      <c r="M10" s="42">
        <f t="shared" si="1"/>
        <v>0</v>
      </c>
      <c r="N10" s="42"/>
    </row>
    <row r="11" spans="1:14" ht="12.75">
      <c r="A11" s="42">
        <f t="shared" si="0"/>
        <v>22985</v>
      </c>
      <c r="B11" s="43">
        <v>23</v>
      </c>
      <c r="C11" s="43">
        <v>-15</v>
      </c>
      <c r="D11" s="44">
        <v>0.054</v>
      </c>
      <c r="E11" s="44">
        <f>SUM(D11:D12)</f>
        <v>1</v>
      </c>
      <c r="F11" s="43">
        <v>23</v>
      </c>
      <c r="G11" s="43">
        <v>-15</v>
      </c>
      <c r="H11" s="43">
        <v>56919</v>
      </c>
      <c r="I11" s="43">
        <v>12096</v>
      </c>
      <c r="J11" s="43">
        <v>23</v>
      </c>
      <c r="K11" s="43">
        <v>-15</v>
      </c>
      <c r="L11" s="44">
        <v>4621.803</v>
      </c>
      <c r="M11" s="42">
        <f t="shared" si="1"/>
        <v>0</v>
      </c>
      <c r="N11" s="42"/>
    </row>
    <row r="12" spans="1:14" ht="12.75">
      <c r="A12" s="42">
        <f t="shared" si="0"/>
        <v>22985</v>
      </c>
      <c r="B12" s="43">
        <v>23</v>
      </c>
      <c r="C12" s="43">
        <v>-15</v>
      </c>
      <c r="D12" s="44">
        <v>0.946</v>
      </c>
      <c r="E12" s="44"/>
      <c r="F12" s="43">
        <v>23</v>
      </c>
      <c r="G12" s="43">
        <v>-15</v>
      </c>
      <c r="H12" s="43">
        <v>56919</v>
      </c>
      <c r="I12" s="43">
        <v>12096</v>
      </c>
      <c r="J12" s="43">
        <v>23</v>
      </c>
      <c r="K12" s="43">
        <v>-15</v>
      </c>
      <c r="L12" s="44">
        <v>4621.803</v>
      </c>
      <c r="M12" s="42">
        <f t="shared" si="1"/>
        <v>0</v>
      </c>
      <c r="N12" s="42"/>
    </row>
    <row r="13" spans="1:14" ht="12.75">
      <c r="A13" s="42">
        <f t="shared" si="0"/>
        <v>22986</v>
      </c>
      <c r="B13" s="43">
        <v>23</v>
      </c>
      <c r="C13" s="43">
        <v>-14</v>
      </c>
      <c r="D13" s="44">
        <v>0.997</v>
      </c>
      <c r="E13" s="44">
        <f>SUM(D13:D14)</f>
        <v>1</v>
      </c>
      <c r="F13" s="43">
        <v>23</v>
      </c>
      <c r="G13" s="43">
        <v>-14</v>
      </c>
      <c r="H13" s="43">
        <v>41436</v>
      </c>
      <c r="I13" s="43">
        <v>12096</v>
      </c>
      <c r="J13" s="43">
        <v>23</v>
      </c>
      <c r="K13" s="43">
        <v>-14</v>
      </c>
      <c r="L13" s="44">
        <v>4641.958</v>
      </c>
      <c r="M13" s="42">
        <f t="shared" si="1"/>
        <v>0</v>
      </c>
      <c r="N13" s="42"/>
    </row>
    <row r="14" spans="1:14" ht="12.75">
      <c r="A14" s="42">
        <f t="shared" si="0"/>
        <v>22986</v>
      </c>
      <c r="B14" s="43">
        <v>23</v>
      </c>
      <c r="C14" s="43">
        <v>-14</v>
      </c>
      <c r="D14" s="44">
        <v>0.003</v>
      </c>
      <c r="E14" s="44"/>
      <c r="F14" s="43">
        <v>23</v>
      </c>
      <c r="G14" s="43">
        <v>-14</v>
      </c>
      <c r="H14" s="43">
        <v>41436</v>
      </c>
      <c r="I14" s="43">
        <v>12096</v>
      </c>
      <c r="J14" s="43">
        <v>23</v>
      </c>
      <c r="K14" s="43">
        <v>-14</v>
      </c>
      <c r="L14" s="44">
        <v>4641.958</v>
      </c>
      <c r="M14" s="42">
        <f t="shared" si="1"/>
        <v>0</v>
      </c>
      <c r="N14" s="42"/>
    </row>
    <row r="15" spans="1:14" ht="12.75">
      <c r="A15" s="42">
        <f t="shared" si="0"/>
        <v>22987</v>
      </c>
      <c r="B15" s="43">
        <v>23</v>
      </c>
      <c r="C15" s="43">
        <v>-13</v>
      </c>
      <c r="D15" s="44">
        <v>0.035</v>
      </c>
      <c r="E15" s="44">
        <f>D15</f>
        <v>0.035</v>
      </c>
      <c r="F15" s="43">
        <v>23</v>
      </c>
      <c r="G15" s="43">
        <v>-13</v>
      </c>
      <c r="H15" s="43">
        <v>1369</v>
      </c>
      <c r="I15" s="43">
        <v>394</v>
      </c>
      <c r="J15" s="43">
        <v>23</v>
      </c>
      <c r="K15" s="43">
        <v>-13</v>
      </c>
      <c r="L15" s="44">
        <v>4660.703</v>
      </c>
      <c r="M15" s="42">
        <f t="shared" si="1"/>
        <v>0</v>
      </c>
      <c r="N15" s="42"/>
    </row>
    <row r="16" spans="1:14" ht="12.75">
      <c r="A16" s="42">
        <f t="shared" si="0"/>
        <v>22988</v>
      </c>
      <c r="B16" s="43">
        <v>23</v>
      </c>
      <c r="C16" s="43">
        <v>-12</v>
      </c>
      <c r="D16" s="44">
        <v>0.005</v>
      </c>
      <c r="E16" s="44">
        <f>D16</f>
        <v>0.005</v>
      </c>
      <c r="F16" s="43">
        <v>23</v>
      </c>
      <c r="G16" s="43">
        <v>-12</v>
      </c>
      <c r="H16" s="43">
        <v>136</v>
      </c>
      <c r="I16" s="43">
        <v>37</v>
      </c>
      <c r="J16" s="43">
        <v>23</v>
      </c>
      <c r="K16" s="43">
        <v>-12</v>
      </c>
      <c r="L16" s="44">
        <v>4678.023</v>
      </c>
      <c r="M16" s="42">
        <f t="shared" si="1"/>
        <v>0</v>
      </c>
      <c r="N16" s="42"/>
    </row>
    <row r="17" spans="1:14" ht="12.75">
      <c r="A17" s="42">
        <f t="shared" si="0"/>
        <v>22989</v>
      </c>
      <c r="B17" s="43">
        <v>23</v>
      </c>
      <c r="C17" s="43">
        <v>-11</v>
      </c>
      <c r="D17" s="44">
        <v>0.001</v>
      </c>
      <c r="E17" s="44">
        <f>D17</f>
        <v>0.001</v>
      </c>
      <c r="F17" s="43">
        <v>23</v>
      </c>
      <c r="G17" s="43">
        <v>-11</v>
      </c>
      <c r="H17" s="43">
        <v>16</v>
      </c>
      <c r="I17" s="43">
        <v>5</v>
      </c>
      <c r="J17" s="43">
        <v>23</v>
      </c>
      <c r="K17" s="43">
        <v>-11</v>
      </c>
      <c r="L17" s="44">
        <v>4693.923</v>
      </c>
      <c r="M17" s="42">
        <f t="shared" si="1"/>
        <v>0</v>
      </c>
      <c r="N17" s="42"/>
    </row>
    <row r="18" spans="1:14" ht="12.75">
      <c r="A18" s="42">
        <f t="shared" si="0"/>
        <v>23982</v>
      </c>
      <c r="B18" s="43">
        <v>24</v>
      </c>
      <c r="C18" s="43">
        <v>-18</v>
      </c>
      <c r="D18" s="44">
        <v>0.504</v>
      </c>
      <c r="E18" s="44">
        <f>SUM(D18:D19)</f>
        <v>0.507</v>
      </c>
      <c r="F18" s="43">
        <v>24</v>
      </c>
      <c r="G18" s="43">
        <v>-18</v>
      </c>
      <c r="H18" s="43">
        <v>12827</v>
      </c>
      <c r="I18" s="43">
        <v>6083</v>
      </c>
      <c r="J18" s="43">
        <v>24</v>
      </c>
      <c r="K18" s="43">
        <v>-18</v>
      </c>
      <c r="L18" s="44">
        <v>4552.911</v>
      </c>
      <c r="M18" s="42">
        <f t="shared" si="1"/>
        <v>0</v>
      </c>
      <c r="N18" s="42"/>
    </row>
    <row r="19" spans="1:14" ht="12.75">
      <c r="A19" s="42">
        <f t="shared" si="0"/>
        <v>23982</v>
      </c>
      <c r="B19" s="43">
        <v>24</v>
      </c>
      <c r="C19" s="43">
        <v>-18</v>
      </c>
      <c r="D19" s="44">
        <v>0.003</v>
      </c>
      <c r="E19" s="44"/>
      <c r="F19" s="43">
        <v>24</v>
      </c>
      <c r="G19" s="43">
        <v>-18</v>
      </c>
      <c r="H19" s="43">
        <v>12827</v>
      </c>
      <c r="I19" s="43">
        <v>6083</v>
      </c>
      <c r="J19" s="43">
        <v>24</v>
      </c>
      <c r="K19" s="43">
        <v>-18</v>
      </c>
      <c r="L19" s="44">
        <v>4552.911</v>
      </c>
      <c r="M19" s="42">
        <f t="shared" si="1"/>
        <v>0</v>
      </c>
      <c r="N19" s="42"/>
    </row>
    <row r="20" spans="1:14" ht="12.75">
      <c r="A20" s="42">
        <f t="shared" si="0"/>
        <v>23983</v>
      </c>
      <c r="B20" s="43">
        <v>24</v>
      </c>
      <c r="C20" s="43">
        <v>-17</v>
      </c>
      <c r="D20" s="44">
        <v>1.001</v>
      </c>
      <c r="E20" s="44">
        <f>D20</f>
        <v>1.001</v>
      </c>
      <c r="F20" s="43">
        <v>24</v>
      </c>
      <c r="G20" s="43">
        <v>-17</v>
      </c>
      <c r="H20" s="43">
        <v>26368</v>
      </c>
      <c r="I20" s="43">
        <v>12096</v>
      </c>
      <c r="J20" s="43">
        <v>24</v>
      </c>
      <c r="K20" s="43">
        <v>-17</v>
      </c>
      <c r="L20" s="44">
        <v>4577.27</v>
      </c>
      <c r="M20" s="42">
        <f t="shared" si="1"/>
        <v>0</v>
      </c>
      <c r="N20" s="42"/>
    </row>
    <row r="21" spans="1:14" ht="12.75">
      <c r="A21" s="42">
        <f t="shared" si="0"/>
        <v>23984</v>
      </c>
      <c r="B21" s="43">
        <v>24</v>
      </c>
      <c r="C21" s="43">
        <v>-16</v>
      </c>
      <c r="D21" s="44">
        <v>1</v>
      </c>
      <c r="E21" s="44">
        <f>D21</f>
        <v>1</v>
      </c>
      <c r="F21" s="43">
        <v>24</v>
      </c>
      <c r="G21" s="43">
        <v>-16</v>
      </c>
      <c r="H21" s="43">
        <v>50011</v>
      </c>
      <c r="I21" s="43">
        <v>12096</v>
      </c>
      <c r="J21" s="43">
        <v>24</v>
      </c>
      <c r="K21" s="43">
        <v>-16</v>
      </c>
      <c r="L21" s="44">
        <v>4600.239</v>
      </c>
      <c r="M21" s="42">
        <f t="shared" si="1"/>
        <v>0</v>
      </c>
      <c r="N21" s="42"/>
    </row>
    <row r="22" spans="1:14" ht="12.75">
      <c r="A22" s="42">
        <f t="shared" si="0"/>
        <v>23985</v>
      </c>
      <c r="B22" s="43">
        <v>24</v>
      </c>
      <c r="C22" s="43">
        <v>-15</v>
      </c>
      <c r="D22" s="44">
        <v>0.05</v>
      </c>
      <c r="E22" s="44">
        <f>SUM(D22:D23)</f>
        <v>1</v>
      </c>
      <c r="F22" s="43">
        <v>24</v>
      </c>
      <c r="G22" s="43">
        <v>-15</v>
      </c>
      <c r="H22" s="43">
        <v>45984</v>
      </c>
      <c r="I22" s="43">
        <v>12096</v>
      </c>
      <c r="J22" s="43">
        <v>24</v>
      </c>
      <c r="K22" s="43">
        <v>-15</v>
      </c>
      <c r="L22" s="44">
        <v>4621.803</v>
      </c>
      <c r="M22" s="42">
        <f t="shared" si="1"/>
        <v>0</v>
      </c>
      <c r="N22" s="42"/>
    </row>
    <row r="23" spans="1:14" ht="12.75">
      <c r="A23" s="42">
        <f t="shared" si="0"/>
        <v>23985</v>
      </c>
      <c r="B23" s="43">
        <v>24</v>
      </c>
      <c r="C23" s="43">
        <v>-15</v>
      </c>
      <c r="D23" s="44">
        <v>0.95</v>
      </c>
      <c r="E23" s="44"/>
      <c r="F23" s="43">
        <v>24</v>
      </c>
      <c r="G23" s="43">
        <v>-15</v>
      </c>
      <c r="H23" s="43">
        <v>45984</v>
      </c>
      <c r="I23" s="43">
        <v>12096</v>
      </c>
      <c r="J23" s="43">
        <v>24</v>
      </c>
      <c r="K23" s="43">
        <v>-15</v>
      </c>
      <c r="L23" s="44">
        <v>4621.803</v>
      </c>
      <c r="M23" s="42">
        <f t="shared" si="1"/>
        <v>0</v>
      </c>
      <c r="N23" s="42"/>
    </row>
    <row r="24" spans="1:14" ht="12.75">
      <c r="A24" s="42">
        <f t="shared" si="0"/>
        <v>23986</v>
      </c>
      <c r="B24" s="43">
        <v>24</v>
      </c>
      <c r="C24" s="43">
        <v>-14</v>
      </c>
      <c r="D24" s="44">
        <v>0.964</v>
      </c>
      <c r="E24" s="44">
        <f>SUM(D24:D25)</f>
        <v>1</v>
      </c>
      <c r="F24" s="43">
        <v>24</v>
      </c>
      <c r="G24" s="43">
        <v>-14</v>
      </c>
      <c r="H24" s="43">
        <v>28060</v>
      </c>
      <c r="I24" s="43">
        <v>12096</v>
      </c>
      <c r="J24" s="43">
        <v>24</v>
      </c>
      <c r="K24" s="43">
        <v>-14</v>
      </c>
      <c r="L24" s="44">
        <v>4641.958</v>
      </c>
      <c r="M24" s="42">
        <f t="shared" si="1"/>
        <v>0</v>
      </c>
      <c r="N24" s="42"/>
    </row>
    <row r="25" spans="1:14" ht="12.75">
      <c r="A25" s="42">
        <f t="shared" si="0"/>
        <v>23986</v>
      </c>
      <c r="B25" s="43">
        <v>24</v>
      </c>
      <c r="C25" s="43">
        <v>-14</v>
      </c>
      <c r="D25" s="44">
        <v>0.036</v>
      </c>
      <c r="E25" s="44"/>
      <c r="F25" s="43">
        <v>24</v>
      </c>
      <c r="G25" s="43">
        <v>-14</v>
      </c>
      <c r="H25" s="43">
        <v>28060</v>
      </c>
      <c r="I25" s="43">
        <v>12096</v>
      </c>
      <c r="J25" s="43">
        <v>24</v>
      </c>
      <c r="K25" s="43">
        <v>-14</v>
      </c>
      <c r="L25" s="44">
        <v>4641.958</v>
      </c>
      <c r="M25" s="42">
        <f t="shared" si="1"/>
        <v>0</v>
      </c>
      <c r="N25" s="42"/>
    </row>
    <row r="26" spans="1:14" ht="12.75">
      <c r="A26" s="42">
        <f t="shared" si="0"/>
        <v>23987</v>
      </c>
      <c r="B26" s="43">
        <v>24</v>
      </c>
      <c r="C26" s="43">
        <v>-13</v>
      </c>
      <c r="D26" s="44">
        <v>0.991</v>
      </c>
      <c r="E26" s="44">
        <f>D26</f>
        <v>0.991</v>
      </c>
      <c r="F26" s="43">
        <v>24</v>
      </c>
      <c r="G26" s="43">
        <v>-13</v>
      </c>
      <c r="H26" s="43">
        <v>42431</v>
      </c>
      <c r="I26" s="43">
        <v>11889</v>
      </c>
      <c r="J26" s="43">
        <v>24</v>
      </c>
      <c r="K26" s="43">
        <v>-13</v>
      </c>
      <c r="L26" s="44">
        <v>4660.703</v>
      </c>
      <c r="M26" s="42">
        <f t="shared" si="1"/>
        <v>0</v>
      </c>
      <c r="N26" s="42"/>
    </row>
    <row r="27" spans="1:14" ht="12.75">
      <c r="A27" s="42">
        <f t="shared" si="0"/>
        <v>23988</v>
      </c>
      <c r="B27" s="43">
        <v>24</v>
      </c>
      <c r="C27" s="43">
        <v>-12</v>
      </c>
      <c r="D27" s="44">
        <v>0.756</v>
      </c>
      <c r="E27" s="44">
        <f>D27</f>
        <v>0.756</v>
      </c>
      <c r="F27" s="43">
        <v>24</v>
      </c>
      <c r="G27" s="43">
        <v>-12</v>
      </c>
      <c r="H27" s="43">
        <v>32481</v>
      </c>
      <c r="I27" s="43">
        <v>8975</v>
      </c>
      <c r="J27" s="43">
        <v>24</v>
      </c>
      <c r="K27" s="43">
        <v>-12</v>
      </c>
      <c r="L27" s="44">
        <v>4678.023</v>
      </c>
      <c r="M27" s="42">
        <f t="shared" si="1"/>
        <v>0</v>
      </c>
      <c r="N27" s="42"/>
    </row>
    <row r="28" spans="1:14" ht="12.75">
      <c r="A28" s="42">
        <f t="shared" si="0"/>
        <v>23989</v>
      </c>
      <c r="B28" s="43">
        <v>24</v>
      </c>
      <c r="C28" s="43">
        <v>-11</v>
      </c>
      <c r="D28" s="44">
        <v>0.016</v>
      </c>
      <c r="E28" s="44">
        <f>D28</f>
        <v>0.016</v>
      </c>
      <c r="F28" s="43">
        <v>24</v>
      </c>
      <c r="G28" s="43">
        <v>-11</v>
      </c>
      <c r="H28" s="43">
        <v>553</v>
      </c>
      <c r="I28" s="43">
        <v>154</v>
      </c>
      <c r="J28" s="43">
        <v>24</v>
      </c>
      <c r="K28" s="43">
        <v>-11</v>
      </c>
      <c r="L28" s="44">
        <v>4693.923</v>
      </c>
      <c r="M28" s="42">
        <f t="shared" si="1"/>
        <v>0</v>
      </c>
      <c r="N28" s="42"/>
    </row>
    <row r="29" spans="1:14" ht="12.75">
      <c r="A29" s="42">
        <f t="shared" si="0"/>
        <v>24982</v>
      </c>
      <c r="B29" s="43">
        <v>25</v>
      </c>
      <c r="C29" s="43">
        <v>-18</v>
      </c>
      <c r="D29" s="44">
        <v>0.039</v>
      </c>
      <c r="E29" s="44">
        <f>SUM(D29:D30)</f>
        <v>0.8270000000000001</v>
      </c>
      <c r="F29" s="43">
        <v>25</v>
      </c>
      <c r="G29" s="43">
        <v>-18</v>
      </c>
      <c r="H29" s="43">
        <v>94118</v>
      </c>
      <c r="I29" s="43">
        <v>9708</v>
      </c>
      <c r="J29" s="43">
        <v>25</v>
      </c>
      <c r="K29" s="43">
        <v>-18</v>
      </c>
      <c r="L29" s="44">
        <v>4552.911</v>
      </c>
      <c r="M29" s="42">
        <f t="shared" si="1"/>
        <v>0</v>
      </c>
      <c r="N29" s="42"/>
    </row>
    <row r="30" spans="1:14" ht="12.75">
      <c r="A30" s="42">
        <f t="shared" si="0"/>
        <v>24982</v>
      </c>
      <c r="B30" s="43">
        <v>25</v>
      </c>
      <c r="C30" s="43">
        <v>-18</v>
      </c>
      <c r="D30" s="44">
        <v>0.788</v>
      </c>
      <c r="E30" s="44"/>
      <c r="F30" s="43">
        <v>25</v>
      </c>
      <c r="G30" s="43">
        <v>-18</v>
      </c>
      <c r="H30" s="43">
        <v>94118</v>
      </c>
      <c r="I30" s="43">
        <v>9708</v>
      </c>
      <c r="J30" s="43">
        <v>25</v>
      </c>
      <c r="K30" s="43">
        <v>-18</v>
      </c>
      <c r="L30" s="44">
        <v>4552.911</v>
      </c>
      <c r="M30" s="42">
        <f t="shared" si="1"/>
        <v>0</v>
      </c>
      <c r="N30" s="42"/>
    </row>
    <row r="31" spans="1:14" ht="12.75">
      <c r="A31" s="42">
        <f t="shared" si="0"/>
        <v>24983</v>
      </c>
      <c r="B31" s="43">
        <v>25</v>
      </c>
      <c r="C31" s="43">
        <v>-17</v>
      </c>
      <c r="D31" s="44">
        <v>0.222</v>
      </c>
      <c r="E31" s="44">
        <f>SUM(D31:D32)</f>
        <v>0.999</v>
      </c>
      <c r="F31" s="43">
        <v>25</v>
      </c>
      <c r="G31" s="43">
        <v>-17</v>
      </c>
      <c r="H31" s="43">
        <v>45206</v>
      </c>
      <c r="I31" s="43">
        <v>12096</v>
      </c>
      <c r="J31" s="43">
        <v>25</v>
      </c>
      <c r="K31" s="43">
        <v>-17</v>
      </c>
      <c r="L31" s="44">
        <v>4577.27</v>
      </c>
      <c r="M31" s="42">
        <f t="shared" si="1"/>
        <v>0</v>
      </c>
      <c r="N31" s="42"/>
    </row>
    <row r="32" spans="1:14" ht="12.75">
      <c r="A32" s="42">
        <f t="shared" si="0"/>
        <v>24983</v>
      </c>
      <c r="B32" s="43">
        <v>25</v>
      </c>
      <c r="C32" s="43">
        <v>-17</v>
      </c>
      <c r="D32" s="44">
        <v>0.777</v>
      </c>
      <c r="E32" s="44"/>
      <c r="F32" s="43">
        <v>25</v>
      </c>
      <c r="G32" s="43">
        <v>-17</v>
      </c>
      <c r="H32" s="43">
        <v>45206</v>
      </c>
      <c r="I32" s="43">
        <v>12096</v>
      </c>
      <c r="J32" s="43">
        <v>25</v>
      </c>
      <c r="K32" s="43">
        <v>-17</v>
      </c>
      <c r="L32" s="44">
        <v>4577.27</v>
      </c>
      <c r="M32" s="42">
        <f t="shared" si="1"/>
        <v>0</v>
      </c>
      <c r="N32" s="42"/>
    </row>
    <row r="33" spans="1:14" ht="12.75">
      <c r="A33" s="42">
        <f t="shared" si="0"/>
        <v>24984</v>
      </c>
      <c r="B33" s="43">
        <v>25</v>
      </c>
      <c r="C33" s="43">
        <v>-16</v>
      </c>
      <c r="D33" s="44">
        <v>0.183</v>
      </c>
      <c r="E33" s="44">
        <f>SUM(D33:D35)</f>
        <v>1.005</v>
      </c>
      <c r="F33" s="43">
        <v>25</v>
      </c>
      <c r="G33" s="43">
        <v>-16</v>
      </c>
      <c r="H33" s="43">
        <v>51827</v>
      </c>
      <c r="I33" s="43">
        <v>12096</v>
      </c>
      <c r="J33" s="43">
        <v>25</v>
      </c>
      <c r="K33" s="43">
        <v>-16</v>
      </c>
      <c r="L33" s="44">
        <v>4600.239</v>
      </c>
      <c r="M33" s="42">
        <f t="shared" si="1"/>
        <v>0</v>
      </c>
      <c r="N33" s="42"/>
    </row>
    <row r="34" spans="1:14" ht="12.75">
      <c r="A34" s="42">
        <f aca="true" t="shared" si="2" ref="A34:A65">1000*B34+C34</f>
        <v>24984</v>
      </c>
      <c r="B34" s="43">
        <v>25</v>
      </c>
      <c r="C34" s="43">
        <v>-16</v>
      </c>
      <c r="D34" s="44">
        <v>0.336</v>
      </c>
      <c r="E34" s="44"/>
      <c r="F34" s="43">
        <v>25</v>
      </c>
      <c r="G34" s="43">
        <v>-16</v>
      </c>
      <c r="H34" s="43">
        <v>51827</v>
      </c>
      <c r="I34" s="43">
        <v>12096</v>
      </c>
      <c r="J34" s="43">
        <v>25</v>
      </c>
      <c r="K34" s="43">
        <v>-16</v>
      </c>
      <c r="L34" s="44">
        <v>4600.239</v>
      </c>
      <c r="M34" s="42">
        <f aca="true" t="shared" si="3" ref="M34:M65">IF(AND(B34=F34,F34=J34,C34=G34,G34=K34),0,1)</f>
        <v>0</v>
      </c>
      <c r="N34" s="42"/>
    </row>
    <row r="35" spans="1:14" ht="12.75">
      <c r="A35" s="42">
        <f t="shared" si="2"/>
        <v>24984</v>
      </c>
      <c r="B35" s="43">
        <v>25</v>
      </c>
      <c r="C35" s="43">
        <v>-16</v>
      </c>
      <c r="D35" s="44">
        <v>0.486</v>
      </c>
      <c r="E35" s="44"/>
      <c r="F35" s="43">
        <v>25</v>
      </c>
      <c r="G35" s="43">
        <v>-16</v>
      </c>
      <c r="H35" s="43">
        <v>51827</v>
      </c>
      <c r="I35" s="43">
        <v>12096</v>
      </c>
      <c r="J35" s="43">
        <v>25</v>
      </c>
      <c r="K35" s="43">
        <v>-16</v>
      </c>
      <c r="L35" s="44">
        <v>4600.239</v>
      </c>
      <c r="M35" s="42">
        <f t="shared" si="3"/>
        <v>0</v>
      </c>
      <c r="N35" s="42"/>
    </row>
    <row r="36" spans="1:14" ht="12.75">
      <c r="A36" s="42">
        <f t="shared" si="2"/>
        <v>24985</v>
      </c>
      <c r="B36" s="43">
        <v>25</v>
      </c>
      <c r="C36" s="43">
        <v>-15</v>
      </c>
      <c r="D36" s="44">
        <v>0.57</v>
      </c>
      <c r="E36" s="44">
        <f>SUM(D36:D38)</f>
        <v>1</v>
      </c>
      <c r="F36" s="43">
        <v>25</v>
      </c>
      <c r="G36" s="43">
        <v>-15</v>
      </c>
      <c r="H36" s="43">
        <v>32144</v>
      </c>
      <c r="I36" s="43">
        <v>12096</v>
      </c>
      <c r="J36" s="43">
        <v>25</v>
      </c>
      <c r="K36" s="43">
        <v>-15</v>
      </c>
      <c r="L36" s="44">
        <v>4621.803</v>
      </c>
      <c r="M36" s="42">
        <f t="shared" si="3"/>
        <v>0</v>
      </c>
      <c r="N36" s="42"/>
    </row>
    <row r="37" spans="1:14" ht="12.75">
      <c r="A37" s="42">
        <f t="shared" si="2"/>
        <v>24985</v>
      </c>
      <c r="B37" s="43">
        <v>25</v>
      </c>
      <c r="C37" s="43">
        <v>-15</v>
      </c>
      <c r="D37" s="44">
        <v>0.231</v>
      </c>
      <c r="E37" s="44"/>
      <c r="F37" s="43">
        <v>25</v>
      </c>
      <c r="G37" s="43">
        <v>-15</v>
      </c>
      <c r="H37" s="43">
        <v>32144</v>
      </c>
      <c r="I37" s="43">
        <v>12096</v>
      </c>
      <c r="J37" s="43">
        <v>25</v>
      </c>
      <c r="K37" s="43">
        <v>-15</v>
      </c>
      <c r="L37" s="44">
        <v>4621.803</v>
      </c>
      <c r="M37" s="42">
        <f t="shared" si="3"/>
        <v>0</v>
      </c>
      <c r="N37" s="42"/>
    </row>
    <row r="38" spans="1:14" ht="12.75">
      <c r="A38" s="42">
        <f t="shared" si="2"/>
        <v>24985</v>
      </c>
      <c r="B38" s="43">
        <v>25</v>
      </c>
      <c r="C38" s="43">
        <v>-15</v>
      </c>
      <c r="D38" s="44">
        <v>0.199</v>
      </c>
      <c r="E38" s="44"/>
      <c r="F38" s="43">
        <v>25</v>
      </c>
      <c r="G38" s="43">
        <v>-15</v>
      </c>
      <c r="H38" s="43">
        <v>32144</v>
      </c>
      <c r="I38" s="43">
        <v>12096</v>
      </c>
      <c r="J38" s="43">
        <v>25</v>
      </c>
      <c r="K38" s="43">
        <v>-15</v>
      </c>
      <c r="L38" s="44">
        <v>4621.803</v>
      </c>
      <c r="M38" s="42">
        <f t="shared" si="3"/>
        <v>0</v>
      </c>
      <c r="N38" s="42"/>
    </row>
    <row r="39" spans="1:14" ht="12.75">
      <c r="A39" s="42">
        <f t="shared" si="2"/>
        <v>24986</v>
      </c>
      <c r="B39" s="43">
        <v>25</v>
      </c>
      <c r="C39" s="43">
        <v>-14</v>
      </c>
      <c r="D39" s="44">
        <v>1</v>
      </c>
      <c r="E39" s="44">
        <f aca="true" t="shared" si="4" ref="E39:E44">D39</f>
        <v>1</v>
      </c>
      <c r="F39" s="43">
        <v>25</v>
      </c>
      <c r="G39" s="43">
        <v>-14</v>
      </c>
      <c r="H39" s="43">
        <v>14210</v>
      </c>
      <c r="I39" s="43">
        <v>12096</v>
      </c>
      <c r="J39" s="43">
        <v>25</v>
      </c>
      <c r="K39" s="43">
        <v>-14</v>
      </c>
      <c r="L39" s="44">
        <v>4641.958</v>
      </c>
      <c r="M39" s="42">
        <f t="shared" si="3"/>
        <v>0</v>
      </c>
      <c r="N39" s="42"/>
    </row>
    <row r="40" spans="1:14" ht="12.75">
      <c r="A40" s="42">
        <f t="shared" si="2"/>
        <v>24987</v>
      </c>
      <c r="B40" s="43">
        <v>25</v>
      </c>
      <c r="C40" s="43">
        <v>-13</v>
      </c>
      <c r="D40" s="44">
        <v>1</v>
      </c>
      <c r="E40" s="44">
        <f t="shared" si="4"/>
        <v>1</v>
      </c>
      <c r="F40" s="43">
        <v>25</v>
      </c>
      <c r="G40" s="43">
        <v>-13</v>
      </c>
      <c r="H40" s="43">
        <v>42209</v>
      </c>
      <c r="I40" s="43">
        <v>12096</v>
      </c>
      <c r="J40" s="43">
        <v>25</v>
      </c>
      <c r="K40" s="43">
        <v>-13</v>
      </c>
      <c r="L40" s="44">
        <v>4660.703</v>
      </c>
      <c r="M40" s="42">
        <f t="shared" si="3"/>
        <v>0</v>
      </c>
      <c r="N40" s="42"/>
    </row>
    <row r="41" spans="1:14" ht="12.75">
      <c r="A41" s="42">
        <f t="shared" si="2"/>
        <v>24988</v>
      </c>
      <c r="B41" s="43">
        <v>25</v>
      </c>
      <c r="C41" s="43">
        <v>-12</v>
      </c>
      <c r="D41" s="44">
        <v>0.408</v>
      </c>
      <c r="E41" s="44">
        <f t="shared" si="4"/>
        <v>0.408</v>
      </c>
      <c r="F41" s="43">
        <v>25</v>
      </c>
      <c r="G41" s="43">
        <v>-12</v>
      </c>
      <c r="H41" s="43">
        <v>17632</v>
      </c>
      <c r="I41" s="43">
        <v>4823</v>
      </c>
      <c r="J41" s="43">
        <v>25</v>
      </c>
      <c r="K41" s="43">
        <v>-12</v>
      </c>
      <c r="L41" s="44">
        <v>4678.023</v>
      </c>
      <c r="M41" s="42">
        <f t="shared" si="3"/>
        <v>0</v>
      </c>
      <c r="N41" s="42"/>
    </row>
    <row r="42" spans="1:14" ht="12.75">
      <c r="A42" s="42">
        <f t="shared" si="2"/>
        <v>25981</v>
      </c>
      <c r="B42" s="43">
        <v>26</v>
      </c>
      <c r="C42" s="43">
        <v>-19</v>
      </c>
      <c r="D42" s="44">
        <v>0.01</v>
      </c>
      <c r="E42" s="44">
        <f t="shared" si="4"/>
        <v>0.01</v>
      </c>
      <c r="F42" s="43">
        <v>26</v>
      </c>
      <c r="G42" s="43">
        <v>-19</v>
      </c>
      <c r="H42" s="43">
        <v>576</v>
      </c>
      <c r="I42" s="43">
        <v>129</v>
      </c>
      <c r="J42" s="43">
        <v>26</v>
      </c>
      <c r="K42" s="43">
        <v>-19</v>
      </c>
      <c r="L42" s="44">
        <v>4527.166</v>
      </c>
      <c r="M42" s="42">
        <f t="shared" si="3"/>
        <v>0</v>
      </c>
      <c r="N42" s="42"/>
    </row>
    <row r="43" spans="1:14" ht="12.75">
      <c r="A43" s="42">
        <f t="shared" si="2"/>
        <v>25982</v>
      </c>
      <c r="B43" s="43">
        <v>26</v>
      </c>
      <c r="C43" s="43">
        <v>-18</v>
      </c>
      <c r="D43" s="44">
        <v>0.966</v>
      </c>
      <c r="E43" s="44">
        <f t="shared" si="4"/>
        <v>0.966</v>
      </c>
      <c r="F43" s="43">
        <v>26</v>
      </c>
      <c r="G43" s="43">
        <v>-18</v>
      </c>
      <c r="H43" s="43">
        <v>78546</v>
      </c>
      <c r="I43" s="43">
        <v>11280</v>
      </c>
      <c r="J43" s="43">
        <v>26</v>
      </c>
      <c r="K43" s="43">
        <v>-18</v>
      </c>
      <c r="L43" s="44">
        <v>4552.911</v>
      </c>
      <c r="M43" s="42">
        <f t="shared" si="3"/>
        <v>0</v>
      </c>
      <c r="N43" s="42"/>
    </row>
    <row r="44" spans="1:14" ht="12.75">
      <c r="A44" s="42">
        <f t="shared" si="2"/>
        <v>25983</v>
      </c>
      <c r="B44" s="43">
        <v>26</v>
      </c>
      <c r="C44" s="43">
        <v>-17</v>
      </c>
      <c r="D44" s="44">
        <v>1</v>
      </c>
      <c r="E44" s="44">
        <f t="shared" si="4"/>
        <v>1</v>
      </c>
      <c r="F44" s="43">
        <v>26</v>
      </c>
      <c r="G44" s="43">
        <v>-17</v>
      </c>
      <c r="H44" s="43">
        <v>93320</v>
      </c>
      <c r="I44" s="43">
        <v>12096</v>
      </c>
      <c r="J44" s="43">
        <v>26</v>
      </c>
      <c r="K44" s="43">
        <v>-17</v>
      </c>
      <c r="L44" s="44">
        <v>4577.27</v>
      </c>
      <c r="M44" s="42">
        <f t="shared" si="3"/>
        <v>0</v>
      </c>
      <c r="N44" s="42"/>
    </row>
    <row r="45" spans="1:14" ht="12.75">
      <c r="A45" s="42">
        <f t="shared" si="2"/>
        <v>25984</v>
      </c>
      <c r="B45" s="43">
        <v>26</v>
      </c>
      <c r="C45" s="43">
        <v>-16</v>
      </c>
      <c r="D45" s="44">
        <v>0.332</v>
      </c>
      <c r="E45" s="44">
        <f>SUM(D45:D46)</f>
        <v>0.9950000000000001</v>
      </c>
      <c r="F45" s="43">
        <v>26</v>
      </c>
      <c r="G45" s="43">
        <v>-16</v>
      </c>
      <c r="H45" s="43">
        <v>51828</v>
      </c>
      <c r="I45" s="43">
        <v>12096</v>
      </c>
      <c r="J45" s="43">
        <v>26</v>
      </c>
      <c r="K45" s="43">
        <v>-16</v>
      </c>
      <c r="L45" s="44">
        <v>4600.239</v>
      </c>
      <c r="M45" s="42">
        <f t="shared" si="3"/>
        <v>0</v>
      </c>
      <c r="N45" s="42"/>
    </row>
    <row r="46" spans="1:14" ht="12.75">
      <c r="A46" s="42">
        <f t="shared" si="2"/>
        <v>25984</v>
      </c>
      <c r="B46" s="43">
        <v>26</v>
      </c>
      <c r="C46" s="43">
        <v>-16</v>
      </c>
      <c r="D46" s="44">
        <v>0.663</v>
      </c>
      <c r="E46" s="44"/>
      <c r="F46" s="43">
        <v>26</v>
      </c>
      <c r="G46" s="43">
        <v>-16</v>
      </c>
      <c r="H46" s="43">
        <v>51828</v>
      </c>
      <c r="I46" s="43">
        <v>12096</v>
      </c>
      <c r="J46" s="43">
        <v>26</v>
      </c>
      <c r="K46" s="43">
        <v>-16</v>
      </c>
      <c r="L46" s="44">
        <v>4600.239</v>
      </c>
      <c r="M46" s="42">
        <f t="shared" si="3"/>
        <v>0</v>
      </c>
      <c r="N46" s="42"/>
    </row>
    <row r="47" spans="1:14" ht="12.75">
      <c r="A47" s="42">
        <f t="shared" si="2"/>
        <v>25985</v>
      </c>
      <c r="B47" s="43">
        <v>26</v>
      </c>
      <c r="C47" s="43">
        <v>-15</v>
      </c>
      <c r="D47" s="44">
        <v>0.511</v>
      </c>
      <c r="E47" s="44">
        <f>SUM(D47:D48)</f>
        <v>1</v>
      </c>
      <c r="F47" s="43">
        <v>26</v>
      </c>
      <c r="G47" s="43">
        <v>-15</v>
      </c>
      <c r="H47" s="43">
        <v>43124</v>
      </c>
      <c r="I47" s="43">
        <v>12096</v>
      </c>
      <c r="J47" s="43">
        <v>26</v>
      </c>
      <c r="K47" s="43">
        <v>-15</v>
      </c>
      <c r="L47" s="44">
        <v>4621.803</v>
      </c>
      <c r="M47" s="42">
        <f t="shared" si="3"/>
        <v>0</v>
      </c>
      <c r="N47" s="42"/>
    </row>
    <row r="48" spans="1:14" ht="12.75">
      <c r="A48" s="42">
        <f t="shared" si="2"/>
        <v>25985</v>
      </c>
      <c r="B48" s="43">
        <v>26</v>
      </c>
      <c r="C48" s="43">
        <v>-15</v>
      </c>
      <c r="D48" s="44">
        <v>0.489</v>
      </c>
      <c r="E48" s="44">
        <f>D48</f>
        <v>0.489</v>
      </c>
      <c r="F48" s="43">
        <v>26</v>
      </c>
      <c r="G48" s="43">
        <v>-15</v>
      </c>
      <c r="H48" s="43">
        <v>43124</v>
      </c>
      <c r="I48" s="43">
        <v>12096</v>
      </c>
      <c r="J48" s="43">
        <v>26</v>
      </c>
      <c r="K48" s="43">
        <v>-15</v>
      </c>
      <c r="L48" s="44">
        <v>4621.803</v>
      </c>
      <c r="M48" s="42">
        <f t="shared" si="3"/>
        <v>0</v>
      </c>
      <c r="N48" s="42"/>
    </row>
    <row r="49" spans="1:14" ht="12.75">
      <c r="A49" s="42">
        <f t="shared" si="2"/>
        <v>25986</v>
      </c>
      <c r="B49" s="43">
        <v>26</v>
      </c>
      <c r="C49" s="43">
        <v>-14</v>
      </c>
      <c r="D49" s="44">
        <v>0.913</v>
      </c>
      <c r="E49" s="44">
        <f>SUM(D49:D51)</f>
        <v>1</v>
      </c>
      <c r="F49" s="43">
        <v>26</v>
      </c>
      <c r="G49" s="43">
        <v>-14</v>
      </c>
      <c r="H49" s="43">
        <v>30636</v>
      </c>
      <c r="I49" s="43">
        <v>12096</v>
      </c>
      <c r="J49" s="43">
        <v>26</v>
      </c>
      <c r="K49" s="43">
        <v>-14</v>
      </c>
      <c r="L49" s="44">
        <v>4641.958</v>
      </c>
      <c r="M49" s="42">
        <f t="shared" si="3"/>
        <v>0</v>
      </c>
      <c r="N49" s="42"/>
    </row>
    <row r="50" spans="1:14" ht="12.75">
      <c r="A50" s="42">
        <f t="shared" si="2"/>
        <v>25986</v>
      </c>
      <c r="B50" s="43">
        <v>26</v>
      </c>
      <c r="C50" s="43">
        <v>-14</v>
      </c>
      <c r="D50" s="44">
        <v>0.023</v>
      </c>
      <c r="E50" s="44"/>
      <c r="F50" s="43">
        <v>26</v>
      </c>
      <c r="G50" s="43">
        <v>-14</v>
      </c>
      <c r="H50" s="43">
        <v>30636</v>
      </c>
      <c r="I50" s="43">
        <v>12096</v>
      </c>
      <c r="J50" s="43">
        <v>26</v>
      </c>
      <c r="K50" s="43">
        <v>-14</v>
      </c>
      <c r="L50" s="44">
        <v>4641.958</v>
      </c>
      <c r="M50" s="42">
        <f t="shared" si="3"/>
        <v>0</v>
      </c>
      <c r="N50" s="42"/>
    </row>
    <row r="51" spans="1:14" ht="12.75">
      <c r="A51" s="42">
        <f t="shared" si="2"/>
        <v>25986</v>
      </c>
      <c r="B51" s="43">
        <v>26</v>
      </c>
      <c r="C51" s="43">
        <v>-14</v>
      </c>
      <c r="D51" s="44">
        <v>0.064</v>
      </c>
      <c r="E51" s="44"/>
      <c r="F51" s="43">
        <v>26</v>
      </c>
      <c r="G51" s="43">
        <v>-14</v>
      </c>
      <c r="H51" s="43">
        <v>30636</v>
      </c>
      <c r="I51" s="43">
        <v>12096</v>
      </c>
      <c r="J51" s="43">
        <v>26</v>
      </c>
      <c r="K51" s="43">
        <v>-14</v>
      </c>
      <c r="L51" s="44">
        <v>4641.958</v>
      </c>
      <c r="M51" s="42">
        <f t="shared" si="3"/>
        <v>0</v>
      </c>
      <c r="N51" s="42"/>
    </row>
    <row r="52" spans="1:14" ht="12.75">
      <c r="A52" s="42">
        <f t="shared" si="2"/>
        <v>25987</v>
      </c>
      <c r="B52" s="43">
        <v>26</v>
      </c>
      <c r="C52" s="43">
        <v>-13</v>
      </c>
      <c r="D52" s="44">
        <v>0.955</v>
      </c>
      <c r="E52" s="44">
        <f>SUM(D52:D53)</f>
        <v>1</v>
      </c>
      <c r="F52" s="43">
        <v>26</v>
      </c>
      <c r="G52" s="43">
        <v>-13</v>
      </c>
      <c r="H52" s="43">
        <v>44890</v>
      </c>
      <c r="I52" s="43">
        <v>12094</v>
      </c>
      <c r="J52" s="43">
        <v>26</v>
      </c>
      <c r="K52" s="43">
        <v>-13</v>
      </c>
      <c r="L52" s="44">
        <v>4660.703</v>
      </c>
      <c r="M52" s="42">
        <f t="shared" si="3"/>
        <v>0</v>
      </c>
      <c r="N52" s="42"/>
    </row>
    <row r="53" spans="1:14" ht="12.75">
      <c r="A53" s="42">
        <f t="shared" si="2"/>
        <v>25987</v>
      </c>
      <c r="B53" s="43">
        <v>26</v>
      </c>
      <c r="C53" s="43">
        <v>-13</v>
      </c>
      <c r="D53" s="44">
        <v>0.045</v>
      </c>
      <c r="E53" s="44"/>
      <c r="F53" s="43">
        <v>26</v>
      </c>
      <c r="G53" s="43">
        <v>-13</v>
      </c>
      <c r="H53" s="43">
        <v>44890</v>
      </c>
      <c r="I53" s="43">
        <v>12094</v>
      </c>
      <c r="J53" s="43">
        <v>26</v>
      </c>
      <c r="K53" s="43">
        <v>-13</v>
      </c>
      <c r="L53" s="44">
        <v>4660.703</v>
      </c>
      <c r="M53" s="42">
        <f t="shared" si="3"/>
        <v>0</v>
      </c>
      <c r="N53" s="42"/>
    </row>
    <row r="54" spans="1:14" ht="12.75">
      <c r="A54" s="42">
        <f t="shared" si="2"/>
        <v>25988</v>
      </c>
      <c r="B54" s="43">
        <v>26</v>
      </c>
      <c r="C54" s="43">
        <v>-12</v>
      </c>
      <c r="D54" s="44">
        <v>0.065</v>
      </c>
      <c r="E54" s="44">
        <f>D54</f>
        <v>0.065</v>
      </c>
      <c r="F54" s="43">
        <v>26</v>
      </c>
      <c r="G54" s="43">
        <v>-12</v>
      </c>
      <c r="H54" s="43">
        <v>2141</v>
      </c>
      <c r="I54" s="43">
        <v>580</v>
      </c>
      <c r="J54" s="43">
        <v>26</v>
      </c>
      <c r="K54" s="43">
        <v>-12</v>
      </c>
      <c r="L54" s="44">
        <v>4678.023</v>
      </c>
      <c r="M54" s="42">
        <f t="shared" si="3"/>
        <v>0</v>
      </c>
      <c r="N54" s="42"/>
    </row>
    <row r="55" spans="1:14" ht="12.75">
      <c r="A55" s="42">
        <f t="shared" si="2"/>
        <v>26982</v>
      </c>
      <c r="B55" s="43">
        <v>27</v>
      </c>
      <c r="C55" s="43">
        <v>-18</v>
      </c>
      <c r="D55" s="44">
        <v>0.421</v>
      </c>
      <c r="E55" s="44">
        <f>D55</f>
        <v>0.421</v>
      </c>
      <c r="F55" s="43">
        <v>27</v>
      </c>
      <c r="G55" s="43">
        <v>-18</v>
      </c>
      <c r="H55" s="43">
        <v>67268</v>
      </c>
      <c r="I55" s="43">
        <v>3876</v>
      </c>
      <c r="J55" s="43">
        <v>27</v>
      </c>
      <c r="K55" s="43">
        <v>-18</v>
      </c>
      <c r="L55" s="44">
        <v>4552.911</v>
      </c>
      <c r="M55" s="42">
        <f t="shared" si="3"/>
        <v>0</v>
      </c>
      <c r="N55" s="42"/>
    </row>
    <row r="56" spans="1:14" ht="12.75">
      <c r="A56" s="42">
        <f t="shared" si="2"/>
        <v>26983</v>
      </c>
      <c r="B56" s="43">
        <v>27</v>
      </c>
      <c r="C56" s="43">
        <v>-17</v>
      </c>
      <c r="D56" s="44">
        <v>0.986</v>
      </c>
      <c r="E56" s="44">
        <f>D56</f>
        <v>0.986</v>
      </c>
      <c r="F56" s="43">
        <v>27</v>
      </c>
      <c r="G56" s="43">
        <v>-17</v>
      </c>
      <c r="H56" s="43">
        <v>256982</v>
      </c>
      <c r="I56" s="43">
        <v>11622</v>
      </c>
      <c r="J56" s="43">
        <v>27</v>
      </c>
      <c r="K56" s="43">
        <v>-17</v>
      </c>
      <c r="L56" s="44">
        <v>4577.27</v>
      </c>
      <c r="M56" s="42">
        <f t="shared" si="3"/>
        <v>0</v>
      </c>
      <c r="N56" s="42"/>
    </row>
    <row r="57" spans="1:14" ht="12.75">
      <c r="A57" s="42">
        <f t="shared" si="2"/>
        <v>26984</v>
      </c>
      <c r="B57" s="43">
        <v>27</v>
      </c>
      <c r="C57" s="43">
        <v>-16</v>
      </c>
      <c r="D57" s="44">
        <v>0.519</v>
      </c>
      <c r="E57" s="44">
        <f>SUM(D57:D59)</f>
        <v>0.9989999999999999</v>
      </c>
      <c r="F57" s="43">
        <v>27</v>
      </c>
      <c r="G57" s="43">
        <v>-16</v>
      </c>
      <c r="H57" s="43">
        <v>136129</v>
      </c>
      <c r="I57" s="43">
        <v>12096</v>
      </c>
      <c r="J57" s="43">
        <v>27</v>
      </c>
      <c r="K57" s="43">
        <v>-16</v>
      </c>
      <c r="L57" s="44">
        <v>4600.239</v>
      </c>
      <c r="M57" s="42">
        <f t="shared" si="3"/>
        <v>0</v>
      </c>
      <c r="N57" s="42"/>
    </row>
    <row r="58" spans="1:14" ht="12.75">
      <c r="A58" s="42">
        <f t="shared" si="2"/>
        <v>26984</v>
      </c>
      <c r="B58" s="43">
        <v>27</v>
      </c>
      <c r="C58" s="43">
        <v>-16</v>
      </c>
      <c r="D58" s="44">
        <v>0.06</v>
      </c>
      <c r="E58" s="44"/>
      <c r="F58" s="43">
        <v>27</v>
      </c>
      <c r="G58" s="43">
        <v>-16</v>
      </c>
      <c r="H58" s="43">
        <v>136129</v>
      </c>
      <c r="I58" s="43">
        <v>12096</v>
      </c>
      <c r="J58" s="43">
        <v>27</v>
      </c>
      <c r="K58" s="43">
        <v>-16</v>
      </c>
      <c r="L58" s="44">
        <v>4600.239</v>
      </c>
      <c r="M58" s="42">
        <f t="shared" si="3"/>
        <v>0</v>
      </c>
      <c r="N58" s="42"/>
    </row>
    <row r="59" spans="1:14" ht="12.75">
      <c r="A59" s="42">
        <f t="shared" si="2"/>
        <v>26984</v>
      </c>
      <c r="B59" s="43">
        <v>27</v>
      </c>
      <c r="C59" s="43">
        <v>-16</v>
      </c>
      <c r="D59" s="44">
        <v>0.42</v>
      </c>
      <c r="E59" s="44"/>
      <c r="F59" s="43">
        <v>27</v>
      </c>
      <c r="G59" s="43">
        <v>-16</v>
      </c>
      <c r="H59" s="43">
        <v>136129</v>
      </c>
      <c r="I59" s="43">
        <v>12096</v>
      </c>
      <c r="J59" s="43">
        <v>27</v>
      </c>
      <c r="K59" s="43">
        <v>-16</v>
      </c>
      <c r="L59" s="44">
        <v>4600.239</v>
      </c>
      <c r="M59" s="42">
        <f t="shared" si="3"/>
        <v>0</v>
      </c>
      <c r="N59" s="42"/>
    </row>
    <row r="60" spans="1:14" ht="12.75">
      <c r="A60" s="42">
        <f t="shared" si="2"/>
        <v>26985</v>
      </c>
      <c r="B60" s="43">
        <v>27</v>
      </c>
      <c r="C60" s="43">
        <v>-15</v>
      </c>
      <c r="D60" s="44">
        <v>1</v>
      </c>
      <c r="E60" s="44">
        <f>D60</f>
        <v>1</v>
      </c>
      <c r="F60" s="43">
        <v>27</v>
      </c>
      <c r="G60" s="43">
        <v>-15</v>
      </c>
      <c r="H60" s="43">
        <v>91204</v>
      </c>
      <c r="I60" s="43">
        <v>12096</v>
      </c>
      <c r="J60" s="43">
        <v>27</v>
      </c>
      <c r="K60" s="43">
        <v>-15</v>
      </c>
      <c r="L60" s="44">
        <v>4621.803</v>
      </c>
      <c r="M60" s="42">
        <f t="shared" si="3"/>
        <v>0</v>
      </c>
      <c r="N60" s="42"/>
    </row>
    <row r="61" spans="1:14" ht="12.75">
      <c r="A61" s="42">
        <f t="shared" si="2"/>
        <v>26986</v>
      </c>
      <c r="B61" s="43">
        <v>27</v>
      </c>
      <c r="C61" s="43">
        <v>-14</v>
      </c>
      <c r="D61" s="44">
        <v>0.012</v>
      </c>
      <c r="E61" s="44">
        <f>SUM(D61:D63)</f>
        <v>1</v>
      </c>
      <c r="F61" s="43">
        <v>27</v>
      </c>
      <c r="G61" s="43">
        <v>-14</v>
      </c>
      <c r="H61" s="43">
        <v>82064</v>
      </c>
      <c r="I61" s="43">
        <v>12096</v>
      </c>
      <c r="J61" s="43">
        <v>27</v>
      </c>
      <c r="K61" s="43">
        <v>-14</v>
      </c>
      <c r="L61" s="44">
        <v>4641.958</v>
      </c>
      <c r="M61" s="42">
        <f t="shared" si="3"/>
        <v>0</v>
      </c>
      <c r="N61" s="42"/>
    </row>
    <row r="62" spans="1:14" ht="12.75">
      <c r="A62" s="42">
        <f t="shared" si="2"/>
        <v>26986</v>
      </c>
      <c r="B62" s="43">
        <v>27</v>
      </c>
      <c r="C62" s="43">
        <v>-14</v>
      </c>
      <c r="D62" s="44">
        <v>0.233</v>
      </c>
      <c r="E62" s="44"/>
      <c r="F62" s="43">
        <v>27</v>
      </c>
      <c r="G62" s="43">
        <v>-14</v>
      </c>
      <c r="H62" s="43">
        <v>82064</v>
      </c>
      <c r="I62" s="43">
        <v>12096</v>
      </c>
      <c r="J62" s="43">
        <v>27</v>
      </c>
      <c r="K62" s="43">
        <v>-14</v>
      </c>
      <c r="L62" s="44">
        <v>4641.958</v>
      </c>
      <c r="M62" s="42">
        <f t="shared" si="3"/>
        <v>0</v>
      </c>
      <c r="N62" s="42"/>
    </row>
    <row r="63" spans="1:14" ht="12.75">
      <c r="A63" s="42">
        <f t="shared" si="2"/>
        <v>26986</v>
      </c>
      <c r="B63" s="43">
        <v>27</v>
      </c>
      <c r="C63" s="43">
        <v>-14</v>
      </c>
      <c r="D63" s="44">
        <v>0.755</v>
      </c>
      <c r="E63" s="44"/>
      <c r="F63" s="43">
        <v>27</v>
      </c>
      <c r="G63" s="43">
        <v>-14</v>
      </c>
      <c r="H63" s="43">
        <v>82064</v>
      </c>
      <c r="I63" s="43">
        <v>12096</v>
      </c>
      <c r="J63" s="43">
        <v>27</v>
      </c>
      <c r="K63" s="43">
        <v>-14</v>
      </c>
      <c r="L63" s="44">
        <v>4641.958</v>
      </c>
      <c r="M63" s="42">
        <f t="shared" si="3"/>
        <v>0</v>
      </c>
      <c r="N63" s="42"/>
    </row>
    <row r="64" spans="1:14" ht="12.75">
      <c r="A64" s="42">
        <f t="shared" si="2"/>
        <v>26987</v>
      </c>
      <c r="B64" s="43">
        <v>27</v>
      </c>
      <c r="C64" s="43">
        <v>-13</v>
      </c>
      <c r="D64" s="44">
        <v>0.184</v>
      </c>
      <c r="E64" s="44">
        <f>SUM(D64:D65)</f>
        <v>0.867</v>
      </c>
      <c r="F64" s="43">
        <v>27</v>
      </c>
      <c r="G64" s="43">
        <v>-13</v>
      </c>
      <c r="H64" s="43">
        <v>337625</v>
      </c>
      <c r="I64" s="43">
        <v>10521</v>
      </c>
      <c r="J64" s="43">
        <v>27</v>
      </c>
      <c r="K64" s="43">
        <v>-13</v>
      </c>
      <c r="L64" s="44">
        <v>4660.703</v>
      </c>
      <c r="M64" s="42">
        <f t="shared" si="3"/>
        <v>0</v>
      </c>
      <c r="N64" s="42"/>
    </row>
    <row r="65" spans="1:14" ht="12.75">
      <c r="A65" s="42">
        <f t="shared" si="2"/>
        <v>26987</v>
      </c>
      <c r="B65" s="43">
        <v>27</v>
      </c>
      <c r="C65" s="43">
        <v>-13</v>
      </c>
      <c r="D65" s="44">
        <v>0.683</v>
      </c>
      <c r="E65" s="44"/>
      <c r="F65" s="43">
        <v>27</v>
      </c>
      <c r="G65" s="43">
        <v>-13</v>
      </c>
      <c r="H65" s="43">
        <v>337625</v>
      </c>
      <c r="I65" s="43">
        <v>10521</v>
      </c>
      <c r="J65" s="43">
        <v>27</v>
      </c>
      <c r="K65" s="43">
        <v>-13</v>
      </c>
      <c r="L65" s="44">
        <v>4660.703</v>
      </c>
      <c r="M65" s="42">
        <f t="shared" si="3"/>
        <v>0</v>
      </c>
      <c r="N65" s="42"/>
    </row>
    <row r="66" spans="1:14" ht="12.75">
      <c r="A66" s="42">
        <f aca="true" t="shared" si="5" ref="A66:A97">1000*B66+C66</f>
        <v>26988</v>
      </c>
      <c r="B66" s="43">
        <v>27</v>
      </c>
      <c r="C66" s="43">
        <v>-12</v>
      </c>
      <c r="D66" s="44">
        <v>0.124</v>
      </c>
      <c r="E66" s="44">
        <f>D66</f>
        <v>0.124</v>
      </c>
      <c r="F66" s="43">
        <v>27</v>
      </c>
      <c r="G66" s="43">
        <v>-12</v>
      </c>
      <c r="H66" s="43">
        <v>5457</v>
      </c>
      <c r="I66" s="43">
        <v>1471</v>
      </c>
      <c r="J66" s="43">
        <v>27</v>
      </c>
      <c r="K66" s="43">
        <v>-12</v>
      </c>
      <c r="L66" s="44">
        <v>4678.023</v>
      </c>
      <c r="M66" s="42">
        <f aca="true" t="shared" si="6" ref="M66:M97">IF(AND(B66=F66,F66=J66,C66=G66,G66=K66),0,1)</f>
        <v>0</v>
      </c>
      <c r="N66" s="42"/>
    </row>
    <row r="67" spans="1:14" ht="12.75">
      <c r="A67" s="42">
        <f t="shared" si="5"/>
        <v>27983</v>
      </c>
      <c r="B67" s="43">
        <v>28</v>
      </c>
      <c r="C67" s="43">
        <v>-17</v>
      </c>
      <c r="D67" s="44">
        <v>0.57</v>
      </c>
      <c r="E67" s="44">
        <f>D67</f>
        <v>0.57</v>
      </c>
      <c r="F67" s="43">
        <v>28</v>
      </c>
      <c r="G67" s="43">
        <v>-17</v>
      </c>
      <c r="H67" s="43">
        <v>69522</v>
      </c>
      <c r="I67" s="43">
        <v>6060</v>
      </c>
      <c r="J67" s="43">
        <v>28</v>
      </c>
      <c r="K67" s="43">
        <v>-17</v>
      </c>
      <c r="L67" s="44">
        <v>4577.27</v>
      </c>
      <c r="M67" s="42">
        <f t="shared" si="6"/>
        <v>0</v>
      </c>
      <c r="N67" s="42"/>
    </row>
    <row r="68" spans="1:14" ht="12.75">
      <c r="A68" s="42">
        <f t="shared" si="5"/>
        <v>27984</v>
      </c>
      <c r="B68" s="43">
        <v>28</v>
      </c>
      <c r="C68" s="43">
        <v>-16</v>
      </c>
      <c r="D68" s="44">
        <v>0.158</v>
      </c>
      <c r="E68" s="44">
        <f>SUM(D68:D70)</f>
        <v>0.997</v>
      </c>
      <c r="F68" s="43">
        <v>28</v>
      </c>
      <c r="G68" s="43">
        <v>-16</v>
      </c>
      <c r="H68" s="43">
        <v>1047213</v>
      </c>
      <c r="I68" s="43">
        <v>12023</v>
      </c>
      <c r="J68" s="43">
        <v>28</v>
      </c>
      <c r="K68" s="43">
        <v>-16</v>
      </c>
      <c r="L68" s="44">
        <v>4600.239</v>
      </c>
      <c r="M68" s="42">
        <f t="shared" si="6"/>
        <v>0</v>
      </c>
      <c r="N68" s="42"/>
    </row>
    <row r="69" spans="1:14" ht="12.75">
      <c r="A69" s="42">
        <f t="shared" si="5"/>
        <v>27984</v>
      </c>
      <c r="B69" s="43">
        <v>28</v>
      </c>
      <c r="C69" s="43">
        <v>-16</v>
      </c>
      <c r="D69" s="44">
        <v>0.692</v>
      </c>
      <c r="E69" s="44"/>
      <c r="F69" s="43">
        <v>28</v>
      </c>
      <c r="G69" s="43">
        <v>-16</v>
      </c>
      <c r="H69" s="43">
        <v>1047213</v>
      </c>
      <c r="I69" s="43">
        <v>12023</v>
      </c>
      <c r="J69" s="43">
        <v>28</v>
      </c>
      <c r="K69" s="43">
        <v>-16</v>
      </c>
      <c r="L69" s="44">
        <v>4600.239</v>
      </c>
      <c r="M69" s="42">
        <f t="shared" si="6"/>
        <v>0</v>
      </c>
      <c r="N69" s="42"/>
    </row>
    <row r="70" spans="1:14" ht="12.75">
      <c r="A70" s="42">
        <f t="shared" si="5"/>
        <v>27984</v>
      </c>
      <c r="B70" s="43">
        <v>28</v>
      </c>
      <c r="C70" s="43">
        <v>-16</v>
      </c>
      <c r="D70" s="44">
        <v>0.147</v>
      </c>
      <c r="E70" s="44"/>
      <c r="F70" s="43">
        <v>28</v>
      </c>
      <c r="G70" s="43">
        <v>-16</v>
      </c>
      <c r="H70" s="43">
        <v>1047213</v>
      </c>
      <c r="I70" s="43">
        <v>12023</v>
      </c>
      <c r="J70" s="43">
        <v>28</v>
      </c>
      <c r="K70" s="43">
        <v>-16</v>
      </c>
      <c r="L70" s="44">
        <v>4600.239</v>
      </c>
      <c r="M70" s="42">
        <f t="shared" si="6"/>
        <v>0</v>
      </c>
      <c r="N70" s="42"/>
    </row>
    <row r="71" spans="1:14" ht="12.75">
      <c r="A71" s="42">
        <f t="shared" si="5"/>
        <v>27985</v>
      </c>
      <c r="B71" s="43">
        <v>28</v>
      </c>
      <c r="C71" s="43">
        <v>-15</v>
      </c>
      <c r="D71" s="44">
        <v>0.999</v>
      </c>
      <c r="E71" s="44">
        <f>SUM(D71:D72)</f>
        <v>1</v>
      </c>
      <c r="F71" s="43">
        <v>28</v>
      </c>
      <c r="G71" s="43">
        <v>-15</v>
      </c>
      <c r="H71" s="43">
        <v>226915</v>
      </c>
      <c r="I71" s="43">
        <v>12096</v>
      </c>
      <c r="J71" s="43">
        <v>28</v>
      </c>
      <c r="K71" s="43">
        <v>-15</v>
      </c>
      <c r="L71" s="44">
        <v>4621.803</v>
      </c>
      <c r="M71" s="42">
        <f t="shared" si="6"/>
        <v>0</v>
      </c>
      <c r="N71" s="42"/>
    </row>
    <row r="72" spans="1:14" ht="12.75">
      <c r="A72" s="42">
        <f t="shared" si="5"/>
        <v>27985</v>
      </c>
      <c r="B72" s="43">
        <v>28</v>
      </c>
      <c r="C72" s="43">
        <v>-15</v>
      </c>
      <c r="D72" s="44">
        <v>0.001</v>
      </c>
      <c r="E72" s="44"/>
      <c r="F72" s="43">
        <v>28</v>
      </c>
      <c r="G72" s="43">
        <v>-15</v>
      </c>
      <c r="H72" s="43">
        <v>226915</v>
      </c>
      <c r="I72" s="43">
        <v>12096</v>
      </c>
      <c r="J72" s="43">
        <v>28</v>
      </c>
      <c r="K72" s="43">
        <v>-15</v>
      </c>
      <c r="L72" s="44">
        <v>4621.803</v>
      </c>
      <c r="M72" s="42">
        <f t="shared" si="6"/>
        <v>0</v>
      </c>
      <c r="N72" s="42"/>
    </row>
    <row r="73" spans="1:14" ht="12.75">
      <c r="A73" s="42">
        <f t="shared" si="5"/>
        <v>27986</v>
      </c>
      <c r="B73" s="43">
        <v>28</v>
      </c>
      <c r="C73" s="43">
        <v>-14</v>
      </c>
      <c r="D73" s="44">
        <v>0.215</v>
      </c>
      <c r="E73" s="44">
        <f>SUM(D73:D74)</f>
        <v>0.968</v>
      </c>
      <c r="F73" s="43">
        <v>28</v>
      </c>
      <c r="G73" s="43">
        <v>-14</v>
      </c>
      <c r="H73" s="43">
        <v>265985</v>
      </c>
      <c r="I73" s="43">
        <v>11627</v>
      </c>
      <c r="J73" s="43">
        <v>28</v>
      </c>
      <c r="K73" s="43">
        <v>-14</v>
      </c>
      <c r="L73" s="44">
        <v>4641.958</v>
      </c>
      <c r="M73" s="42">
        <f t="shared" si="6"/>
        <v>0</v>
      </c>
      <c r="N73" s="42"/>
    </row>
    <row r="74" spans="1:14" ht="12.75">
      <c r="A74" s="42">
        <f t="shared" si="5"/>
        <v>27986</v>
      </c>
      <c r="B74" s="43">
        <v>28</v>
      </c>
      <c r="C74" s="43">
        <v>-14</v>
      </c>
      <c r="D74" s="44">
        <v>0.753</v>
      </c>
      <c r="E74" s="44"/>
      <c r="F74" s="43">
        <v>28</v>
      </c>
      <c r="G74" s="43">
        <v>-14</v>
      </c>
      <c r="H74" s="43">
        <v>265985</v>
      </c>
      <c r="I74" s="43">
        <v>11627</v>
      </c>
      <c r="J74" s="43">
        <v>28</v>
      </c>
      <c r="K74" s="43">
        <v>-14</v>
      </c>
      <c r="L74" s="44">
        <v>4641.958</v>
      </c>
      <c r="M74" s="42">
        <f t="shared" si="6"/>
        <v>0</v>
      </c>
      <c r="N74" s="42"/>
    </row>
    <row r="75" spans="1:14" ht="12.75">
      <c r="A75" s="42">
        <f t="shared" si="5"/>
        <v>27987</v>
      </c>
      <c r="B75" s="43">
        <v>28</v>
      </c>
      <c r="C75" s="43">
        <v>-13</v>
      </c>
      <c r="D75" s="44">
        <v>0.037</v>
      </c>
      <c r="E75" s="44">
        <f>SUM(D75:D76)</f>
        <v>0.357</v>
      </c>
      <c r="F75" s="43">
        <v>28</v>
      </c>
      <c r="G75" s="43">
        <v>-13</v>
      </c>
      <c r="H75" s="43">
        <v>817973</v>
      </c>
      <c r="I75" s="43">
        <v>4347</v>
      </c>
      <c r="J75" s="43">
        <v>28</v>
      </c>
      <c r="K75" s="43">
        <v>-13</v>
      </c>
      <c r="L75" s="44">
        <v>4660.703</v>
      </c>
      <c r="M75" s="42">
        <f t="shared" si="6"/>
        <v>0</v>
      </c>
      <c r="N75" s="42"/>
    </row>
    <row r="76" spans="1:14" ht="12.75">
      <c r="A76" s="42">
        <f t="shared" si="5"/>
        <v>27987</v>
      </c>
      <c r="B76" s="43">
        <v>28</v>
      </c>
      <c r="C76" s="43">
        <v>-13</v>
      </c>
      <c r="D76" s="44">
        <v>0.32</v>
      </c>
      <c r="E76" s="44"/>
      <c r="F76" s="43">
        <v>28</v>
      </c>
      <c r="G76" s="43">
        <v>-13</v>
      </c>
      <c r="H76" s="43">
        <v>817973</v>
      </c>
      <c r="I76" s="43">
        <v>4347</v>
      </c>
      <c r="J76" s="43">
        <v>28</v>
      </c>
      <c r="K76" s="43">
        <v>-13</v>
      </c>
      <c r="L76" s="44">
        <v>4660.703</v>
      </c>
      <c r="M76" s="42">
        <f t="shared" si="6"/>
        <v>0</v>
      </c>
      <c r="N76" s="42"/>
    </row>
    <row r="77" spans="1:14" ht="12.75">
      <c r="A77" s="42">
        <f t="shared" si="5"/>
        <v>27988</v>
      </c>
      <c r="B77" s="43">
        <v>28</v>
      </c>
      <c r="C77" s="43">
        <v>-12</v>
      </c>
      <c r="D77" s="44">
        <v>0.54</v>
      </c>
      <c r="E77" s="44">
        <f>D77</f>
        <v>0.54</v>
      </c>
      <c r="F77" s="43">
        <v>28</v>
      </c>
      <c r="G77" s="43">
        <v>-12</v>
      </c>
      <c r="H77" s="43">
        <v>51812</v>
      </c>
      <c r="I77" s="43">
        <v>6402</v>
      </c>
      <c r="J77" s="43">
        <v>28</v>
      </c>
      <c r="K77" s="43">
        <v>-12</v>
      </c>
      <c r="L77" s="44">
        <v>4678.023</v>
      </c>
      <c r="M77" s="42">
        <f t="shared" si="6"/>
        <v>0</v>
      </c>
      <c r="N77" s="42"/>
    </row>
    <row r="78" spans="1:14" ht="12.75">
      <c r="A78" s="42">
        <f t="shared" si="5"/>
        <v>27989</v>
      </c>
      <c r="B78" s="43">
        <v>28</v>
      </c>
      <c r="C78" s="43">
        <v>-11</v>
      </c>
      <c r="D78" s="44">
        <v>0.389</v>
      </c>
      <c r="E78" s="44">
        <f>D78</f>
        <v>0.389</v>
      </c>
      <c r="F78" s="43">
        <v>28</v>
      </c>
      <c r="G78" s="43">
        <v>-11</v>
      </c>
      <c r="H78" s="43">
        <v>48351</v>
      </c>
      <c r="I78" s="43">
        <v>4676</v>
      </c>
      <c r="J78" s="43">
        <v>28</v>
      </c>
      <c r="K78" s="43">
        <v>-11</v>
      </c>
      <c r="L78" s="44">
        <v>4693.923</v>
      </c>
      <c r="M78" s="42">
        <f t="shared" si="6"/>
        <v>0</v>
      </c>
      <c r="N78" s="42"/>
    </row>
    <row r="79" spans="1:14" ht="12.75">
      <c r="A79" s="42">
        <f t="shared" si="5"/>
        <v>27990</v>
      </c>
      <c r="B79" s="43">
        <v>28</v>
      </c>
      <c r="C79" s="43">
        <v>-10</v>
      </c>
      <c r="D79" s="44">
        <v>0.423</v>
      </c>
      <c r="E79" s="44">
        <f>D79</f>
        <v>0.423</v>
      </c>
      <c r="F79" s="43">
        <v>28</v>
      </c>
      <c r="G79" s="43">
        <v>-10</v>
      </c>
      <c r="H79" s="43">
        <v>60858</v>
      </c>
      <c r="I79" s="43">
        <v>3647</v>
      </c>
      <c r="J79" s="43">
        <v>28</v>
      </c>
      <c r="K79" s="43">
        <v>-10</v>
      </c>
      <c r="L79" s="44">
        <v>4708.39</v>
      </c>
      <c r="M79" s="42">
        <f t="shared" si="6"/>
        <v>0</v>
      </c>
      <c r="N79" s="42"/>
    </row>
    <row r="80" spans="1:14" ht="12.75">
      <c r="A80" s="42">
        <f t="shared" si="5"/>
        <v>27991</v>
      </c>
      <c r="B80" s="43">
        <v>28</v>
      </c>
      <c r="C80" s="43">
        <v>-9</v>
      </c>
      <c r="D80" s="44">
        <v>0.059</v>
      </c>
      <c r="E80" s="44">
        <f>D80</f>
        <v>0.059</v>
      </c>
      <c r="F80" s="43">
        <v>28</v>
      </c>
      <c r="G80" s="43">
        <v>-9</v>
      </c>
      <c r="H80" s="43">
        <v>1223</v>
      </c>
      <c r="I80" s="43">
        <v>55</v>
      </c>
      <c r="J80" s="43">
        <v>28</v>
      </c>
      <c r="K80" s="43">
        <v>-9</v>
      </c>
      <c r="L80" s="44">
        <v>4721.425</v>
      </c>
      <c r="M80" s="42">
        <f t="shared" si="6"/>
        <v>0</v>
      </c>
      <c r="N80" s="42"/>
    </row>
    <row r="81" spans="1:14" ht="12.75">
      <c r="A81" s="42">
        <f t="shared" si="5"/>
        <v>28984</v>
      </c>
      <c r="B81" s="43">
        <v>29</v>
      </c>
      <c r="C81" s="43">
        <v>-16</v>
      </c>
      <c r="D81" s="44">
        <v>0.719</v>
      </c>
      <c r="E81" s="44">
        <f>D81</f>
        <v>0.719</v>
      </c>
      <c r="F81" s="43">
        <v>29</v>
      </c>
      <c r="G81" s="43">
        <v>-16</v>
      </c>
      <c r="H81" s="43">
        <v>79112</v>
      </c>
      <c r="I81" s="43">
        <v>8554</v>
      </c>
      <c r="J81" s="43">
        <v>29</v>
      </c>
      <c r="K81" s="43">
        <v>-16</v>
      </c>
      <c r="L81" s="44">
        <v>4600.239</v>
      </c>
      <c r="M81" s="42">
        <f t="shared" si="6"/>
        <v>0</v>
      </c>
      <c r="N81" s="42"/>
    </row>
    <row r="82" spans="1:14" ht="12.75">
      <c r="A82" s="42">
        <f t="shared" si="5"/>
        <v>28985</v>
      </c>
      <c r="B82" s="43">
        <v>29</v>
      </c>
      <c r="C82" s="43">
        <v>-15</v>
      </c>
      <c r="D82" s="44">
        <v>0.837</v>
      </c>
      <c r="E82" s="44">
        <f>SUM(D82:D83)</f>
        <v>1</v>
      </c>
      <c r="F82" s="43">
        <v>29</v>
      </c>
      <c r="G82" s="43">
        <v>-15</v>
      </c>
      <c r="H82" s="43">
        <v>65479</v>
      </c>
      <c r="I82" s="43">
        <v>12096</v>
      </c>
      <c r="J82" s="43">
        <v>29</v>
      </c>
      <c r="K82" s="43">
        <v>-15</v>
      </c>
      <c r="L82" s="44">
        <v>4621.803</v>
      </c>
      <c r="M82" s="42">
        <f t="shared" si="6"/>
        <v>0</v>
      </c>
      <c r="N82" s="42"/>
    </row>
    <row r="83" spans="1:14" ht="12.75">
      <c r="A83" s="42">
        <f t="shared" si="5"/>
        <v>28985</v>
      </c>
      <c r="B83" s="43">
        <v>29</v>
      </c>
      <c r="C83" s="43">
        <v>-15</v>
      </c>
      <c r="D83" s="44">
        <v>0.163</v>
      </c>
      <c r="E83" s="44"/>
      <c r="F83" s="43">
        <v>29</v>
      </c>
      <c r="G83" s="43">
        <v>-15</v>
      </c>
      <c r="H83" s="43">
        <v>65479</v>
      </c>
      <c r="I83" s="43">
        <v>12096</v>
      </c>
      <c r="J83" s="43">
        <v>29</v>
      </c>
      <c r="K83" s="43">
        <v>-15</v>
      </c>
      <c r="L83" s="44">
        <v>4621.803</v>
      </c>
      <c r="M83" s="42">
        <f t="shared" si="6"/>
        <v>0</v>
      </c>
      <c r="N83" s="42"/>
    </row>
    <row r="84" spans="1:14" ht="12.75">
      <c r="A84" s="42">
        <f t="shared" si="5"/>
        <v>28986</v>
      </c>
      <c r="B84" s="43">
        <v>29</v>
      </c>
      <c r="C84" s="43">
        <v>-14</v>
      </c>
      <c r="D84" s="44">
        <v>0.706</v>
      </c>
      <c r="E84" s="44">
        <f>SUM(D84:D85)</f>
        <v>0.708</v>
      </c>
      <c r="F84" s="43">
        <v>29</v>
      </c>
      <c r="G84" s="43">
        <v>-14</v>
      </c>
      <c r="H84" s="43">
        <v>36558</v>
      </c>
      <c r="I84" s="43">
        <v>8599</v>
      </c>
      <c r="J84" s="43">
        <v>29</v>
      </c>
      <c r="K84" s="43">
        <v>-14</v>
      </c>
      <c r="L84" s="44">
        <v>4641.958</v>
      </c>
      <c r="M84" s="42">
        <f t="shared" si="6"/>
        <v>0</v>
      </c>
      <c r="N84" s="42"/>
    </row>
    <row r="85" spans="1:14" ht="12.75">
      <c r="A85" s="42">
        <f t="shared" si="5"/>
        <v>28986</v>
      </c>
      <c r="B85" s="43">
        <v>29</v>
      </c>
      <c r="C85" s="43">
        <v>-14</v>
      </c>
      <c r="D85" s="44">
        <v>0.002</v>
      </c>
      <c r="E85" s="44"/>
      <c r="F85" s="43">
        <v>29</v>
      </c>
      <c r="G85" s="43">
        <v>-14</v>
      </c>
      <c r="H85" s="43">
        <v>36558</v>
      </c>
      <c r="I85" s="43">
        <v>8599</v>
      </c>
      <c r="J85" s="43">
        <v>29</v>
      </c>
      <c r="K85" s="43">
        <v>-14</v>
      </c>
      <c r="L85" s="44">
        <v>4641.958</v>
      </c>
      <c r="M85" s="42">
        <f t="shared" si="6"/>
        <v>0</v>
      </c>
      <c r="N85" s="42"/>
    </row>
    <row r="86" spans="1:14" ht="12.75">
      <c r="A86" s="42">
        <f t="shared" si="5"/>
        <v>28987</v>
      </c>
      <c r="B86" s="43">
        <v>29</v>
      </c>
      <c r="C86" s="43">
        <v>-13</v>
      </c>
      <c r="D86" s="44">
        <v>0.01</v>
      </c>
      <c r="E86" s="44">
        <f>SUM(D86:D88)</f>
        <v>0.443</v>
      </c>
      <c r="F86" s="43">
        <v>29</v>
      </c>
      <c r="G86" s="43">
        <v>-13</v>
      </c>
      <c r="H86" s="43">
        <v>35885</v>
      </c>
      <c r="I86" s="43">
        <v>5413</v>
      </c>
      <c r="J86" s="43">
        <v>29</v>
      </c>
      <c r="K86" s="43">
        <v>-13</v>
      </c>
      <c r="L86" s="44">
        <v>4660.703</v>
      </c>
      <c r="M86" s="42">
        <f t="shared" si="6"/>
        <v>0</v>
      </c>
      <c r="N86" s="42"/>
    </row>
    <row r="87" spans="1:14" ht="12.75">
      <c r="A87" s="42">
        <f t="shared" si="5"/>
        <v>28987</v>
      </c>
      <c r="B87" s="43">
        <v>29</v>
      </c>
      <c r="C87" s="43">
        <v>-13</v>
      </c>
      <c r="D87" s="44">
        <v>0.247</v>
      </c>
      <c r="E87" s="44"/>
      <c r="F87" s="43">
        <v>29</v>
      </c>
      <c r="G87" s="43">
        <v>-13</v>
      </c>
      <c r="H87" s="43">
        <v>35885</v>
      </c>
      <c r="I87" s="43">
        <v>5413</v>
      </c>
      <c r="J87" s="43">
        <v>29</v>
      </c>
      <c r="K87" s="43">
        <v>-13</v>
      </c>
      <c r="L87" s="44">
        <v>4660.703</v>
      </c>
      <c r="M87" s="42">
        <f t="shared" si="6"/>
        <v>0</v>
      </c>
      <c r="N87" s="42"/>
    </row>
    <row r="88" spans="1:14" ht="12.75">
      <c r="A88" s="42">
        <f t="shared" si="5"/>
        <v>28987</v>
      </c>
      <c r="B88" s="43">
        <v>29</v>
      </c>
      <c r="C88" s="43">
        <v>-13</v>
      </c>
      <c r="D88" s="44">
        <v>0.186</v>
      </c>
      <c r="E88" s="44"/>
      <c r="F88" s="43">
        <v>29</v>
      </c>
      <c r="G88" s="43">
        <v>-13</v>
      </c>
      <c r="H88" s="43">
        <v>35885</v>
      </c>
      <c r="I88" s="43">
        <v>5413</v>
      </c>
      <c r="J88" s="43">
        <v>29</v>
      </c>
      <c r="K88" s="43">
        <v>-13</v>
      </c>
      <c r="L88" s="44">
        <v>4660.703</v>
      </c>
      <c r="M88" s="42">
        <f t="shared" si="6"/>
        <v>0</v>
      </c>
      <c r="N88" s="42"/>
    </row>
    <row r="89" spans="1:14" ht="12.75">
      <c r="A89" s="42">
        <f t="shared" si="5"/>
        <v>28988</v>
      </c>
      <c r="B89" s="43">
        <v>29</v>
      </c>
      <c r="C89" s="43">
        <v>-12</v>
      </c>
      <c r="D89" s="44">
        <v>0.083</v>
      </c>
      <c r="E89" s="44">
        <f>SUM(D89:D90)</f>
        <v>1.0010000000000001</v>
      </c>
      <c r="F89" s="43">
        <v>29</v>
      </c>
      <c r="G89" s="43">
        <v>-12</v>
      </c>
      <c r="H89" s="43">
        <v>106316</v>
      </c>
      <c r="I89" s="43">
        <v>11933</v>
      </c>
      <c r="J89" s="43">
        <v>29</v>
      </c>
      <c r="K89" s="43">
        <v>-12</v>
      </c>
      <c r="L89" s="44">
        <v>4678.023</v>
      </c>
      <c r="M89" s="42">
        <f t="shared" si="6"/>
        <v>0</v>
      </c>
      <c r="N89" s="42"/>
    </row>
    <row r="90" spans="1:14" ht="12.75">
      <c r="A90" s="42">
        <f t="shared" si="5"/>
        <v>28988</v>
      </c>
      <c r="B90" s="43">
        <v>29</v>
      </c>
      <c r="C90" s="43">
        <v>-12</v>
      </c>
      <c r="D90" s="44">
        <v>0.918</v>
      </c>
      <c r="E90" s="44"/>
      <c r="F90" s="43">
        <v>29</v>
      </c>
      <c r="G90" s="43">
        <v>-12</v>
      </c>
      <c r="H90" s="43">
        <v>106316</v>
      </c>
      <c r="I90" s="43">
        <v>11933</v>
      </c>
      <c r="J90" s="43">
        <v>29</v>
      </c>
      <c r="K90" s="43">
        <v>-12</v>
      </c>
      <c r="L90" s="44">
        <v>4678.023</v>
      </c>
      <c r="M90" s="42">
        <f t="shared" si="6"/>
        <v>0</v>
      </c>
      <c r="N90" s="42"/>
    </row>
    <row r="91" spans="1:14" ht="12.75">
      <c r="A91" s="42">
        <f t="shared" si="5"/>
        <v>28989</v>
      </c>
      <c r="B91" s="43">
        <v>29</v>
      </c>
      <c r="C91" s="43">
        <v>-11</v>
      </c>
      <c r="D91" s="44">
        <v>0.444</v>
      </c>
      <c r="E91" s="44">
        <f>SUM(D91:D92)</f>
        <v>0.9990000000000001</v>
      </c>
      <c r="F91" s="43">
        <v>29</v>
      </c>
      <c r="G91" s="43">
        <v>-11</v>
      </c>
      <c r="H91" s="43">
        <v>105178</v>
      </c>
      <c r="I91" s="43">
        <v>12096</v>
      </c>
      <c r="J91" s="43">
        <v>29</v>
      </c>
      <c r="K91" s="43">
        <v>-11</v>
      </c>
      <c r="L91" s="44">
        <v>4693.923</v>
      </c>
      <c r="M91" s="42">
        <f t="shared" si="6"/>
        <v>0</v>
      </c>
      <c r="N91" s="42"/>
    </row>
    <row r="92" spans="1:14" ht="12.75">
      <c r="A92" s="42">
        <f t="shared" si="5"/>
        <v>28989</v>
      </c>
      <c r="B92" s="43">
        <v>29</v>
      </c>
      <c r="C92" s="43">
        <v>-11</v>
      </c>
      <c r="D92" s="44">
        <v>0.555</v>
      </c>
      <c r="E92" s="44"/>
      <c r="F92" s="43">
        <v>29</v>
      </c>
      <c r="G92" s="43">
        <v>-11</v>
      </c>
      <c r="H92" s="43">
        <v>105178</v>
      </c>
      <c r="I92" s="43">
        <v>12096</v>
      </c>
      <c r="J92" s="43">
        <v>29</v>
      </c>
      <c r="K92" s="43">
        <v>-11</v>
      </c>
      <c r="L92" s="44">
        <v>4693.923</v>
      </c>
      <c r="M92" s="42">
        <f t="shared" si="6"/>
        <v>0</v>
      </c>
      <c r="N92" s="42"/>
    </row>
    <row r="93" spans="1:14" ht="12.75">
      <c r="A93" s="42">
        <f t="shared" si="5"/>
        <v>28990</v>
      </c>
      <c r="B93" s="43">
        <v>29</v>
      </c>
      <c r="C93" s="43">
        <v>-10</v>
      </c>
      <c r="D93" s="44">
        <v>0.502</v>
      </c>
      <c r="E93" s="44">
        <f>SUM(D93:D94)</f>
        <v>1</v>
      </c>
      <c r="F93" s="43">
        <v>29</v>
      </c>
      <c r="G93" s="43">
        <v>-10</v>
      </c>
      <c r="H93" s="43">
        <v>83234</v>
      </c>
      <c r="I93" s="43">
        <v>12095</v>
      </c>
      <c r="J93" s="43">
        <v>29</v>
      </c>
      <c r="K93" s="43">
        <v>-10</v>
      </c>
      <c r="L93" s="44">
        <v>4708.39</v>
      </c>
      <c r="M93" s="42">
        <f t="shared" si="6"/>
        <v>0</v>
      </c>
      <c r="N93" s="42"/>
    </row>
    <row r="94" spans="1:14" ht="12.75">
      <c r="A94" s="42">
        <f t="shared" si="5"/>
        <v>28990</v>
      </c>
      <c r="B94" s="43">
        <v>29</v>
      </c>
      <c r="C94" s="43">
        <v>-10</v>
      </c>
      <c r="D94" s="44">
        <v>0.498</v>
      </c>
      <c r="E94" s="44"/>
      <c r="F94" s="43">
        <v>29</v>
      </c>
      <c r="G94" s="43">
        <v>-10</v>
      </c>
      <c r="H94" s="43">
        <v>83234</v>
      </c>
      <c r="I94" s="43">
        <v>12095</v>
      </c>
      <c r="J94" s="43">
        <v>29</v>
      </c>
      <c r="K94" s="43">
        <v>-10</v>
      </c>
      <c r="L94" s="44">
        <v>4708.39</v>
      </c>
      <c r="M94" s="42">
        <f t="shared" si="6"/>
        <v>0</v>
      </c>
      <c r="N94" s="42"/>
    </row>
    <row r="95" spans="1:14" ht="12.75">
      <c r="A95" s="42">
        <f t="shared" si="5"/>
        <v>28991</v>
      </c>
      <c r="B95" s="43">
        <v>29</v>
      </c>
      <c r="C95" s="43">
        <v>-9</v>
      </c>
      <c r="D95" s="44">
        <v>0.421</v>
      </c>
      <c r="E95" s="44">
        <f>SUM(D95:D96)</f>
        <v>0.613</v>
      </c>
      <c r="F95" s="43">
        <v>29</v>
      </c>
      <c r="G95" s="43">
        <v>-9</v>
      </c>
      <c r="H95" s="43">
        <v>56050</v>
      </c>
      <c r="I95" s="43">
        <v>5431</v>
      </c>
      <c r="J95" s="43">
        <v>29</v>
      </c>
      <c r="K95" s="43">
        <v>-9</v>
      </c>
      <c r="L95" s="44">
        <v>4721.425</v>
      </c>
      <c r="M95" s="42">
        <f t="shared" si="6"/>
        <v>0</v>
      </c>
      <c r="N95" s="42"/>
    </row>
    <row r="96" spans="1:14" ht="12.75">
      <c r="A96" s="42">
        <f t="shared" si="5"/>
        <v>28991</v>
      </c>
      <c r="B96" s="43">
        <v>29</v>
      </c>
      <c r="C96" s="43">
        <v>-9</v>
      </c>
      <c r="D96" s="44">
        <v>0.192</v>
      </c>
      <c r="E96" s="44"/>
      <c r="F96" s="43">
        <v>29</v>
      </c>
      <c r="G96" s="43">
        <v>-9</v>
      </c>
      <c r="H96" s="43">
        <v>56050</v>
      </c>
      <c r="I96" s="43">
        <v>5431</v>
      </c>
      <c r="J96" s="43">
        <v>29</v>
      </c>
      <c r="K96" s="43">
        <v>-9</v>
      </c>
      <c r="L96" s="44">
        <v>4721.425</v>
      </c>
      <c r="M96" s="42">
        <f t="shared" si="6"/>
        <v>0</v>
      </c>
      <c r="N96" s="42"/>
    </row>
    <row r="97" spans="1:14" ht="12.75">
      <c r="A97" s="42">
        <f t="shared" si="5"/>
        <v>29984</v>
      </c>
      <c r="B97" s="43">
        <v>30</v>
      </c>
      <c r="C97" s="43">
        <v>-16</v>
      </c>
      <c r="D97" s="44">
        <v>0.201</v>
      </c>
      <c r="E97" s="44">
        <f>D97</f>
        <v>0.201</v>
      </c>
      <c r="F97" s="43">
        <v>30</v>
      </c>
      <c r="G97" s="43">
        <v>-16</v>
      </c>
      <c r="H97" s="43">
        <v>9157</v>
      </c>
      <c r="I97" s="43">
        <v>2419</v>
      </c>
      <c r="J97" s="43">
        <v>30</v>
      </c>
      <c r="K97" s="43">
        <v>-16</v>
      </c>
      <c r="L97" s="44">
        <v>4600.239</v>
      </c>
      <c r="M97" s="42">
        <f t="shared" si="6"/>
        <v>0</v>
      </c>
      <c r="N97" s="42"/>
    </row>
    <row r="98" spans="1:14" ht="12.75">
      <c r="A98" s="42">
        <f aca="true" t="shared" si="7" ref="A98:A129">1000*B98+C98</f>
        <v>29985</v>
      </c>
      <c r="B98" s="43">
        <v>30</v>
      </c>
      <c r="C98" s="43">
        <v>-15</v>
      </c>
      <c r="D98" s="44">
        <v>0.736</v>
      </c>
      <c r="E98" s="44">
        <f>SUM(D98:D100)</f>
        <v>0.886</v>
      </c>
      <c r="F98" s="43">
        <v>30</v>
      </c>
      <c r="G98" s="43">
        <v>-15</v>
      </c>
      <c r="H98" s="43">
        <v>124072</v>
      </c>
      <c r="I98" s="43">
        <v>10709</v>
      </c>
      <c r="J98" s="43">
        <v>30</v>
      </c>
      <c r="K98" s="43">
        <v>-15</v>
      </c>
      <c r="L98" s="44">
        <v>4621.803</v>
      </c>
      <c r="M98" s="42">
        <f aca="true" t="shared" si="8" ref="M98:M129">IF(AND(B98=F98,F98=J98,C98=G98,G98=K98),0,1)</f>
        <v>0</v>
      </c>
      <c r="N98" s="42"/>
    </row>
    <row r="99" spans="1:14" ht="12.75">
      <c r="A99" s="42">
        <f t="shared" si="7"/>
        <v>29985</v>
      </c>
      <c r="B99" s="43">
        <v>30</v>
      </c>
      <c r="C99" s="43">
        <v>-15</v>
      </c>
      <c r="D99" s="44">
        <v>0.092</v>
      </c>
      <c r="E99" s="44"/>
      <c r="F99" s="43">
        <v>30</v>
      </c>
      <c r="G99" s="43">
        <v>-15</v>
      </c>
      <c r="H99" s="43">
        <v>124072</v>
      </c>
      <c r="I99" s="43">
        <v>10709</v>
      </c>
      <c r="J99" s="43">
        <v>30</v>
      </c>
      <c r="K99" s="43">
        <v>-15</v>
      </c>
      <c r="L99" s="44">
        <v>4621.803</v>
      </c>
      <c r="M99" s="42">
        <f t="shared" si="8"/>
        <v>0</v>
      </c>
      <c r="N99" s="42"/>
    </row>
    <row r="100" spans="1:14" ht="12.75">
      <c r="A100" s="42">
        <f t="shared" si="7"/>
        <v>29985</v>
      </c>
      <c r="B100" s="43">
        <v>30</v>
      </c>
      <c r="C100" s="43">
        <v>-15</v>
      </c>
      <c r="D100" s="44">
        <v>0.058</v>
      </c>
      <c r="E100" s="44"/>
      <c r="F100" s="43">
        <v>30</v>
      </c>
      <c r="G100" s="43">
        <v>-15</v>
      </c>
      <c r="H100" s="43">
        <v>124072</v>
      </c>
      <c r="I100" s="43">
        <v>10709</v>
      </c>
      <c r="J100" s="43">
        <v>30</v>
      </c>
      <c r="K100" s="43">
        <v>-15</v>
      </c>
      <c r="L100" s="44">
        <v>4621.803</v>
      </c>
      <c r="M100" s="42">
        <f t="shared" si="8"/>
        <v>0</v>
      </c>
      <c r="N100" s="42"/>
    </row>
    <row r="101" spans="1:14" ht="12.75">
      <c r="A101" s="42">
        <f t="shared" si="7"/>
        <v>29986</v>
      </c>
      <c r="B101" s="43">
        <v>30</v>
      </c>
      <c r="C101" s="43">
        <v>-14</v>
      </c>
      <c r="D101" s="44">
        <v>0.069</v>
      </c>
      <c r="E101" s="44">
        <f>SUM(D101:D102)</f>
        <v>1</v>
      </c>
      <c r="F101" s="43">
        <v>30</v>
      </c>
      <c r="G101" s="43">
        <v>-14</v>
      </c>
      <c r="H101" s="43">
        <v>55910</v>
      </c>
      <c r="I101" s="43">
        <v>12096</v>
      </c>
      <c r="J101" s="43">
        <v>30</v>
      </c>
      <c r="K101" s="43">
        <v>-14</v>
      </c>
      <c r="L101" s="44">
        <v>4641.958</v>
      </c>
      <c r="M101" s="42">
        <f t="shared" si="8"/>
        <v>0</v>
      </c>
      <c r="N101" s="42"/>
    </row>
    <row r="102" spans="1:14" ht="12.75">
      <c r="A102" s="42">
        <f t="shared" si="7"/>
        <v>29986</v>
      </c>
      <c r="B102" s="43">
        <v>30</v>
      </c>
      <c r="C102" s="43">
        <v>-14</v>
      </c>
      <c r="D102" s="44">
        <v>0.931</v>
      </c>
      <c r="E102" s="44"/>
      <c r="F102" s="43">
        <v>30</v>
      </c>
      <c r="G102" s="43">
        <v>-14</v>
      </c>
      <c r="H102" s="43">
        <v>55910</v>
      </c>
      <c r="I102" s="43">
        <v>12096</v>
      </c>
      <c r="J102" s="43">
        <v>30</v>
      </c>
      <c r="K102" s="43">
        <v>-14</v>
      </c>
      <c r="L102" s="44">
        <v>4641.958</v>
      </c>
      <c r="M102" s="42">
        <f t="shared" si="8"/>
        <v>0</v>
      </c>
      <c r="N102" s="42"/>
    </row>
    <row r="103" spans="1:14" ht="12.75">
      <c r="A103" s="42">
        <f t="shared" si="7"/>
        <v>29987</v>
      </c>
      <c r="B103" s="43">
        <v>30</v>
      </c>
      <c r="C103" s="43">
        <v>-13</v>
      </c>
      <c r="D103" s="44">
        <v>0.484</v>
      </c>
      <c r="E103" s="44">
        <f>SUM(D103:D104)</f>
        <v>1</v>
      </c>
      <c r="F103" s="43">
        <v>30</v>
      </c>
      <c r="G103" s="43">
        <v>-13</v>
      </c>
      <c r="H103" s="43">
        <v>41177</v>
      </c>
      <c r="I103" s="43">
        <v>12096</v>
      </c>
      <c r="J103" s="43">
        <v>30</v>
      </c>
      <c r="K103" s="43">
        <v>-13</v>
      </c>
      <c r="L103" s="44">
        <v>4660.703</v>
      </c>
      <c r="M103" s="42">
        <f t="shared" si="8"/>
        <v>0</v>
      </c>
      <c r="N103" s="42"/>
    </row>
    <row r="104" spans="1:14" ht="12.75">
      <c r="A104" s="42">
        <f t="shared" si="7"/>
        <v>29987</v>
      </c>
      <c r="B104" s="43">
        <v>30</v>
      </c>
      <c r="C104" s="43">
        <v>-13</v>
      </c>
      <c r="D104" s="44">
        <v>0.516</v>
      </c>
      <c r="E104" s="44"/>
      <c r="F104" s="43">
        <v>30</v>
      </c>
      <c r="G104" s="43">
        <v>-13</v>
      </c>
      <c r="H104" s="43">
        <v>41177</v>
      </c>
      <c r="I104" s="43">
        <v>12096</v>
      </c>
      <c r="J104" s="43">
        <v>30</v>
      </c>
      <c r="K104" s="43">
        <v>-13</v>
      </c>
      <c r="L104" s="44">
        <v>4660.703</v>
      </c>
      <c r="M104" s="42">
        <f t="shared" si="8"/>
        <v>0</v>
      </c>
      <c r="N104" s="42"/>
    </row>
    <row r="105" spans="1:14" ht="12.75">
      <c r="A105" s="42">
        <f t="shared" si="7"/>
        <v>29988</v>
      </c>
      <c r="B105" s="43">
        <v>30</v>
      </c>
      <c r="C105" s="43">
        <v>-12</v>
      </c>
      <c r="D105" s="44">
        <v>0.794</v>
      </c>
      <c r="E105" s="44">
        <f>SUM(D105:D106)</f>
        <v>1</v>
      </c>
      <c r="F105" s="43">
        <v>30</v>
      </c>
      <c r="G105" s="43">
        <v>-12</v>
      </c>
      <c r="H105" s="43">
        <v>68011</v>
      </c>
      <c r="I105" s="43">
        <v>12096</v>
      </c>
      <c r="J105" s="43">
        <v>30</v>
      </c>
      <c r="K105" s="43">
        <v>-12</v>
      </c>
      <c r="L105" s="44">
        <v>4678.023</v>
      </c>
      <c r="M105" s="42">
        <f t="shared" si="8"/>
        <v>0</v>
      </c>
      <c r="N105" s="42"/>
    </row>
    <row r="106" spans="1:14" ht="12.75">
      <c r="A106" s="42">
        <f t="shared" si="7"/>
        <v>29988</v>
      </c>
      <c r="B106" s="43">
        <v>30</v>
      </c>
      <c r="C106" s="43">
        <v>-12</v>
      </c>
      <c r="D106" s="44">
        <v>0.206</v>
      </c>
      <c r="E106" s="44">
        <f>D106</f>
        <v>0.206</v>
      </c>
      <c r="F106" s="43">
        <v>30</v>
      </c>
      <c r="G106" s="43">
        <v>-12</v>
      </c>
      <c r="H106" s="43">
        <v>68011</v>
      </c>
      <c r="I106" s="43">
        <v>12096</v>
      </c>
      <c r="J106" s="43">
        <v>30</v>
      </c>
      <c r="K106" s="43">
        <v>-12</v>
      </c>
      <c r="L106" s="44">
        <v>4678.023</v>
      </c>
      <c r="M106" s="42">
        <f t="shared" si="8"/>
        <v>0</v>
      </c>
      <c r="N106" s="42"/>
    </row>
    <row r="107" spans="1:14" ht="12.75">
      <c r="A107" s="42">
        <f t="shared" si="7"/>
        <v>29989</v>
      </c>
      <c r="B107" s="43">
        <v>30</v>
      </c>
      <c r="C107" s="43">
        <v>-11</v>
      </c>
      <c r="D107" s="44">
        <v>1</v>
      </c>
      <c r="E107" s="44">
        <f>D107</f>
        <v>1</v>
      </c>
      <c r="F107" s="43">
        <v>30</v>
      </c>
      <c r="G107" s="43">
        <v>-11</v>
      </c>
      <c r="H107" s="43">
        <v>85758</v>
      </c>
      <c r="I107" s="43">
        <v>12096</v>
      </c>
      <c r="J107" s="43">
        <v>30</v>
      </c>
      <c r="K107" s="43">
        <v>-11</v>
      </c>
      <c r="L107" s="44">
        <v>4693.923</v>
      </c>
      <c r="M107" s="42">
        <f t="shared" si="8"/>
        <v>0</v>
      </c>
      <c r="N107" s="42"/>
    </row>
    <row r="108" spans="1:14" ht="12.75">
      <c r="A108" s="42">
        <f t="shared" si="7"/>
        <v>29990</v>
      </c>
      <c r="B108" s="43">
        <v>30</v>
      </c>
      <c r="C108" s="43">
        <v>-10</v>
      </c>
      <c r="D108" s="44">
        <v>1</v>
      </c>
      <c r="E108" s="44">
        <f>D108</f>
        <v>1</v>
      </c>
      <c r="F108" s="43">
        <v>30</v>
      </c>
      <c r="G108" s="43">
        <v>-10</v>
      </c>
      <c r="H108" s="43">
        <v>62777</v>
      </c>
      <c r="I108" s="43">
        <v>12096</v>
      </c>
      <c r="J108" s="43">
        <v>30</v>
      </c>
      <c r="K108" s="43">
        <v>-10</v>
      </c>
      <c r="L108" s="44">
        <v>4708.39</v>
      </c>
      <c r="M108" s="42">
        <f t="shared" si="8"/>
        <v>0</v>
      </c>
      <c r="N108" s="42"/>
    </row>
    <row r="109" spans="1:14" ht="12.75">
      <c r="A109" s="42">
        <f t="shared" si="7"/>
        <v>29991</v>
      </c>
      <c r="B109" s="43">
        <v>30</v>
      </c>
      <c r="C109" s="43">
        <v>-9</v>
      </c>
      <c r="D109" s="44">
        <v>0.711</v>
      </c>
      <c r="E109" s="44">
        <f>D109</f>
        <v>0.711</v>
      </c>
      <c r="F109" s="43">
        <v>30</v>
      </c>
      <c r="G109" s="43">
        <v>-9</v>
      </c>
      <c r="H109" s="43">
        <v>38355</v>
      </c>
      <c r="I109" s="43">
        <v>6696</v>
      </c>
      <c r="J109" s="43">
        <v>30</v>
      </c>
      <c r="K109" s="43">
        <v>-9</v>
      </c>
      <c r="L109" s="44">
        <v>4721.425</v>
      </c>
      <c r="M109" s="42">
        <f t="shared" si="8"/>
        <v>0</v>
      </c>
      <c r="N109" s="42"/>
    </row>
    <row r="110" spans="1:14" ht="12.75">
      <c r="A110" s="42">
        <f t="shared" si="7"/>
        <v>30985</v>
      </c>
      <c r="B110" s="43">
        <v>31</v>
      </c>
      <c r="C110" s="43">
        <v>-15</v>
      </c>
      <c r="D110" s="44">
        <v>0.587</v>
      </c>
      <c r="E110" s="44">
        <f>D110</f>
        <v>0.587</v>
      </c>
      <c r="F110" s="43">
        <v>31</v>
      </c>
      <c r="G110" s="43">
        <v>-15</v>
      </c>
      <c r="H110" s="43">
        <v>128986</v>
      </c>
      <c r="I110" s="43">
        <v>7031</v>
      </c>
      <c r="J110" s="43">
        <v>31</v>
      </c>
      <c r="K110" s="43">
        <v>-15</v>
      </c>
      <c r="L110" s="44">
        <v>4621.803</v>
      </c>
      <c r="M110" s="42">
        <f t="shared" si="8"/>
        <v>0</v>
      </c>
      <c r="N110" s="42"/>
    </row>
    <row r="111" spans="1:14" ht="12.75">
      <c r="A111" s="42">
        <f t="shared" si="7"/>
        <v>30986</v>
      </c>
      <c r="B111" s="43">
        <v>31</v>
      </c>
      <c r="C111" s="43">
        <v>-14</v>
      </c>
      <c r="D111" s="44">
        <v>0.147</v>
      </c>
      <c r="E111" s="44">
        <f>SUM(D111:D113)</f>
        <v>1</v>
      </c>
      <c r="F111" s="43">
        <v>31</v>
      </c>
      <c r="G111" s="43">
        <v>-14</v>
      </c>
      <c r="H111" s="43">
        <v>156336</v>
      </c>
      <c r="I111" s="43">
        <v>12096</v>
      </c>
      <c r="J111" s="43">
        <v>31</v>
      </c>
      <c r="K111" s="43">
        <v>-14</v>
      </c>
      <c r="L111" s="44">
        <v>4641.958</v>
      </c>
      <c r="M111" s="42">
        <f t="shared" si="8"/>
        <v>0</v>
      </c>
      <c r="N111" s="42"/>
    </row>
    <row r="112" spans="1:14" ht="12.75">
      <c r="A112" s="42">
        <f t="shared" si="7"/>
        <v>30986</v>
      </c>
      <c r="B112" s="43">
        <v>31</v>
      </c>
      <c r="C112" s="43">
        <v>-14</v>
      </c>
      <c r="D112" s="44">
        <v>0.626</v>
      </c>
      <c r="E112" s="44"/>
      <c r="F112" s="43">
        <v>31</v>
      </c>
      <c r="G112" s="43">
        <v>-14</v>
      </c>
      <c r="H112" s="43">
        <v>156336</v>
      </c>
      <c r="I112" s="43">
        <v>12096</v>
      </c>
      <c r="J112" s="43">
        <v>31</v>
      </c>
      <c r="K112" s="43">
        <v>-14</v>
      </c>
      <c r="L112" s="44">
        <v>4641.958</v>
      </c>
      <c r="M112" s="42">
        <f t="shared" si="8"/>
        <v>0</v>
      </c>
      <c r="N112" s="42"/>
    </row>
    <row r="113" spans="1:14" ht="12.75">
      <c r="A113" s="42">
        <f t="shared" si="7"/>
        <v>30986</v>
      </c>
      <c r="B113" s="43">
        <v>31</v>
      </c>
      <c r="C113" s="43">
        <v>-14</v>
      </c>
      <c r="D113" s="44">
        <v>0.227</v>
      </c>
      <c r="E113" s="44"/>
      <c r="F113" s="43">
        <v>31</v>
      </c>
      <c r="G113" s="43">
        <v>-14</v>
      </c>
      <c r="H113" s="43">
        <v>156336</v>
      </c>
      <c r="I113" s="43">
        <v>12096</v>
      </c>
      <c r="J113" s="43">
        <v>31</v>
      </c>
      <c r="K113" s="43">
        <v>-14</v>
      </c>
      <c r="L113" s="44">
        <v>4641.958</v>
      </c>
      <c r="M113" s="42">
        <f t="shared" si="8"/>
        <v>0</v>
      </c>
      <c r="N113" s="42"/>
    </row>
    <row r="114" spans="1:14" ht="12.75">
      <c r="A114" s="42">
        <f t="shared" si="7"/>
        <v>30987</v>
      </c>
      <c r="B114" s="43">
        <v>31</v>
      </c>
      <c r="C114" s="43">
        <v>-13</v>
      </c>
      <c r="D114" s="44">
        <v>0.985</v>
      </c>
      <c r="E114" s="44">
        <f>SUM(D114:D116)</f>
        <v>1.001</v>
      </c>
      <c r="F114" s="43">
        <v>31</v>
      </c>
      <c r="G114" s="43">
        <v>-13</v>
      </c>
      <c r="H114" s="43">
        <v>33886</v>
      </c>
      <c r="I114" s="43">
        <v>12096</v>
      </c>
      <c r="J114" s="43">
        <v>31</v>
      </c>
      <c r="K114" s="43">
        <v>-13</v>
      </c>
      <c r="L114" s="44">
        <v>4660.703</v>
      </c>
      <c r="M114" s="42">
        <f t="shared" si="8"/>
        <v>0</v>
      </c>
      <c r="N114" s="42"/>
    </row>
    <row r="115" spans="1:14" ht="12.75">
      <c r="A115" s="42">
        <f t="shared" si="7"/>
        <v>30987</v>
      </c>
      <c r="B115" s="43">
        <v>31</v>
      </c>
      <c r="C115" s="43">
        <v>-13</v>
      </c>
      <c r="D115" s="44">
        <v>0.006</v>
      </c>
      <c r="E115" s="44"/>
      <c r="F115" s="43">
        <v>31</v>
      </c>
      <c r="G115" s="43">
        <v>-13</v>
      </c>
      <c r="H115" s="43">
        <v>33886</v>
      </c>
      <c r="I115" s="43">
        <v>12096</v>
      </c>
      <c r="J115" s="43">
        <v>31</v>
      </c>
      <c r="K115" s="43">
        <v>-13</v>
      </c>
      <c r="L115" s="44">
        <v>4660.703</v>
      </c>
      <c r="M115" s="42">
        <f t="shared" si="8"/>
        <v>0</v>
      </c>
      <c r="N115" s="42"/>
    </row>
    <row r="116" spans="1:14" ht="12.75">
      <c r="A116" s="42">
        <f t="shared" si="7"/>
        <v>30987</v>
      </c>
      <c r="B116" s="43">
        <v>31</v>
      </c>
      <c r="C116" s="43">
        <v>-13</v>
      </c>
      <c r="D116" s="44">
        <v>0.01</v>
      </c>
      <c r="E116" s="44"/>
      <c r="F116" s="43">
        <v>31</v>
      </c>
      <c r="G116" s="43">
        <v>-13</v>
      </c>
      <c r="H116" s="43">
        <v>33886</v>
      </c>
      <c r="I116" s="43">
        <v>12096</v>
      </c>
      <c r="J116" s="43">
        <v>31</v>
      </c>
      <c r="K116" s="43">
        <v>-13</v>
      </c>
      <c r="L116" s="44">
        <v>4660.703</v>
      </c>
      <c r="M116" s="42">
        <f t="shared" si="8"/>
        <v>0</v>
      </c>
      <c r="N116" s="42"/>
    </row>
    <row r="117" spans="1:14" ht="12.75">
      <c r="A117" s="42">
        <f t="shared" si="7"/>
        <v>30988</v>
      </c>
      <c r="B117" s="43">
        <v>31</v>
      </c>
      <c r="C117" s="43">
        <v>-12</v>
      </c>
      <c r="D117" s="44">
        <v>1</v>
      </c>
      <c r="E117" s="44">
        <f aca="true" t="shared" si="9" ref="E117:E122">D117</f>
        <v>1</v>
      </c>
      <c r="F117" s="43">
        <v>31</v>
      </c>
      <c r="G117" s="43">
        <v>-12</v>
      </c>
      <c r="H117" s="43">
        <v>43297</v>
      </c>
      <c r="I117" s="43">
        <v>12096</v>
      </c>
      <c r="J117" s="43">
        <v>31</v>
      </c>
      <c r="K117" s="43">
        <v>-12</v>
      </c>
      <c r="L117" s="44">
        <v>4678.023</v>
      </c>
      <c r="M117" s="42">
        <f t="shared" si="8"/>
        <v>0</v>
      </c>
      <c r="N117" s="42"/>
    </row>
    <row r="118" spans="1:14" ht="12.75">
      <c r="A118" s="42">
        <f t="shared" si="7"/>
        <v>30989</v>
      </c>
      <c r="B118" s="43">
        <v>31</v>
      </c>
      <c r="C118" s="43">
        <v>-11</v>
      </c>
      <c r="D118" s="44">
        <v>1</v>
      </c>
      <c r="E118" s="44">
        <f t="shared" si="9"/>
        <v>1</v>
      </c>
      <c r="F118" s="43">
        <v>31</v>
      </c>
      <c r="G118" s="43">
        <v>-11</v>
      </c>
      <c r="H118" s="43">
        <v>87968</v>
      </c>
      <c r="I118" s="43">
        <v>12096</v>
      </c>
      <c r="J118" s="43">
        <v>31</v>
      </c>
      <c r="K118" s="43">
        <v>-11</v>
      </c>
      <c r="L118" s="44">
        <v>4693.923</v>
      </c>
      <c r="M118" s="42">
        <f t="shared" si="8"/>
        <v>0</v>
      </c>
      <c r="N118" s="42"/>
    </row>
    <row r="119" spans="1:14" ht="12.75">
      <c r="A119" s="42">
        <f t="shared" si="7"/>
        <v>30990</v>
      </c>
      <c r="B119" s="43">
        <v>31</v>
      </c>
      <c r="C119" s="43">
        <v>-10</v>
      </c>
      <c r="D119" s="44">
        <v>0.998</v>
      </c>
      <c r="E119" s="44">
        <f t="shared" si="9"/>
        <v>0.998</v>
      </c>
      <c r="F119" s="43">
        <v>31</v>
      </c>
      <c r="G119" s="43">
        <v>-10</v>
      </c>
      <c r="H119" s="43">
        <v>95062</v>
      </c>
      <c r="I119" s="43">
        <v>12055</v>
      </c>
      <c r="J119" s="43">
        <v>31</v>
      </c>
      <c r="K119" s="43">
        <v>-10</v>
      </c>
      <c r="L119" s="44">
        <v>4708.39</v>
      </c>
      <c r="M119" s="42">
        <f t="shared" si="8"/>
        <v>0</v>
      </c>
      <c r="N119" s="42"/>
    </row>
    <row r="120" spans="1:14" ht="12.75">
      <c r="A120" s="42">
        <f t="shared" si="7"/>
        <v>30991</v>
      </c>
      <c r="B120" s="43">
        <v>31</v>
      </c>
      <c r="C120" s="43">
        <v>-9</v>
      </c>
      <c r="D120" s="44">
        <v>0.252</v>
      </c>
      <c r="E120" s="44">
        <f t="shared" si="9"/>
        <v>0.252</v>
      </c>
      <c r="F120" s="43">
        <v>31</v>
      </c>
      <c r="G120" s="43">
        <v>-9</v>
      </c>
      <c r="H120" s="43">
        <v>20616</v>
      </c>
      <c r="I120" s="43">
        <v>2695</v>
      </c>
      <c r="J120" s="43">
        <v>31</v>
      </c>
      <c r="K120" s="43">
        <v>-9</v>
      </c>
      <c r="L120" s="44">
        <v>4721.425</v>
      </c>
      <c r="M120" s="42">
        <f t="shared" si="8"/>
        <v>0</v>
      </c>
      <c r="N120" s="42"/>
    </row>
    <row r="121" spans="1:14" ht="12.75">
      <c r="A121" s="42">
        <f t="shared" si="7"/>
        <v>31985</v>
      </c>
      <c r="B121" s="43">
        <v>32</v>
      </c>
      <c r="C121" s="43">
        <v>-15</v>
      </c>
      <c r="D121" s="44">
        <v>0.258</v>
      </c>
      <c r="E121" s="44">
        <f t="shared" si="9"/>
        <v>0.258</v>
      </c>
      <c r="F121" s="43">
        <v>32</v>
      </c>
      <c r="G121" s="43">
        <v>-15</v>
      </c>
      <c r="H121" s="43">
        <v>80285</v>
      </c>
      <c r="I121" s="43">
        <v>2991</v>
      </c>
      <c r="J121" s="43">
        <v>32</v>
      </c>
      <c r="K121" s="43">
        <v>-15</v>
      </c>
      <c r="L121" s="44">
        <v>4621.803</v>
      </c>
      <c r="M121" s="42">
        <f t="shared" si="8"/>
        <v>0</v>
      </c>
      <c r="N121" s="42"/>
    </row>
    <row r="122" spans="1:14" ht="12.75">
      <c r="A122" s="42">
        <f t="shared" si="7"/>
        <v>31986</v>
      </c>
      <c r="B122" s="43">
        <v>32</v>
      </c>
      <c r="C122" s="43">
        <v>-14</v>
      </c>
      <c r="D122" s="44">
        <v>0.907</v>
      </c>
      <c r="E122" s="44">
        <f t="shared" si="9"/>
        <v>0.907</v>
      </c>
      <c r="F122" s="43">
        <v>32</v>
      </c>
      <c r="G122" s="43">
        <v>-14</v>
      </c>
      <c r="H122" s="43">
        <v>235668</v>
      </c>
      <c r="I122" s="43">
        <v>10857</v>
      </c>
      <c r="J122" s="43">
        <v>32</v>
      </c>
      <c r="K122" s="43">
        <v>-14</v>
      </c>
      <c r="L122" s="44">
        <v>4641.958</v>
      </c>
      <c r="M122" s="42">
        <f t="shared" si="8"/>
        <v>0</v>
      </c>
      <c r="N122" s="42"/>
    </row>
    <row r="123" spans="1:14" ht="12.75">
      <c r="A123" s="42">
        <f t="shared" si="7"/>
        <v>31987</v>
      </c>
      <c r="B123" s="43">
        <v>32</v>
      </c>
      <c r="C123" s="43">
        <v>-13</v>
      </c>
      <c r="D123" s="44">
        <v>0.158</v>
      </c>
      <c r="E123" s="44">
        <f>SUM(D123:D124)</f>
        <v>0.996</v>
      </c>
      <c r="F123" s="43">
        <v>32</v>
      </c>
      <c r="G123" s="43">
        <v>-13</v>
      </c>
      <c r="H123" s="43">
        <v>112903</v>
      </c>
      <c r="I123" s="43">
        <v>12032</v>
      </c>
      <c r="J123" s="43">
        <v>32</v>
      </c>
      <c r="K123" s="43">
        <v>-13</v>
      </c>
      <c r="L123" s="44">
        <v>4660.703</v>
      </c>
      <c r="M123" s="42">
        <f t="shared" si="8"/>
        <v>0</v>
      </c>
      <c r="N123" s="42"/>
    </row>
    <row r="124" spans="1:14" ht="12.75">
      <c r="A124" s="42">
        <f t="shared" si="7"/>
        <v>31987</v>
      </c>
      <c r="B124" s="43">
        <v>32</v>
      </c>
      <c r="C124" s="43">
        <v>-13</v>
      </c>
      <c r="D124" s="44">
        <v>0.838</v>
      </c>
      <c r="E124" s="44"/>
      <c r="F124" s="43">
        <v>32</v>
      </c>
      <c r="G124" s="43">
        <v>-13</v>
      </c>
      <c r="H124" s="43">
        <v>112903</v>
      </c>
      <c r="I124" s="43">
        <v>12032</v>
      </c>
      <c r="J124" s="43">
        <v>32</v>
      </c>
      <c r="K124" s="43">
        <v>-13</v>
      </c>
      <c r="L124" s="44">
        <v>4660.703</v>
      </c>
      <c r="M124" s="42">
        <f t="shared" si="8"/>
        <v>0</v>
      </c>
      <c r="N124" s="42"/>
    </row>
    <row r="125" spans="1:14" ht="12.75">
      <c r="A125" s="42">
        <f t="shared" si="7"/>
        <v>31988</v>
      </c>
      <c r="B125" s="43">
        <v>32</v>
      </c>
      <c r="C125" s="43">
        <v>-12</v>
      </c>
      <c r="D125" s="44">
        <v>0.381</v>
      </c>
      <c r="E125" s="44">
        <f>SUM(D125:D126)</f>
        <v>1</v>
      </c>
      <c r="F125" s="43">
        <v>32</v>
      </c>
      <c r="G125" s="43">
        <v>-12</v>
      </c>
      <c r="H125" s="43">
        <v>34271</v>
      </c>
      <c r="I125" s="43">
        <v>12096</v>
      </c>
      <c r="J125" s="43">
        <v>32</v>
      </c>
      <c r="K125" s="43">
        <v>-12</v>
      </c>
      <c r="L125" s="44">
        <v>4678.023</v>
      </c>
      <c r="M125" s="42">
        <f t="shared" si="8"/>
        <v>0</v>
      </c>
      <c r="N125" s="42"/>
    </row>
    <row r="126" spans="1:14" ht="12.75">
      <c r="A126" s="42">
        <f t="shared" si="7"/>
        <v>31988</v>
      </c>
      <c r="B126" s="43">
        <v>32</v>
      </c>
      <c r="C126" s="43">
        <v>-12</v>
      </c>
      <c r="D126" s="44">
        <v>0.619</v>
      </c>
      <c r="E126" s="44"/>
      <c r="F126" s="43">
        <v>32</v>
      </c>
      <c r="G126" s="43">
        <v>-12</v>
      </c>
      <c r="H126" s="43">
        <v>34271</v>
      </c>
      <c r="I126" s="43">
        <v>12096</v>
      </c>
      <c r="J126" s="43">
        <v>32</v>
      </c>
      <c r="K126" s="43">
        <v>-12</v>
      </c>
      <c r="L126" s="44">
        <v>4678.023</v>
      </c>
      <c r="M126" s="42">
        <f t="shared" si="8"/>
        <v>0</v>
      </c>
      <c r="N126" s="42"/>
    </row>
    <row r="127" spans="1:14" ht="12.75">
      <c r="A127" s="42">
        <f t="shared" si="7"/>
        <v>31989</v>
      </c>
      <c r="B127" s="43">
        <v>32</v>
      </c>
      <c r="C127" s="43">
        <v>-11</v>
      </c>
      <c r="D127" s="44">
        <v>0.613</v>
      </c>
      <c r="E127" s="44">
        <f>SUM(D127:D128)</f>
        <v>1</v>
      </c>
      <c r="F127" s="43">
        <v>32</v>
      </c>
      <c r="G127" s="43">
        <v>-11</v>
      </c>
      <c r="H127" s="43">
        <v>59409</v>
      </c>
      <c r="I127" s="43">
        <v>12096</v>
      </c>
      <c r="J127" s="43">
        <v>32</v>
      </c>
      <c r="K127" s="43">
        <v>-11</v>
      </c>
      <c r="L127" s="44">
        <v>4693.923</v>
      </c>
      <c r="M127" s="42">
        <f t="shared" si="8"/>
        <v>0</v>
      </c>
      <c r="N127" s="42"/>
    </row>
    <row r="128" spans="1:14" ht="12.75">
      <c r="A128" s="42">
        <f t="shared" si="7"/>
        <v>31989</v>
      </c>
      <c r="B128" s="43">
        <v>32</v>
      </c>
      <c r="C128" s="43">
        <v>-11</v>
      </c>
      <c r="D128" s="44">
        <v>0.387</v>
      </c>
      <c r="E128" s="44"/>
      <c r="F128" s="43">
        <v>32</v>
      </c>
      <c r="G128" s="43">
        <v>-11</v>
      </c>
      <c r="H128" s="43">
        <v>59409</v>
      </c>
      <c r="I128" s="43">
        <v>12096</v>
      </c>
      <c r="J128" s="43">
        <v>32</v>
      </c>
      <c r="K128" s="43">
        <v>-11</v>
      </c>
      <c r="L128" s="44">
        <v>4693.923</v>
      </c>
      <c r="M128" s="42">
        <f t="shared" si="8"/>
        <v>0</v>
      </c>
      <c r="N128" s="42"/>
    </row>
    <row r="129" spans="1:14" ht="12.75">
      <c r="A129" s="42">
        <f t="shared" si="7"/>
        <v>31990</v>
      </c>
      <c r="B129" s="43">
        <v>32</v>
      </c>
      <c r="C129" s="43">
        <v>-10</v>
      </c>
      <c r="D129" s="44">
        <v>0.776</v>
      </c>
      <c r="E129" s="44">
        <f>D129</f>
        <v>0.776</v>
      </c>
      <c r="F129" s="43">
        <v>32</v>
      </c>
      <c r="G129" s="43">
        <v>-10</v>
      </c>
      <c r="H129" s="43">
        <v>79727</v>
      </c>
      <c r="I129" s="43">
        <v>9538</v>
      </c>
      <c r="J129" s="43">
        <v>32</v>
      </c>
      <c r="K129" s="43">
        <v>-10</v>
      </c>
      <c r="L129" s="44">
        <v>4708.39</v>
      </c>
      <c r="M129" s="42">
        <f t="shared" si="8"/>
        <v>0</v>
      </c>
      <c r="N129" s="42"/>
    </row>
    <row r="130" spans="1:14" ht="12.75">
      <c r="A130" s="42">
        <f aca="true" t="shared" si="10" ref="A130:A136">1000*B130+C130</f>
        <v>32985</v>
      </c>
      <c r="B130" s="43">
        <v>33</v>
      </c>
      <c r="C130" s="43">
        <v>-15</v>
      </c>
      <c r="D130" s="44">
        <v>0.011</v>
      </c>
      <c r="E130" s="44">
        <f>D130</f>
        <v>0.011</v>
      </c>
      <c r="F130" s="43">
        <v>33</v>
      </c>
      <c r="G130" s="43">
        <v>-15</v>
      </c>
      <c r="H130" s="43">
        <v>1678</v>
      </c>
      <c r="I130" s="43">
        <v>72</v>
      </c>
      <c r="J130" s="43">
        <v>33</v>
      </c>
      <c r="K130" s="43">
        <v>-15</v>
      </c>
      <c r="L130" s="44">
        <v>4621.803</v>
      </c>
      <c r="M130" s="42">
        <f aca="true" t="shared" si="11" ref="M130:M136">IF(AND(B130=F130,F130=J130,C130=G130,G130=K130),0,1)</f>
        <v>0</v>
      </c>
      <c r="N130" s="42"/>
    </row>
    <row r="131" spans="1:14" ht="12.75">
      <c r="A131" s="42">
        <f t="shared" si="10"/>
        <v>32986</v>
      </c>
      <c r="B131" s="43">
        <v>33</v>
      </c>
      <c r="C131" s="43">
        <v>-14</v>
      </c>
      <c r="D131" s="44">
        <v>0.009</v>
      </c>
      <c r="E131" s="44">
        <f>D131</f>
        <v>0.009</v>
      </c>
      <c r="F131" s="43">
        <v>33</v>
      </c>
      <c r="G131" s="43">
        <v>-14</v>
      </c>
      <c r="H131" s="43">
        <v>1570</v>
      </c>
      <c r="I131" s="43">
        <v>69</v>
      </c>
      <c r="J131" s="43">
        <v>33</v>
      </c>
      <c r="K131" s="43">
        <v>-14</v>
      </c>
      <c r="L131" s="44">
        <v>4641.958</v>
      </c>
      <c r="M131" s="42">
        <f t="shared" si="11"/>
        <v>0</v>
      </c>
      <c r="N131" s="42"/>
    </row>
    <row r="132" spans="1:14" ht="12.75">
      <c r="A132" s="42">
        <f t="shared" si="10"/>
        <v>32987</v>
      </c>
      <c r="B132" s="43">
        <v>33</v>
      </c>
      <c r="C132" s="43">
        <v>-13</v>
      </c>
      <c r="D132" s="44">
        <v>0.218</v>
      </c>
      <c r="E132" s="44">
        <f>D132</f>
        <v>0.218</v>
      </c>
      <c r="F132" s="43">
        <v>33</v>
      </c>
      <c r="G132" s="43">
        <v>-13</v>
      </c>
      <c r="H132" s="43">
        <v>30508</v>
      </c>
      <c r="I132" s="43">
        <v>2649</v>
      </c>
      <c r="J132" s="43">
        <v>33</v>
      </c>
      <c r="K132" s="43">
        <v>-13</v>
      </c>
      <c r="L132" s="44">
        <v>4660.703</v>
      </c>
      <c r="M132" s="42">
        <f t="shared" si="11"/>
        <v>0</v>
      </c>
      <c r="N132" s="42"/>
    </row>
    <row r="133" spans="1:14" ht="12.75">
      <c r="A133" s="42">
        <f t="shared" si="10"/>
        <v>32988</v>
      </c>
      <c r="B133" s="43">
        <v>33</v>
      </c>
      <c r="C133" s="43">
        <v>-12</v>
      </c>
      <c r="D133" s="44">
        <v>0.324</v>
      </c>
      <c r="E133" s="44">
        <f>D133</f>
        <v>0.324</v>
      </c>
      <c r="F133" s="43">
        <v>33</v>
      </c>
      <c r="G133" s="43">
        <v>-12</v>
      </c>
      <c r="H133" s="43">
        <v>14719</v>
      </c>
      <c r="I133" s="43">
        <v>3826</v>
      </c>
      <c r="J133" s="43">
        <v>33</v>
      </c>
      <c r="K133" s="43">
        <v>-12</v>
      </c>
      <c r="L133" s="44">
        <v>4678.023</v>
      </c>
      <c r="M133" s="42">
        <f t="shared" si="11"/>
        <v>0</v>
      </c>
      <c r="N133" s="42"/>
    </row>
    <row r="134" spans="1:14" ht="12.75">
      <c r="A134" s="42">
        <f t="shared" si="10"/>
        <v>32989</v>
      </c>
      <c r="B134" s="43">
        <v>33</v>
      </c>
      <c r="C134" s="43">
        <v>-11</v>
      </c>
      <c r="D134" s="44">
        <v>0.32</v>
      </c>
      <c r="E134" s="44">
        <f>SUM(D134:D135)</f>
        <v>0.489</v>
      </c>
      <c r="F134" s="43">
        <v>33</v>
      </c>
      <c r="G134" s="43">
        <v>-11</v>
      </c>
      <c r="H134" s="43">
        <v>39473</v>
      </c>
      <c r="I134" s="43">
        <v>5976</v>
      </c>
      <c r="J134" s="43">
        <v>33</v>
      </c>
      <c r="K134" s="43">
        <v>-11</v>
      </c>
      <c r="L134" s="44">
        <v>4693.923</v>
      </c>
      <c r="M134" s="42">
        <f t="shared" si="11"/>
        <v>0</v>
      </c>
      <c r="N134" s="42"/>
    </row>
    <row r="135" spans="1:14" ht="12.75">
      <c r="A135" s="42">
        <f t="shared" si="10"/>
        <v>32989</v>
      </c>
      <c r="B135" s="43">
        <v>33</v>
      </c>
      <c r="C135" s="43">
        <v>-11</v>
      </c>
      <c r="D135" s="44">
        <v>0.169</v>
      </c>
      <c r="E135" s="44"/>
      <c r="F135" s="43">
        <v>33</v>
      </c>
      <c r="G135" s="43">
        <v>-11</v>
      </c>
      <c r="H135" s="43">
        <v>39473</v>
      </c>
      <c r="I135" s="43">
        <v>5976</v>
      </c>
      <c r="J135" s="43">
        <v>33</v>
      </c>
      <c r="K135" s="43">
        <v>-11</v>
      </c>
      <c r="L135" s="44">
        <v>4693.923</v>
      </c>
      <c r="M135" s="42">
        <f t="shared" si="11"/>
        <v>0</v>
      </c>
      <c r="N135" s="42"/>
    </row>
    <row r="136" spans="1:14" ht="12.75">
      <c r="A136" s="42">
        <f t="shared" si="10"/>
        <v>32990</v>
      </c>
      <c r="B136" s="43">
        <v>33</v>
      </c>
      <c r="C136" s="43">
        <v>-10</v>
      </c>
      <c r="D136" s="44">
        <v>0.113</v>
      </c>
      <c r="E136" s="44">
        <f>D136</f>
        <v>0.113</v>
      </c>
      <c r="F136" s="43">
        <v>33</v>
      </c>
      <c r="G136" s="43">
        <v>-10</v>
      </c>
      <c r="H136" s="43">
        <v>12227</v>
      </c>
      <c r="I136" s="43">
        <v>1366</v>
      </c>
      <c r="J136" s="43">
        <v>33</v>
      </c>
      <c r="K136" s="43">
        <v>-10</v>
      </c>
      <c r="L136" s="44">
        <v>4708.39</v>
      </c>
      <c r="M136" s="42">
        <f t="shared" si="11"/>
        <v>0</v>
      </c>
      <c r="N136" s="42"/>
    </row>
    <row r="137" spans="1:14" ht="12.7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</row>
    <row r="138" spans="1:14" ht="12.7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</row>
    <row r="139" spans="1:14" ht="12.7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P106"/>
  <sheetViews>
    <sheetView workbookViewId="0" topLeftCell="A1">
      <selection activeCell="E10" sqref="E10"/>
    </sheetView>
  </sheetViews>
  <sheetFormatPr defaultColWidth="9.140625" defaultRowHeight="12.75"/>
  <cols>
    <col min="1" max="2" width="22.28125" style="0" customWidth="1"/>
    <col min="3" max="3" width="13.140625" style="0" customWidth="1"/>
    <col min="4" max="4" width="12.57421875" style="0" bestFit="1" customWidth="1"/>
    <col min="5" max="5" width="12.28125" style="0" bestFit="1" customWidth="1"/>
    <col min="6" max="6" width="13.7109375" style="0" customWidth="1"/>
    <col min="7" max="7" width="16.28125" style="0" customWidth="1"/>
    <col min="8" max="8" width="21.140625" style="0" customWidth="1"/>
    <col min="9" max="9" width="22.8515625" style="0" customWidth="1"/>
    <col min="10" max="10" width="19.421875" style="0" customWidth="1"/>
    <col min="11" max="11" width="18.421875" style="0" customWidth="1"/>
    <col min="12" max="12" width="18.00390625" style="0" customWidth="1"/>
    <col min="13" max="13" width="22.8515625" style="0" customWidth="1"/>
    <col min="14" max="14" width="28.00390625" style="0" customWidth="1"/>
    <col min="15" max="15" width="37.7109375" style="0" customWidth="1"/>
    <col min="16" max="16" width="9.7109375" style="0" bestFit="1" customWidth="1"/>
  </cols>
  <sheetData>
    <row r="1" spans="1:15" ht="13.5">
      <c r="A1" s="48"/>
      <c r="B1" s="48"/>
      <c r="C1" s="76" t="s">
        <v>125</v>
      </c>
      <c r="D1" s="76"/>
      <c r="E1" s="76"/>
      <c r="F1" s="49"/>
      <c r="G1" s="48"/>
      <c r="H1" s="77"/>
      <c r="I1" s="77"/>
      <c r="J1" s="48"/>
      <c r="K1" s="48"/>
      <c r="L1" s="48"/>
      <c r="M1" s="48"/>
      <c r="N1" s="48"/>
      <c r="O1" s="1"/>
    </row>
    <row r="2" spans="1:15" ht="12.75">
      <c r="A2" s="48" t="s">
        <v>6</v>
      </c>
      <c r="B2" s="48" t="s">
        <v>123</v>
      </c>
      <c r="C2" s="48" t="s">
        <v>0</v>
      </c>
      <c r="D2" s="48" t="s">
        <v>1</v>
      </c>
      <c r="E2" s="48" t="s">
        <v>2</v>
      </c>
      <c r="F2" s="48" t="s">
        <v>15</v>
      </c>
      <c r="G2" s="48" t="s">
        <v>201</v>
      </c>
      <c r="H2" s="48" t="s">
        <v>67</v>
      </c>
      <c r="I2" s="48" t="s">
        <v>68</v>
      </c>
      <c r="J2" s="48" t="s">
        <v>69</v>
      </c>
      <c r="K2" s="48" t="s">
        <v>70</v>
      </c>
      <c r="L2" s="48" t="s">
        <v>13</v>
      </c>
      <c r="M2" s="48" t="s">
        <v>14</v>
      </c>
      <c r="N2" s="48" t="s">
        <v>16</v>
      </c>
      <c r="O2" s="2" t="s">
        <v>124</v>
      </c>
    </row>
    <row r="3" spans="1:15" ht="12.75">
      <c r="A3" s="48" t="s">
        <v>3</v>
      </c>
      <c r="B3" s="32" t="s">
        <v>144</v>
      </c>
      <c r="C3" s="50">
        <f>198769+20570</f>
        <v>219339</v>
      </c>
      <c r="D3" s="50"/>
      <c r="E3" s="50">
        <f>C3+D3</f>
        <v>219339</v>
      </c>
      <c r="F3" s="50">
        <v>25760</v>
      </c>
      <c r="G3" s="50">
        <f>E3/F3</f>
        <v>8.514712732919255</v>
      </c>
      <c r="H3" s="50">
        <f>C3*$C$76</f>
        <v>94591.11481265925</v>
      </c>
      <c r="I3" s="50">
        <f>D3*$C$75</f>
        <v>0</v>
      </c>
      <c r="J3" s="50">
        <f>H3*$C$82+I3*$C$83</f>
        <v>67683.10412079294</v>
      </c>
      <c r="K3" s="50">
        <f>H3*$D$82+I3*$D$83</f>
        <v>26908.010691866308</v>
      </c>
      <c r="L3" s="50">
        <f>J3*'National accounts'!$D$7</f>
        <v>28121139.355835583</v>
      </c>
      <c r="M3" s="50">
        <f>K3*'National accounts'!$D$9</f>
        <v>51628089.11737538</v>
      </c>
      <c r="N3" s="50">
        <f>L3+M3</f>
        <v>79749228.47321096</v>
      </c>
      <c r="O3" s="9">
        <f>N3/E3</f>
        <v>363.58891247434775</v>
      </c>
    </row>
    <row r="4" spans="1:15" ht="12.75">
      <c r="A4" s="48"/>
      <c r="B4" s="51" t="s">
        <v>146</v>
      </c>
      <c r="C4" s="50"/>
      <c r="D4" s="50">
        <v>161455</v>
      </c>
      <c r="E4" s="50">
        <f aca="true" t="shared" si="0" ref="E4:E67">C4+D4</f>
        <v>161455</v>
      </c>
      <c r="F4" s="50">
        <v>1572</v>
      </c>
      <c r="G4" s="50">
        <f aca="true" t="shared" si="1" ref="G4:G67">E4/F4</f>
        <v>102.70674300254453</v>
      </c>
      <c r="H4" s="50">
        <f>C4*$C$76</f>
        <v>0</v>
      </c>
      <c r="I4" s="50">
        <f>D4*$C$75</f>
        <v>69628.3307668855</v>
      </c>
      <c r="J4" s="50">
        <f>H4*$C$82+I4*$C$83</f>
        <v>10444.249615032824</v>
      </c>
      <c r="K4" s="50">
        <f>H4*$D$82+I4*$D$83</f>
        <v>59184.08115185267</v>
      </c>
      <c r="L4" s="50">
        <f>J4*'National accounts'!$D$7</f>
        <v>4339402.022213713</v>
      </c>
      <c r="M4" s="50">
        <f>K4*'National accounts'!$D$9</f>
        <v>113555812.46894087</v>
      </c>
      <c r="N4" s="50">
        <f aca="true" t="shared" si="2" ref="N4:N68">L4+M4</f>
        <v>117895214.49115458</v>
      </c>
      <c r="O4" s="9">
        <f aca="true" t="shared" si="3" ref="O4:O68">N4/E4</f>
        <v>730.2047907537988</v>
      </c>
    </row>
    <row r="5" spans="1:15" ht="12.75">
      <c r="A5" s="48"/>
      <c r="B5" s="48" t="s">
        <v>77</v>
      </c>
      <c r="C5" s="52">
        <v>100662</v>
      </c>
      <c r="D5" s="52">
        <v>7804</v>
      </c>
      <c r="E5" s="52">
        <f t="shared" si="0"/>
        <v>108466</v>
      </c>
      <c r="F5" s="52">
        <v>22608</v>
      </c>
      <c r="G5" s="53">
        <f t="shared" si="1"/>
        <v>4.797682236376504</v>
      </c>
      <c r="H5" s="52">
        <f>C5*$C$76</f>
        <v>43411.02493980507</v>
      </c>
      <c r="I5" s="52">
        <f>D5*$C$75</f>
        <v>3365.5166659736424</v>
      </c>
      <c r="J5" s="52">
        <f>H5*$C$82+I5*$C$83</f>
        <v>31566.86674967497</v>
      </c>
      <c r="K5" s="52">
        <f>H5*$D$82+I5*$D$83</f>
        <v>15209.67485610375</v>
      </c>
      <c r="L5" s="52">
        <f>J5*'National accounts'!$D$7</f>
        <v>13115477.938341087</v>
      </c>
      <c r="M5" s="52">
        <f>K5*'National accounts'!$D$9</f>
        <v>29182627.35619436</v>
      </c>
      <c r="N5" s="52">
        <f t="shared" si="2"/>
        <v>42298105.29453544</v>
      </c>
      <c r="O5" s="7">
        <f t="shared" si="3"/>
        <v>389.9664899096071</v>
      </c>
    </row>
    <row r="6" spans="1:15" ht="12.75">
      <c r="A6" s="32"/>
      <c r="B6" s="32" t="s">
        <v>143</v>
      </c>
      <c r="C6" s="52">
        <v>112792</v>
      </c>
      <c r="D6" s="52">
        <v>15103</v>
      </c>
      <c r="E6" s="52">
        <f t="shared" si="0"/>
        <v>127895</v>
      </c>
      <c r="F6" s="52">
        <v>21103</v>
      </c>
      <c r="G6" s="53">
        <f t="shared" si="1"/>
        <v>6.060512723309482</v>
      </c>
      <c r="H6" s="52">
        <f>C6*$C$76</f>
        <v>48642.15220252422</v>
      </c>
      <c r="I6" s="52">
        <f>D6*$C$75</f>
        <v>6513.249385725258</v>
      </c>
      <c r="J6" s="52">
        <f>H6*$C$82+I6*$C$83</f>
        <v>35782.073051508465</v>
      </c>
      <c r="K6" s="52">
        <f>H6*$D$82+I6*$D$83</f>
        <v>19373.328536741017</v>
      </c>
      <c r="L6" s="52">
        <f>J6*'National accounts'!$D$7</f>
        <v>14866822.01995865</v>
      </c>
      <c r="M6" s="52">
        <f>K6*'National accounts'!$D$9</f>
        <v>37171381.5506026</v>
      </c>
      <c r="N6" s="52">
        <f t="shared" si="2"/>
        <v>52038203.57056125</v>
      </c>
      <c r="O6" s="7">
        <f t="shared" si="3"/>
        <v>406.8822359792115</v>
      </c>
    </row>
    <row r="7" spans="1:15" ht="12.75">
      <c r="A7" s="48"/>
      <c r="B7" s="48" t="s">
        <v>78</v>
      </c>
      <c r="C7" s="52">
        <v>95207</v>
      </c>
      <c r="D7" s="52">
        <v>8265</v>
      </c>
      <c r="E7" s="52">
        <f t="shared" si="0"/>
        <v>103472</v>
      </c>
      <c r="F7" s="52">
        <v>23351</v>
      </c>
      <c r="G7" s="53">
        <f t="shared" si="1"/>
        <v>4.431159265127832</v>
      </c>
      <c r="H7" s="52">
        <f>C7*$C$76</f>
        <v>41058.527065268136</v>
      </c>
      <c r="I7" s="52">
        <f>D7*$C$75</f>
        <v>3564.3253772773132</v>
      </c>
      <c r="J7" s="52">
        <f>H7*$C$82+I7*$C$83</f>
        <v>29913.397200759224</v>
      </c>
      <c r="K7" s="52">
        <f>H7*$D$82+I7*$D$83</f>
        <v>14709.455241786229</v>
      </c>
      <c r="L7" s="52">
        <f>J7*'National accounts'!$D$7</f>
        <v>12428490.421889313</v>
      </c>
      <c r="M7" s="52">
        <f>K7*'National accounts'!$D$9</f>
        <v>28222861.76363606</v>
      </c>
      <c r="N7" s="52">
        <f t="shared" si="2"/>
        <v>40651352.18552537</v>
      </c>
      <c r="O7" s="7">
        <f t="shared" si="3"/>
        <v>392.87297225844065</v>
      </c>
    </row>
    <row r="8" spans="1:15" ht="12.75">
      <c r="A8" s="48"/>
      <c r="B8" s="48"/>
      <c r="C8" s="52"/>
      <c r="D8" s="52"/>
      <c r="E8" s="52"/>
      <c r="F8" s="52"/>
      <c r="G8" s="53"/>
      <c r="H8" s="52"/>
      <c r="I8" s="52"/>
      <c r="J8" s="52"/>
      <c r="K8" s="52"/>
      <c r="L8" s="52"/>
      <c r="M8" s="52"/>
      <c r="N8" s="52"/>
      <c r="O8" s="7"/>
    </row>
    <row r="9" spans="1:16" ht="12.75">
      <c r="A9" s="48" t="s">
        <v>4</v>
      </c>
      <c r="B9" s="32" t="s">
        <v>150</v>
      </c>
      <c r="C9" s="52">
        <v>8879</v>
      </c>
      <c r="D9" s="52">
        <v>53699</v>
      </c>
      <c r="E9" s="52">
        <f t="shared" si="0"/>
        <v>62578</v>
      </c>
      <c r="F9" s="52">
        <v>1026</v>
      </c>
      <c r="G9" s="53">
        <f t="shared" si="1"/>
        <v>60.992202729044834</v>
      </c>
      <c r="H9" s="52">
        <f aca="true" t="shared" si="4" ref="H9:H16">C9*$C$76</f>
        <v>3829.1161554561722</v>
      </c>
      <c r="I9" s="52">
        <f aca="true" t="shared" si="5" ref="I9:I16">D9*$C$75</f>
        <v>23157.980451834777</v>
      </c>
      <c r="J9" s="52">
        <f aca="true" t="shared" si="6" ref="J9:J16">H9*$C$82+I9*$C$83</f>
        <v>6213.557655671215</v>
      </c>
      <c r="K9" s="52">
        <f aca="true" t="shared" si="7" ref="K9:K16">H9*$D$82+I9*$D$83</f>
        <v>20773.538951619732</v>
      </c>
      <c r="L9" s="52">
        <f>J9*'National accounts'!$D$7</f>
        <v>2581623.9222540287</v>
      </c>
      <c r="M9" s="52">
        <f>K9*'National accounts'!$D$9</f>
        <v>39857949.09029394</v>
      </c>
      <c r="N9" s="52">
        <f t="shared" si="2"/>
        <v>42439573.01254796</v>
      </c>
      <c r="O9" s="7">
        <f t="shared" si="3"/>
        <v>678.1867910854927</v>
      </c>
      <c r="P9" s="11"/>
    </row>
    <row r="10" spans="1:15" ht="12.75">
      <c r="A10" s="48"/>
      <c r="B10" s="48" t="s">
        <v>79</v>
      </c>
      <c r="C10" s="52">
        <v>1578</v>
      </c>
      <c r="D10" s="52">
        <v>159484</v>
      </c>
      <c r="E10" s="52">
        <f t="shared" si="0"/>
        <v>161062</v>
      </c>
      <c r="F10" s="52">
        <v>1676</v>
      </c>
      <c r="G10" s="53">
        <f t="shared" si="1"/>
        <v>96.09904534606206</v>
      </c>
      <c r="H10" s="52">
        <f t="shared" si="4"/>
        <v>680.5209250264489</v>
      </c>
      <c r="I10" s="52">
        <f t="shared" si="5"/>
        <v>68778.32649361102</v>
      </c>
      <c r="J10" s="52">
        <f t="shared" si="6"/>
        <v>10803.684440614452</v>
      </c>
      <c r="K10" s="52">
        <f t="shared" si="7"/>
        <v>58655.162978023014</v>
      </c>
      <c r="L10" s="52">
        <f>J10*'National accounts'!$D$7</f>
        <v>4488740.870524841</v>
      </c>
      <c r="M10" s="52">
        <f>K10*'National accounts'!$D$9</f>
        <v>112540983.28193854</v>
      </c>
      <c r="N10" s="52">
        <f t="shared" si="2"/>
        <v>117029724.15246338</v>
      </c>
      <c r="O10" s="7">
        <f t="shared" si="3"/>
        <v>726.6128829423661</v>
      </c>
    </row>
    <row r="11" spans="1:15" ht="12.75">
      <c r="A11" s="48"/>
      <c r="B11" s="32" t="s">
        <v>149</v>
      </c>
      <c r="C11" s="52">
        <v>15223</v>
      </c>
      <c r="D11" s="52">
        <v>53000</v>
      </c>
      <c r="E11" s="52">
        <f t="shared" si="0"/>
        <v>68223</v>
      </c>
      <c r="F11" s="52">
        <v>725</v>
      </c>
      <c r="G11" s="53">
        <f t="shared" si="1"/>
        <v>94.10068965517242</v>
      </c>
      <c r="H11" s="52">
        <f t="shared" si="4"/>
        <v>6565.000026411681</v>
      </c>
      <c r="I11" s="52">
        <f t="shared" si="5"/>
        <v>22856.53296983637</v>
      </c>
      <c r="J11" s="52">
        <f t="shared" si="6"/>
        <v>8125.956883141949</v>
      </c>
      <c r="K11" s="52">
        <f t="shared" si="7"/>
        <v>21295.5761131061</v>
      </c>
      <c r="L11" s="52">
        <f>J11*'National accounts'!$D$7</f>
        <v>3376192.1661058264</v>
      </c>
      <c r="M11" s="52">
        <f>K11*'National accounts'!$D$9</f>
        <v>40859575.7584425</v>
      </c>
      <c r="N11" s="52">
        <f t="shared" si="2"/>
        <v>44235767.92454833</v>
      </c>
      <c r="O11" s="7">
        <f t="shared" si="3"/>
        <v>648.3996295171471</v>
      </c>
    </row>
    <row r="12" spans="1:15" ht="12.75">
      <c r="A12" s="48"/>
      <c r="B12" s="48" t="s">
        <v>80</v>
      </c>
      <c r="C12" s="52">
        <v>1428</v>
      </c>
      <c r="D12" s="52">
        <v>346341</v>
      </c>
      <c r="E12" s="52">
        <f t="shared" si="0"/>
        <v>347769</v>
      </c>
      <c r="F12" s="52">
        <v>777</v>
      </c>
      <c r="G12" s="53">
        <f t="shared" si="1"/>
        <v>447.57915057915056</v>
      </c>
      <c r="H12" s="52">
        <f t="shared" si="4"/>
        <v>615.8326241684215</v>
      </c>
      <c r="I12" s="52">
        <f t="shared" si="5"/>
        <v>149361.40538313394</v>
      </c>
      <c r="J12" s="52">
        <f t="shared" si="6"/>
        <v>22844.85963273369</v>
      </c>
      <c r="K12" s="52">
        <f t="shared" si="7"/>
        <v>127132.37837456867</v>
      </c>
      <c r="L12" s="52">
        <f>J12*'National accounts'!$D$7</f>
        <v>9491637.383387206</v>
      </c>
      <c r="M12" s="52">
        <f>K12*'National accounts'!$D$9</f>
        <v>243927425.0180876</v>
      </c>
      <c r="N12" s="52">
        <f t="shared" si="2"/>
        <v>253419062.4014748</v>
      </c>
      <c r="O12" s="7">
        <f t="shared" si="3"/>
        <v>728.6994021936251</v>
      </c>
    </row>
    <row r="13" spans="1:15" ht="12.75">
      <c r="A13" s="48"/>
      <c r="B13" s="48" t="s">
        <v>81</v>
      </c>
      <c r="C13" s="52">
        <v>14540</v>
      </c>
      <c r="D13" s="52">
        <v>127387</v>
      </c>
      <c r="E13" s="52">
        <f t="shared" si="0"/>
        <v>141927</v>
      </c>
      <c r="F13" s="52">
        <v>811</v>
      </c>
      <c r="G13" s="53">
        <f t="shared" si="1"/>
        <v>175.00246609124537</v>
      </c>
      <c r="H13" s="52">
        <f t="shared" si="4"/>
        <v>6270.452629838129</v>
      </c>
      <c r="I13" s="52">
        <f t="shared" si="5"/>
        <v>54936.3238760103</v>
      </c>
      <c r="J13" s="52">
        <f t="shared" si="6"/>
        <v>12727.167012306807</v>
      </c>
      <c r="K13" s="52">
        <f t="shared" si="7"/>
        <v>48479.60949354162</v>
      </c>
      <c r="L13" s="52">
        <f>J13*'National accounts'!$D$7</f>
        <v>5287914.048967533</v>
      </c>
      <c r="M13" s="52">
        <f>K13*'National accounts'!$D$9</f>
        <v>93017266.41816366</v>
      </c>
      <c r="N13" s="52">
        <f t="shared" si="2"/>
        <v>98305180.4671312</v>
      </c>
      <c r="O13" s="7">
        <f t="shared" si="3"/>
        <v>692.6460819092293</v>
      </c>
    </row>
    <row r="14" spans="1:15" ht="12.75">
      <c r="A14" s="48"/>
      <c r="B14" s="48" t="s">
        <v>82</v>
      </c>
      <c r="C14" s="52">
        <v>11317</v>
      </c>
      <c r="D14" s="52">
        <v>135134</v>
      </c>
      <c r="E14" s="52">
        <f t="shared" si="0"/>
        <v>146451</v>
      </c>
      <c r="F14" s="52">
        <v>1637</v>
      </c>
      <c r="G14" s="53">
        <f t="shared" si="1"/>
        <v>89.46304215027489</v>
      </c>
      <c r="H14" s="52">
        <f t="shared" si="4"/>
        <v>4880.516672068646</v>
      </c>
      <c r="I14" s="52">
        <f t="shared" si="5"/>
        <v>58277.258987657886</v>
      </c>
      <c r="J14" s="52">
        <f t="shared" si="6"/>
        <v>12233.761646123568</v>
      </c>
      <c r="K14" s="52">
        <f t="shared" si="7"/>
        <v>50924.01401360296</v>
      </c>
      <c r="L14" s="52">
        <f>J14*'National accounts'!$D$7</f>
        <v>5082912.797302225</v>
      </c>
      <c r="M14" s="52">
        <f>K14*'National accounts'!$D$9</f>
        <v>97707317.1188938</v>
      </c>
      <c r="N14" s="52">
        <f t="shared" si="2"/>
        <v>102790229.91619603</v>
      </c>
      <c r="O14" s="7">
        <f t="shared" si="3"/>
        <v>701.8745513256723</v>
      </c>
    </row>
    <row r="15" spans="1:15" ht="12.75">
      <c r="A15" s="48"/>
      <c r="B15" s="51" t="s">
        <v>162</v>
      </c>
      <c r="C15" s="50">
        <f>153381+11623</f>
        <v>165004</v>
      </c>
      <c r="D15" s="50"/>
      <c r="E15" s="50">
        <f t="shared" si="0"/>
        <v>165004</v>
      </c>
      <c r="F15" s="50">
        <v>23571</v>
      </c>
      <c r="G15" s="50">
        <f t="shared" si="1"/>
        <v>7.000296975096517</v>
      </c>
      <c r="H15" s="50">
        <f t="shared" si="4"/>
        <v>71158.85596518642</v>
      </c>
      <c r="I15" s="50">
        <f t="shared" si="5"/>
        <v>0</v>
      </c>
      <c r="J15" s="50">
        <f t="shared" si="6"/>
        <v>50916.53975055653</v>
      </c>
      <c r="K15" s="50">
        <f t="shared" si="7"/>
        <v>20242.3162146299</v>
      </c>
      <c r="L15" s="50">
        <f>J15*'National accounts'!$D$7</f>
        <v>21154926.749325447</v>
      </c>
      <c r="M15" s="50">
        <f>K15*'National accounts'!$D$9</f>
        <v>38838698.16459183</v>
      </c>
      <c r="N15" s="50">
        <f t="shared" si="2"/>
        <v>59993624.91391727</v>
      </c>
      <c r="O15" s="9">
        <f t="shared" si="3"/>
        <v>363.58891247434775</v>
      </c>
    </row>
    <row r="16" spans="1:15" ht="12.75">
      <c r="A16" s="48"/>
      <c r="B16" s="51" t="s">
        <v>163</v>
      </c>
      <c r="C16" s="50"/>
      <c r="D16" s="50">
        <v>334531</v>
      </c>
      <c r="E16" s="50">
        <f t="shared" si="0"/>
        <v>334531</v>
      </c>
      <c r="F16" s="50">
        <v>1103</v>
      </c>
      <c r="G16" s="50">
        <f t="shared" si="1"/>
        <v>303.29193109700816</v>
      </c>
      <c r="H16" s="50">
        <f t="shared" si="4"/>
        <v>0</v>
      </c>
      <c r="I16" s="50">
        <f t="shared" si="5"/>
        <v>144268.2798289119</v>
      </c>
      <c r="J16" s="50">
        <f t="shared" si="6"/>
        <v>21640.241974336786</v>
      </c>
      <c r="K16" s="50">
        <f t="shared" si="7"/>
        <v>122628.03785457512</v>
      </c>
      <c r="L16" s="50">
        <f>J16*'National accounts'!$D$7</f>
        <v>8991139.93306603</v>
      </c>
      <c r="M16" s="50">
        <f>K16*'National accounts'!$D$9</f>
        <v>235284998.92259303</v>
      </c>
      <c r="N16" s="50">
        <f t="shared" si="2"/>
        <v>244276138.85565907</v>
      </c>
      <c r="O16" s="9">
        <f t="shared" si="3"/>
        <v>730.2047907537988</v>
      </c>
    </row>
    <row r="17" spans="1:15" ht="12.75">
      <c r="A17" s="48"/>
      <c r="B17" s="54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10"/>
    </row>
    <row r="18" spans="1:15" ht="12.75">
      <c r="A18" s="48" t="s">
        <v>5</v>
      </c>
      <c r="B18" s="48" t="s">
        <v>83</v>
      </c>
      <c r="C18" s="52">
        <v>60179</v>
      </c>
      <c r="D18" s="52">
        <v>3031</v>
      </c>
      <c r="E18" s="52">
        <f t="shared" si="0"/>
        <v>63210</v>
      </c>
      <c r="F18" s="52">
        <v>2574</v>
      </c>
      <c r="G18" s="53">
        <f t="shared" si="1"/>
        <v>24.557109557109555</v>
      </c>
      <c r="H18" s="52">
        <f aca="true" t="shared" si="8" ref="H18:H23">C18*$C$76</f>
        <v>25952.515048901565</v>
      </c>
      <c r="I18" s="52">
        <f aca="true" t="shared" si="9" ref="I18:I23">D18*$C$75</f>
        <v>1307.1349326712084</v>
      </c>
      <c r="J18" s="52">
        <f aca="true" t="shared" si="10" ref="J18:J23">H18*$C$82+I18*$C$83</f>
        <v>18765.96215554358</v>
      </c>
      <c r="K18" s="52">
        <f aca="true" t="shared" si="11" ref="K18:K23">H18*$D$82+I18*$D$83</f>
        <v>8493.687826029192</v>
      </c>
      <c r="L18" s="52">
        <f>J18*'National accounts'!$D$7</f>
        <v>7796927.221017581</v>
      </c>
      <c r="M18" s="52">
        <f>K18*'National accounts'!$D$9</f>
        <v>16296740.663550954</v>
      </c>
      <c r="N18" s="52">
        <f t="shared" si="2"/>
        <v>24093667.884568535</v>
      </c>
      <c r="O18" s="7">
        <f t="shared" si="3"/>
        <v>381.1686107351453</v>
      </c>
    </row>
    <row r="19" spans="1:15" ht="12.75">
      <c r="A19" s="48"/>
      <c r="B19" s="48" t="s">
        <v>84</v>
      </c>
      <c r="C19" s="52">
        <v>48298</v>
      </c>
      <c r="D19" s="52">
        <v>3474</v>
      </c>
      <c r="E19" s="52">
        <f t="shared" si="0"/>
        <v>51772</v>
      </c>
      <c r="F19" s="52">
        <v>17630</v>
      </c>
      <c r="G19" s="53">
        <f t="shared" si="1"/>
        <v>2.9365853658536585</v>
      </c>
      <c r="H19" s="52">
        <f t="shared" si="8"/>
        <v>20828.770365606735</v>
      </c>
      <c r="I19" s="52">
        <f t="shared" si="9"/>
        <v>1498.181047871916</v>
      </c>
      <c r="J19" s="52">
        <f t="shared" si="10"/>
        <v>15128.408503526203</v>
      </c>
      <c r="K19" s="52">
        <f t="shared" si="11"/>
        <v>7198.542909952449</v>
      </c>
      <c r="L19" s="52">
        <f>J19*'National accounts'!$D$7</f>
        <v>6285587.655678643</v>
      </c>
      <c r="M19" s="52">
        <f>K19*'National accounts'!$D$9</f>
        <v>13811761.082086101</v>
      </c>
      <c r="N19" s="52">
        <f t="shared" si="2"/>
        <v>20097348.737764746</v>
      </c>
      <c r="O19" s="7">
        <f t="shared" si="3"/>
        <v>388.1895375447104</v>
      </c>
    </row>
    <row r="20" spans="1:15" ht="12.75">
      <c r="A20" s="48"/>
      <c r="B20" s="48" t="s">
        <v>85</v>
      </c>
      <c r="C20" s="52">
        <v>236480</v>
      </c>
      <c r="D20" s="52">
        <v>54892</v>
      </c>
      <c r="E20" s="52">
        <f t="shared" si="0"/>
        <v>291372</v>
      </c>
      <c r="F20" s="52">
        <v>11986</v>
      </c>
      <c r="G20" s="53">
        <f t="shared" si="1"/>
        <v>24.309360921074585</v>
      </c>
      <c r="H20" s="52">
        <f t="shared" si="8"/>
        <v>101983.26257937556</v>
      </c>
      <c r="I20" s="52">
        <f t="shared" si="9"/>
        <v>23672.468071325624</v>
      </c>
      <c r="J20" s="52">
        <f t="shared" si="10"/>
        <v>76523.3031226986</v>
      </c>
      <c r="K20" s="52">
        <f t="shared" si="11"/>
        <v>49132.42752800259</v>
      </c>
      <c r="L20" s="52">
        <f>J20*'National accounts'!$D$7</f>
        <v>31794086.560240418</v>
      </c>
      <c r="M20" s="52">
        <f>K20*'National accounts'!$D$9</f>
        <v>94269820.83575085</v>
      </c>
      <c r="N20" s="52">
        <f t="shared" si="2"/>
        <v>126063907.39599127</v>
      </c>
      <c r="O20" s="7">
        <f t="shared" si="3"/>
        <v>432.65621746767454</v>
      </c>
    </row>
    <row r="21" spans="1:15" ht="12.75">
      <c r="A21" s="48"/>
      <c r="B21" s="48" t="s">
        <v>86</v>
      </c>
      <c r="C21" s="52">
        <v>131304</v>
      </c>
      <c r="D21" s="52">
        <v>7165</v>
      </c>
      <c r="E21" s="52">
        <f t="shared" si="0"/>
        <v>138469</v>
      </c>
      <c r="F21" s="52">
        <v>3989</v>
      </c>
      <c r="G21" s="53">
        <f t="shared" si="1"/>
        <v>34.71270995236902</v>
      </c>
      <c r="H21" s="52">
        <f t="shared" si="8"/>
        <v>56625.55103908292</v>
      </c>
      <c r="I21" s="52">
        <f t="shared" si="9"/>
        <v>3089.944504318445</v>
      </c>
      <c r="J21" s="52">
        <f t="shared" si="10"/>
        <v>40980.96601207037</v>
      </c>
      <c r="K21" s="52">
        <f t="shared" si="11"/>
        <v>18734.529531331005</v>
      </c>
      <c r="L21" s="52">
        <f>J21*'National accounts'!$D$7</f>
        <v>17026870.607256234</v>
      </c>
      <c r="M21" s="52">
        <f>K21*'National accounts'!$D$9</f>
        <v>35945725.2820265</v>
      </c>
      <c r="N21" s="52">
        <f t="shared" si="2"/>
        <v>52972595.88928273</v>
      </c>
      <c r="O21" s="7">
        <f t="shared" si="3"/>
        <v>382.5592435078085</v>
      </c>
    </row>
    <row r="22" spans="1:15" ht="12.75">
      <c r="A22" s="48"/>
      <c r="B22" s="48" t="s">
        <v>87</v>
      </c>
      <c r="C22" s="52">
        <v>163026</v>
      </c>
      <c r="D22" s="52">
        <v>8576</v>
      </c>
      <c r="E22" s="52">
        <f t="shared" si="0"/>
        <v>171602</v>
      </c>
      <c r="F22" s="52">
        <v>14058</v>
      </c>
      <c r="G22" s="53">
        <f t="shared" si="1"/>
        <v>12.206715037700953</v>
      </c>
      <c r="H22" s="52">
        <f t="shared" si="8"/>
        <v>70305.83290453858</v>
      </c>
      <c r="I22" s="52">
        <f t="shared" si="9"/>
        <v>3698.445787722957</v>
      </c>
      <c r="J22" s="52">
        <f t="shared" si="10"/>
        <v>50860.94010865097</v>
      </c>
      <c r="K22" s="52">
        <f t="shared" si="11"/>
        <v>23143.338583610566</v>
      </c>
      <c r="L22" s="52">
        <f>J22*'National accounts'!$D$7</f>
        <v>21131826.07599684</v>
      </c>
      <c r="M22" s="52">
        <f>K22*'National accounts'!$D$9</f>
        <v>44404856.25455076</v>
      </c>
      <c r="N22" s="52">
        <f t="shared" si="2"/>
        <v>65536682.3305476</v>
      </c>
      <c r="O22" s="7">
        <f t="shared" si="3"/>
        <v>381.91094702012566</v>
      </c>
    </row>
    <row r="23" spans="1:15" ht="12.75">
      <c r="A23" s="48"/>
      <c r="B23" s="48" t="s">
        <v>88</v>
      </c>
      <c r="C23" s="52">
        <v>238265</v>
      </c>
      <c r="D23" s="52">
        <v>11277</v>
      </c>
      <c r="E23" s="52">
        <f t="shared" si="0"/>
        <v>249542</v>
      </c>
      <c r="F23" s="52">
        <v>18686</v>
      </c>
      <c r="G23" s="53">
        <f t="shared" si="1"/>
        <v>13.35448999250776</v>
      </c>
      <c r="H23" s="52">
        <f t="shared" si="8"/>
        <v>102753.05335958609</v>
      </c>
      <c r="I23" s="52">
        <f t="shared" si="9"/>
        <v>4863.266458506505</v>
      </c>
      <c r="J23" s="52">
        <f t="shared" si="10"/>
        <v>74252.73391235522</v>
      </c>
      <c r="K23" s="52">
        <f t="shared" si="11"/>
        <v>33363.585905737375</v>
      </c>
      <c r="L23" s="52">
        <f>J23*'National accounts'!$D$7</f>
        <v>30850704.987977095</v>
      </c>
      <c r="M23" s="52">
        <f>K23*'National accounts'!$D$9</f>
        <v>64014326.66805396</v>
      </c>
      <c r="N23" s="52">
        <f t="shared" si="2"/>
        <v>94865031.65603106</v>
      </c>
      <c r="O23" s="7">
        <f t="shared" si="3"/>
        <v>380.15657346671526</v>
      </c>
    </row>
    <row r="24" spans="1:15" ht="12.75">
      <c r="A24" s="48"/>
      <c r="B24" s="48"/>
      <c r="C24" s="52"/>
      <c r="D24" s="52"/>
      <c r="E24" s="52"/>
      <c r="F24" s="52"/>
      <c r="G24" s="53"/>
      <c r="H24" s="52"/>
      <c r="I24" s="52"/>
      <c r="J24" s="52"/>
      <c r="K24" s="52"/>
      <c r="L24" s="52"/>
      <c r="M24" s="52"/>
      <c r="N24" s="52"/>
      <c r="O24" s="7"/>
    </row>
    <row r="25" spans="1:15" ht="12.75">
      <c r="A25" s="48" t="s">
        <v>7</v>
      </c>
      <c r="B25" s="32" t="s">
        <v>152</v>
      </c>
      <c r="C25" s="52">
        <v>71518</v>
      </c>
      <c r="D25" s="52">
        <v>11264</v>
      </c>
      <c r="E25" s="52">
        <f t="shared" si="0"/>
        <v>82782</v>
      </c>
      <c r="F25" s="52">
        <v>19303</v>
      </c>
      <c r="G25" s="53">
        <f t="shared" si="1"/>
        <v>4.288556182976739</v>
      </c>
      <c r="H25" s="52">
        <f aca="true" t="shared" si="12" ref="H25:H32">C25*$C$76</f>
        <v>30842.51933842939</v>
      </c>
      <c r="I25" s="52">
        <f aca="true" t="shared" si="13" ref="I25:I32">D25*$C$75</f>
        <v>4857.660139098809</v>
      </c>
      <c r="J25" s="52">
        <f aca="true" t="shared" si="14" ref="J25:J32">H25*$C$82+I25*$C$83</f>
        <v>22797.502441874625</v>
      </c>
      <c r="K25" s="52">
        <f aca="true" t="shared" si="15" ref="K25:K32">H25*$D$82+I25*$D$83</f>
        <v>12902.677035653574</v>
      </c>
      <c r="L25" s="52">
        <f>J25*'National accounts'!$D$7</f>
        <v>9471961.303500682</v>
      </c>
      <c r="M25" s="52">
        <f>K25*'National accounts'!$D$9</f>
        <v>24756217.30189051</v>
      </c>
      <c r="N25" s="52">
        <f t="shared" si="2"/>
        <v>34228178.60539119</v>
      </c>
      <c r="O25" s="7">
        <f t="shared" si="3"/>
        <v>413.4736851657509</v>
      </c>
    </row>
    <row r="26" spans="1:15" ht="12.75">
      <c r="A26" s="48"/>
      <c r="B26" s="48" t="s">
        <v>89</v>
      </c>
      <c r="C26" s="52">
        <v>103749</v>
      </c>
      <c r="D26" s="52">
        <v>38748</v>
      </c>
      <c r="E26" s="52">
        <f t="shared" si="0"/>
        <v>142497</v>
      </c>
      <c r="F26" s="52">
        <v>16161</v>
      </c>
      <c r="G26" s="53">
        <f t="shared" si="1"/>
        <v>8.817338036012623</v>
      </c>
      <c r="H26" s="52">
        <f t="shared" si="12"/>
        <v>44742.31017146328</v>
      </c>
      <c r="I26" s="52">
        <f t="shared" si="13"/>
        <v>16710.281877645655</v>
      </c>
      <c r="J26" s="52">
        <f t="shared" si="14"/>
        <v>34521.16060956914</v>
      </c>
      <c r="K26" s="52">
        <f t="shared" si="15"/>
        <v>26931.431439539796</v>
      </c>
      <c r="L26" s="52">
        <f>J26*'National accounts'!$D$7</f>
        <v>14342935.077184854</v>
      </c>
      <c r="M26" s="52">
        <f>K26*'National accounts'!$D$9</f>
        <v>51673026.235244446</v>
      </c>
      <c r="N26" s="52">
        <f t="shared" si="2"/>
        <v>66015961.3124293</v>
      </c>
      <c r="O26" s="7">
        <f t="shared" si="3"/>
        <v>463.2796572028134</v>
      </c>
    </row>
    <row r="27" spans="1:15" ht="12.75">
      <c r="A27" s="48"/>
      <c r="B27" s="48" t="s">
        <v>90</v>
      </c>
      <c r="C27" s="52">
        <v>76661</v>
      </c>
      <c r="D27" s="52">
        <v>3695</v>
      </c>
      <c r="E27" s="52">
        <f t="shared" si="0"/>
        <v>80356</v>
      </c>
      <c r="F27" s="52">
        <v>6718</v>
      </c>
      <c r="G27" s="53">
        <f t="shared" si="1"/>
        <v>11.961298005358739</v>
      </c>
      <c r="H27" s="52">
        <f t="shared" si="12"/>
        <v>33060.46554718162</v>
      </c>
      <c r="I27" s="52">
        <f t="shared" si="13"/>
        <v>1593.488477802743</v>
      </c>
      <c r="J27" s="52">
        <f t="shared" si="14"/>
        <v>23894.89133436837</v>
      </c>
      <c r="K27" s="52">
        <f t="shared" si="15"/>
        <v>10759.062690615998</v>
      </c>
      <c r="L27" s="52">
        <f>J27*'National accounts'!$D$7</f>
        <v>9927907.087522168</v>
      </c>
      <c r="M27" s="52">
        <f>K27*'National accounts'!$D$9</f>
        <v>20643289.233509094</v>
      </c>
      <c r="N27" s="52">
        <f t="shared" si="2"/>
        <v>30571196.32103126</v>
      </c>
      <c r="O27" s="7">
        <f t="shared" si="3"/>
        <v>380.44696501855816</v>
      </c>
    </row>
    <row r="28" spans="1:15" ht="12.75">
      <c r="A28" s="48"/>
      <c r="B28" s="48" t="s">
        <v>91</v>
      </c>
      <c r="C28" s="52">
        <v>96603</v>
      </c>
      <c r="D28" s="52">
        <v>15436</v>
      </c>
      <c r="E28" s="52">
        <f t="shared" si="0"/>
        <v>112039</v>
      </c>
      <c r="F28" s="52">
        <v>8055</v>
      </c>
      <c r="G28" s="53">
        <f t="shared" si="1"/>
        <v>13.909248913718187</v>
      </c>
      <c r="H28" s="52">
        <f t="shared" si="12"/>
        <v>41660.559518586844</v>
      </c>
      <c r="I28" s="52">
        <f t="shared" si="13"/>
        <v>6656.8574136300795</v>
      </c>
      <c r="J28" s="52">
        <f t="shared" si="14"/>
        <v>30808.05134799644</v>
      </c>
      <c r="K28" s="52">
        <f t="shared" si="15"/>
        <v>17509.365584220486</v>
      </c>
      <c r="L28" s="52">
        <f>J28*'National accounts'!$D$7</f>
        <v>12800203.484943183</v>
      </c>
      <c r="M28" s="52">
        <f>K28*'National accounts'!$D$9</f>
        <v>33595017.37689187</v>
      </c>
      <c r="N28" s="52">
        <f t="shared" si="2"/>
        <v>46395220.86183505</v>
      </c>
      <c r="O28" s="7">
        <f t="shared" si="3"/>
        <v>414.09884827457444</v>
      </c>
    </row>
    <row r="29" spans="1:15" ht="12.75">
      <c r="A29" s="48"/>
      <c r="B29" s="32" t="s">
        <v>151</v>
      </c>
      <c r="C29" s="52">
        <v>94768</v>
      </c>
      <c r="D29" s="52">
        <v>12718</v>
      </c>
      <c r="E29" s="52">
        <f t="shared" si="0"/>
        <v>107486</v>
      </c>
      <c r="F29" s="52">
        <v>10329</v>
      </c>
      <c r="G29" s="53">
        <f t="shared" si="1"/>
        <v>10.406234872688547</v>
      </c>
      <c r="H29" s="52">
        <f t="shared" si="12"/>
        <v>40869.205971423646</v>
      </c>
      <c r="I29" s="52">
        <f t="shared" si="13"/>
        <v>5484.705402082622</v>
      </c>
      <c r="J29" s="52">
        <f t="shared" si="14"/>
        <v>30065.988634248424</v>
      </c>
      <c r="K29" s="52">
        <f t="shared" si="15"/>
        <v>16287.922739257843</v>
      </c>
      <c r="L29" s="52">
        <f>J29*'National accounts'!$D$7</f>
        <v>12491889.478735145</v>
      </c>
      <c r="M29" s="52">
        <f>K29*'National accounts'!$D$9</f>
        <v>31251449.107440654</v>
      </c>
      <c r="N29" s="52">
        <f t="shared" si="2"/>
        <v>43743338.5861758</v>
      </c>
      <c r="O29" s="7">
        <f t="shared" si="3"/>
        <v>406.9677780006308</v>
      </c>
    </row>
    <row r="30" spans="1:15" ht="12.75" customHeight="1">
      <c r="A30" s="48" t="s">
        <v>8</v>
      </c>
      <c r="B30" s="48" t="s">
        <v>92</v>
      </c>
      <c r="C30" s="52">
        <v>14640</v>
      </c>
      <c r="D30" s="52">
        <v>1606</v>
      </c>
      <c r="E30" s="52">
        <f t="shared" si="0"/>
        <v>16246</v>
      </c>
      <c r="F30" s="52">
        <v>3471</v>
      </c>
      <c r="G30" s="53">
        <f t="shared" si="1"/>
        <v>4.680495534428118</v>
      </c>
      <c r="H30" s="52">
        <f t="shared" si="12"/>
        <v>6313.57816374348</v>
      </c>
      <c r="I30" s="52">
        <f t="shared" si="13"/>
        <v>692.5960745199474</v>
      </c>
      <c r="J30" s="52">
        <f t="shared" si="14"/>
        <v>4621.465602956055</v>
      </c>
      <c r="K30" s="52">
        <f t="shared" si="15"/>
        <v>2384.708635307373</v>
      </c>
      <c r="L30" s="52">
        <f>J30*'National accounts'!$D$7</f>
        <v>1920137.6759698973</v>
      </c>
      <c r="M30" s="52">
        <f>K30*'National accounts'!$D$9</f>
        <v>4575512.8966051545</v>
      </c>
      <c r="N30" s="52">
        <f t="shared" si="2"/>
        <v>6495650.572575051</v>
      </c>
      <c r="O30" s="7">
        <f t="shared" si="3"/>
        <v>399.83076280777124</v>
      </c>
    </row>
    <row r="31" spans="1:15" ht="12.75" customHeight="1">
      <c r="A31" s="48"/>
      <c r="B31" s="51" t="s">
        <v>160</v>
      </c>
      <c r="C31" s="50">
        <f>142228+59279</f>
        <v>201507</v>
      </c>
      <c r="D31" s="50"/>
      <c r="E31" s="50">
        <f t="shared" si="0"/>
        <v>201507</v>
      </c>
      <c r="F31" s="50">
        <v>18065</v>
      </c>
      <c r="G31" s="50">
        <f t="shared" si="1"/>
        <v>11.154553003044562</v>
      </c>
      <c r="H31" s="50">
        <f t="shared" si="12"/>
        <v>86900.96960665693</v>
      </c>
      <c r="I31" s="50">
        <f t="shared" si="13"/>
        <v>0</v>
      </c>
      <c r="J31" s="50">
        <f t="shared" si="14"/>
        <v>62180.54820195507</v>
      </c>
      <c r="K31" s="50">
        <f t="shared" si="15"/>
        <v>24720.42140470187</v>
      </c>
      <c r="L31" s="50">
        <f>J31*'National accounts'!$D$7</f>
        <v>25834924.150180135</v>
      </c>
      <c r="M31" s="50">
        <f>K31*'National accounts'!$D$9</f>
        <v>47430786.83578825</v>
      </c>
      <c r="N31" s="50">
        <f t="shared" si="2"/>
        <v>73265710.98596838</v>
      </c>
      <c r="O31" s="9">
        <f t="shared" si="3"/>
        <v>363.5889124743477</v>
      </c>
    </row>
    <row r="32" spans="1:15" ht="12.75" customHeight="1">
      <c r="A32" s="48"/>
      <c r="B32" s="51" t="s">
        <v>161</v>
      </c>
      <c r="C32" s="50"/>
      <c r="D32" s="50">
        <v>769353</v>
      </c>
      <c r="E32" s="50">
        <f t="shared" si="0"/>
        <v>769353</v>
      </c>
      <c r="F32" s="50">
        <v>360</v>
      </c>
      <c r="G32" s="50">
        <f t="shared" si="1"/>
        <v>2137.0916666666667</v>
      </c>
      <c r="H32" s="50">
        <f t="shared" si="12"/>
        <v>0</v>
      </c>
      <c r="I32" s="50">
        <f t="shared" si="13"/>
        <v>331787.58886684</v>
      </c>
      <c r="J32" s="50">
        <f t="shared" si="14"/>
        <v>49768.138330026</v>
      </c>
      <c r="K32" s="50">
        <f t="shared" si="15"/>
        <v>282019.450536814</v>
      </c>
      <c r="L32" s="50">
        <f>J32*'National accounts'!$D$7</f>
        <v>20677786.157109946</v>
      </c>
      <c r="M32" s="50">
        <f>K32*'National accounts'!$D$9</f>
        <v>541107460.2236974</v>
      </c>
      <c r="N32" s="50">
        <f t="shared" si="2"/>
        <v>561785246.3808074</v>
      </c>
      <c r="O32" s="9">
        <f t="shared" si="3"/>
        <v>730.2047907537989</v>
      </c>
    </row>
    <row r="33" spans="1:15" ht="12.75" customHeight="1">
      <c r="A33" s="48"/>
      <c r="B33" s="54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10"/>
    </row>
    <row r="34" spans="1:15" ht="14.25" customHeight="1">
      <c r="A34" s="48" t="s">
        <v>9</v>
      </c>
      <c r="B34" s="48" t="s">
        <v>93</v>
      </c>
      <c r="C34" s="52">
        <v>38508</v>
      </c>
      <c r="D34" s="52">
        <v>1366</v>
      </c>
      <c r="E34" s="52">
        <f t="shared" si="0"/>
        <v>39874</v>
      </c>
      <c r="F34" s="52">
        <v>4648</v>
      </c>
      <c r="G34" s="53">
        <f t="shared" si="1"/>
        <v>8.578743545611015</v>
      </c>
      <c r="H34" s="52">
        <f aca="true" t="shared" si="16" ref="H34:H42">C34*$C$76</f>
        <v>16606.78059627281</v>
      </c>
      <c r="I34" s="52">
        <f aca="true" t="shared" si="17" ref="I34:I42">D34*$C$75</f>
        <v>589.0947931471035</v>
      </c>
      <c r="J34" s="52">
        <f aca="true" t="shared" si="18" ref="J34:J42">H34*$C$82+I34*$C$83</f>
        <v>11971.070775870265</v>
      </c>
      <c r="K34" s="52">
        <f aca="true" t="shared" si="19" ref="K34:K42">H34*$D$82+I34*$D$83</f>
        <v>5224.804613549648</v>
      </c>
      <c r="L34" s="52">
        <f>J34*'National accounts'!$D$7</f>
        <v>4973769.3609031625</v>
      </c>
      <c r="M34" s="52">
        <f>K34*'National accounts'!$D$9</f>
        <v>10024772.224828709</v>
      </c>
      <c r="N34" s="52">
        <f t="shared" si="2"/>
        <v>14998541.585731871</v>
      </c>
      <c r="O34" s="7">
        <f t="shared" si="3"/>
        <v>376.1484071257429</v>
      </c>
    </row>
    <row r="35" spans="1:15" ht="14.25" customHeight="1">
      <c r="A35" s="48"/>
      <c r="B35" s="48" t="s">
        <v>94</v>
      </c>
      <c r="C35" s="52">
        <v>76150</v>
      </c>
      <c r="D35" s="52">
        <v>7509</v>
      </c>
      <c r="E35" s="52">
        <f t="shared" si="0"/>
        <v>83659</v>
      </c>
      <c r="F35" s="52">
        <v>15395</v>
      </c>
      <c r="G35" s="53">
        <f t="shared" si="1"/>
        <v>5.434166937317311</v>
      </c>
      <c r="H35" s="52">
        <f t="shared" si="16"/>
        <v>32840.094068925275</v>
      </c>
      <c r="I35" s="52">
        <f t="shared" si="17"/>
        <v>3238.2963409528547</v>
      </c>
      <c r="J35" s="52">
        <f t="shared" si="18"/>
        <v>23983.92935578087</v>
      </c>
      <c r="K35" s="52">
        <f t="shared" si="19"/>
        <v>12094.461054097257</v>
      </c>
      <c r="L35" s="52">
        <f>J35*'National accounts'!$D$7</f>
        <v>9964900.819423709</v>
      </c>
      <c r="M35" s="52">
        <f>K35*'National accounts'!$D$9</f>
        <v>23205502.63926814</v>
      </c>
      <c r="N35" s="52">
        <f t="shared" si="2"/>
        <v>33170403.45869185</v>
      </c>
      <c r="O35" s="7">
        <f t="shared" si="3"/>
        <v>396.49533772447495</v>
      </c>
    </row>
    <row r="36" spans="1:15" ht="14.25" customHeight="1">
      <c r="A36" s="48"/>
      <c r="B36" s="48" t="s">
        <v>95</v>
      </c>
      <c r="C36" s="52">
        <v>108390</v>
      </c>
      <c r="D36" s="52">
        <v>13481</v>
      </c>
      <c r="E36" s="52">
        <f t="shared" si="0"/>
        <v>121871</v>
      </c>
      <c r="F36" s="52">
        <v>13846</v>
      </c>
      <c r="G36" s="53">
        <f t="shared" si="1"/>
        <v>8.801892243247147</v>
      </c>
      <c r="H36" s="52">
        <f t="shared" si="16"/>
        <v>46743.76620001064</v>
      </c>
      <c r="I36" s="52">
        <f t="shared" si="17"/>
        <v>5813.753225780455</v>
      </c>
      <c r="J36" s="52">
        <f t="shared" si="18"/>
        <v>34318.78999389605</v>
      </c>
      <c r="K36" s="52">
        <f t="shared" si="19"/>
        <v>18238.72943189505</v>
      </c>
      <c r="L36" s="52">
        <f>J36*'National accounts'!$D$7</f>
        <v>14258853.64565487</v>
      </c>
      <c r="M36" s="52">
        <f>K36*'National accounts'!$D$9</f>
        <v>34994439.36159164</v>
      </c>
      <c r="N36" s="52">
        <f t="shared" si="2"/>
        <v>49253293.00724651</v>
      </c>
      <c r="O36" s="7">
        <f t="shared" si="3"/>
        <v>404.1428478247205</v>
      </c>
    </row>
    <row r="37" spans="1:15" ht="14.25" customHeight="1">
      <c r="A37" s="48"/>
      <c r="B37" s="48" t="s">
        <v>96</v>
      </c>
      <c r="C37" s="52">
        <v>44854</v>
      </c>
      <c r="D37" s="52">
        <v>5139</v>
      </c>
      <c r="E37" s="52">
        <f t="shared" si="0"/>
        <v>49993</v>
      </c>
      <c r="F37" s="52">
        <v>13004</v>
      </c>
      <c r="G37" s="53">
        <f t="shared" si="1"/>
        <v>3.8444324823131346</v>
      </c>
      <c r="H37" s="52">
        <f t="shared" si="16"/>
        <v>19343.526977906426</v>
      </c>
      <c r="I37" s="52">
        <f t="shared" si="17"/>
        <v>2216.221187396021</v>
      </c>
      <c r="J37" s="52">
        <f t="shared" si="18"/>
        <v>14173.373239995553</v>
      </c>
      <c r="K37" s="52">
        <f t="shared" si="19"/>
        <v>7386.374925306894</v>
      </c>
      <c r="L37" s="52">
        <f>J37*'National accounts'!$D$7</f>
        <v>5888787.300784283</v>
      </c>
      <c r="M37" s="52">
        <f>K37*'National accounts'!$D$9</f>
        <v>14172152.199023882</v>
      </c>
      <c r="N37" s="52">
        <f t="shared" si="2"/>
        <v>20060939.499808166</v>
      </c>
      <c r="O37" s="7">
        <f t="shared" si="3"/>
        <v>401.2749684917522</v>
      </c>
    </row>
    <row r="38" spans="1:15" ht="14.25" customHeight="1">
      <c r="A38" s="48"/>
      <c r="B38" s="48" t="s">
        <v>97</v>
      </c>
      <c r="C38" s="52">
        <v>140946</v>
      </c>
      <c r="D38" s="52">
        <v>48414</v>
      </c>
      <c r="E38" s="52">
        <f t="shared" si="0"/>
        <v>189360</v>
      </c>
      <c r="F38" s="52">
        <v>20554</v>
      </c>
      <c r="G38" s="53">
        <f t="shared" si="1"/>
        <v>9.212805293373552</v>
      </c>
      <c r="H38" s="52">
        <f t="shared" si="16"/>
        <v>60783.71501823693</v>
      </c>
      <c r="I38" s="52">
        <f t="shared" si="17"/>
        <v>20878.795984936944</v>
      </c>
      <c r="J38" s="52">
        <f t="shared" si="18"/>
        <v>46624.59903751861</v>
      </c>
      <c r="K38" s="52">
        <f t="shared" si="19"/>
        <v>35037.911965655265</v>
      </c>
      <c r="L38" s="52">
        <f>J38*'National accounts'!$D$7</f>
        <v>19371700.869452644</v>
      </c>
      <c r="M38" s="52">
        <f>K38*'National accounts'!$D$9</f>
        <v>67226836.72771119</v>
      </c>
      <c r="N38" s="52">
        <f t="shared" si="2"/>
        <v>86598537.59716383</v>
      </c>
      <c r="O38" s="7">
        <f t="shared" si="3"/>
        <v>457.3222306567587</v>
      </c>
    </row>
    <row r="39" spans="1:15" ht="14.25" customHeight="1">
      <c r="A39" s="48"/>
      <c r="B39" s="48" t="s">
        <v>98</v>
      </c>
      <c r="C39" s="52">
        <v>61587</v>
      </c>
      <c r="D39" s="52">
        <v>5112</v>
      </c>
      <c r="E39" s="52">
        <f t="shared" si="0"/>
        <v>66699</v>
      </c>
      <c r="F39" s="52">
        <v>8892</v>
      </c>
      <c r="G39" s="53">
        <f t="shared" si="1"/>
        <v>7.501012145748988</v>
      </c>
      <c r="H39" s="52">
        <f t="shared" si="16"/>
        <v>26559.722566288918</v>
      </c>
      <c r="I39" s="52">
        <f t="shared" si="17"/>
        <v>2204.577293241576</v>
      </c>
      <c r="J39" s="52">
        <f t="shared" si="18"/>
        <v>19335.055782718176</v>
      </c>
      <c r="K39" s="52">
        <f t="shared" si="19"/>
        <v>9429.24407681232</v>
      </c>
      <c r="L39" s="52">
        <f>J39*'National accounts'!$D$7</f>
        <v>8033375.613924229</v>
      </c>
      <c r="M39" s="52">
        <f>K39*'National accounts'!$D$9</f>
        <v>18091781.62896685</v>
      </c>
      <c r="N39" s="52">
        <f t="shared" si="2"/>
        <v>26125157.242891077</v>
      </c>
      <c r="O39" s="7">
        <f t="shared" si="3"/>
        <v>391.6873902590905</v>
      </c>
    </row>
    <row r="40" spans="1:15" ht="14.25" customHeight="1">
      <c r="A40" s="48"/>
      <c r="B40" s="48" t="s">
        <v>99</v>
      </c>
      <c r="C40" s="52">
        <v>122235</v>
      </c>
      <c r="D40" s="52">
        <v>13856</v>
      </c>
      <c r="E40" s="52">
        <f t="shared" si="0"/>
        <v>136091</v>
      </c>
      <c r="F40" s="52">
        <v>18508</v>
      </c>
      <c r="G40" s="53">
        <f t="shared" si="1"/>
        <v>7.353090555435488</v>
      </c>
      <c r="H40" s="52">
        <f t="shared" si="16"/>
        <v>52714.49636920658</v>
      </c>
      <c r="I40" s="52">
        <f t="shared" si="17"/>
        <v>5975.473977925523</v>
      </c>
      <c r="J40" s="52">
        <f t="shared" si="18"/>
        <v>38615.3050995571</v>
      </c>
      <c r="K40" s="52">
        <f t="shared" si="19"/>
        <v>20074.665247575</v>
      </c>
      <c r="L40" s="52">
        <f>J40*'National accounts'!$D$7</f>
        <v>16043980.105208445</v>
      </c>
      <c r="M40" s="52">
        <f>K40*'National accounts'!$D$9</f>
        <v>38517028.191778086</v>
      </c>
      <c r="N40" s="52">
        <f t="shared" si="2"/>
        <v>54561008.296986535</v>
      </c>
      <c r="O40" s="7">
        <f t="shared" si="3"/>
        <v>400.91562481711895</v>
      </c>
    </row>
    <row r="41" spans="1:15" ht="14.25" customHeight="1">
      <c r="A41" s="48"/>
      <c r="B41" s="48" t="s">
        <v>100</v>
      </c>
      <c r="C41" s="52">
        <v>94175</v>
      </c>
      <c r="D41" s="52">
        <v>20950</v>
      </c>
      <c r="E41" s="52">
        <f t="shared" si="0"/>
        <v>115125</v>
      </c>
      <c r="F41" s="52">
        <v>40935</v>
      </c>
      <c r="G41" s="53">
        <f t="shared" si="1"/>
        <v>2.8123854891901794</v>
      </c>
      <c r="H41" s="52">
        <f t="shared" si="16"/>
        <v>40613.47155536491</v>
      </c>
      <c r="I41" s="52">
        <f t="shared" si="17"/>
        <v>9034.799353171169</v>
      </c>
      <c r="J41" s="52">
        <f t="shared" si="18"/>
        <v>30415.516204935993</v>
      </c>
      <c r="K41" s="52">
        <f t="shared" si="19"/>
        <v>19232.754703600083</v>
      </c>
      <c r="L41" s="52">
        <f>J41*'National accounts'!$D$7</f>
        <v>12637112.036885994</v>
      </c>
      <c r="M41" s="52">
        <f>K41*'National accounts'!$D$9</f>
        <v>36901664.161677785</v>
      </c>
      <c r="N41" s="52">
        <f t="shared" si="2"/>
        <v>49538776.19856378</v>
      </c>
      <c r="O41" s="7">
        <f t="shared" si="3"/>
        <v>430.30424493866474</v>
      </c>
    </row>
    <row r="42" spans="1:15" ht="14.25" customHeight="1">
      <c r="A42" s="48"/>
      <c r="B42" s="48" t="s">
        <v>101</v>
      </c>
      <c r="C42" s="52">
        <v>47410</v>
      </c>
      <c r="D42" s="52">
        <v>5095</v>
      </c>
      <c r="E42" s="52">
        <f t="shared" si="0"/>
        <v>52505</v>
      </c>
      <c r="F42" s="52">
        <v>12043</v>
      </c>
      <c r="G42" s="53">
        <f t="shared" si="1"/>
        <v>4.359794071244706</v>
      </c>
      <c r="H42" s="52">
        <f t="shared" si="16"/>
        <v>20445.815624527215</v>
      </c>
      <c r="I42" s="52">
        <f t="shared" si="17"/>
        <v>2197.2459524776664</v>
      </c>
      <c r="J42" s="52">
        <f t="shared" si="18"/>
        <v>14959.251322666594</v>
      </c>
      <c r="K42" s="52">
        <f t="shared" si="19"/>
        <v>7683.810254338288</v>
      </c>
      <c r="L42" s="52">
        <f>J42*'National accounts'!$D$7</f>
        <v>6215305.822157772</v>
      </c>
      <c r="M42" s="52">
        <f>K42*'National accounts'!$D$9</f>
        <v>14742837.927141663</v>
      </c>
      <c r="N42" s="52">
        <f t="shared" si="2"/>
        <v>20958143.749299437</v>
      </c>
      <c r="O42" s="7">
        <f t="shared" si="3"/>
        <v>399.164722394047</v>
      </c>
    </row>
    <row r="43" spans="1:15" ht="14.25" customHeight="1">
      <c r="A43" s="48"/>
      <c r="B43" s="48"/>
      <c r="C43" s="52"/>
      <c r="D43" s="52"/>
      <c r="E43" s="52"/>
      <c r="F43" s="52"/>
      <c r="G43" s="53"/>
      <c r="H43" s="52"/>
      <c r="I43" s="52"/>
      <c r="J43" s="52"/>
      <c r="K43" s="52"/>
      <c r="L43" s="52"/>
      <c r="M43" s="52"/>
      <c r="N43" s="52"/>
      <c r="O43" s="7"/>
    </row>
    <row r="44" spans="1:15" ht="12.75">
      <c r="A44" s="48" t="s">
        <v>10</v>
      </c>
      <c r="B44" s="48" t="s">
        <v>102</v>
      </c>
      <c r="C44" s="52">
        <v>16691</v>
      </c>
      <c r="D44" s="52">
        <v>6288</v>
      </c>
      <c r="E44" s="52">
        <f t="shared" si="0"/>
        <v>22979</v>
      </c>
      <c r="F44" s="52">
        <v>20856</v>
      </c>
      <c r="G44" s="53">
        <f t="shared" si="1"/>
        <v>1.1017932489451476</v>
      </c>
      <c r="H44" s="52">
        <f aca="true" t="shared" si="20" ref="H44:H49">C44*$C$76</f>
        <v>7198.082864142243</v>
      </c>
      <c r="I44" s="52">
        <f aca="true" t="shared" si="21" ref="I44:I49">D44*$C$75</f>
        <v>2711.733571968511</v>
      </c>
      <c r="J44" s="52">
        <f aca="true" t="shared" si="22" ref="J44:J49">H44*$C$82+I44*$C$83</f>
        <v>5557.228903074489</v>
      </c>
      <c r="K44" s="52">
        <f aca="true" t="shared" si="23" ref="K44:K49">H44*$D$82+I44*$D$83</f>
        <v>4352.587533036267</v>
      </c>
      <c r="L44" s="52">
        <f>J44*'National accounts'!$D$7</f>
        <v>2308930.869020612</v>
      </c>
      <c r="M44" s="52">
        <f>K44*'National accounts'!$D$9</f>
        <v>8351259.393348615</v>
      </c>
      <c r="N44" s="52">
        <f t="shared" si="2"/>
        <v>10660190.262369227</v>
      </c>
      <c r="O44" s="7">
        <f t="shared" si="3"/>
        <v>463.9101032407514</v>
      </c>
    </row>
    <row r="45" spans="1:15" ht="12.75">
      <c r="A45" s="48"/>
      <c r="B45" s="48" t="s">
        <v>103</v>
      </c>
      <c r="C45" s="52">
        <v>47822</v>
      </c>
      <c r="D45" s="52">
        <v>5373</v>
      </c>
      <c r="E45" s="52">
        <f t="shared" si="0"/>
        <v>53195</v>
      </c>
      <c r="F45" s="52">
        <v>14532</v>
      </c>
      <c r="G45" s="53">
        <f t="shared" si="1"/>
        <v>3.660542251582714</v>
      </c>
      <c r="H45" s="52">
        <f t="shared" si="20"/>
        <v>20623.49282421726</v>
      </c>
      <c r="I45" s="52">
        <f t="shared" si="21"/>
        <v>2317.1349367345438</v>
      </c>
      <c r="J45" s="52">
        <f t="shared" si="22"/>
        <v>15104.368645101065</v>
      </c>
      <c r="K45" s="52">
        <f t="shared" si="23"/>
        <v>7836.259115850742</v>
      </c>
      <c r="L45" s="52">
        <f>J45*'National accounts'!$D$7</f>
        <v>6275599.517314578</v>
      </c>
      <c r="M45" s="52">
        <f>K45*'National accounts'!$D$9</f>
        <v>15035339.79575384</v>
      </c>
      <c r="N45" s="52">
        <f t="shared" si="2"/>
        <v>21310939.31306842</v>
      </c>
      <c r="O45" s="7">
        <f t="shared" si="3"/>
        <v>400.61921821728396</v>
      </c>
    </row>
    <row r="46" spans="1:15" ht="12.75">
      <c r="A46" s="48"/>
      <c r="B46" s="48" t="s">
        <v>104</v>
      </c>
      <c r="C46" s="52">
        <v>32742</v>
      </c>
      <c r="D46" s="52">
        <v>4151</v>
      </c>
      <c r="E46" s="52">
        <f t="shared" si="0"/>
        <v>36893</v>
      </c>
      <c r="F46" s="52">
        <v>20821</v>
      </c>
      <c r="G46" s="53">
        <f t="shared" si="1"/>
        <v>1.771912972479708</v>
      </c>
      <c r="H46" s="52">
        <f t="shared" si="20"/>
        <v>14120.162311290234</v>
      </c>
      <c r="I46" s="52">
        <f t="shared" si="21"/>
        <v>1790.1409124111467</v>
      </c>
      <c r="J46" s="52">
        <f t="shared" si="22"/>
        <v>10371.969201834168</v>
      </c>
      <c r="K46" s="52">
        <f t="shared" si="23"/>
        <v>5538.334021867214</v>
      </c>
      <c r="L46" s="52">
        <f>J46*'National accounts'!$D$7</f>
        <v>4309370.78179322</v>
      </c>
      <c r="M46" s="52">
        <f>K46*'National accounts'!$D$9</f>
        <v>10626337.476860892</v>
      </c>
      <c r="N46" s="52">
        <f t="shared" si="2"/>
        <v>14935708.258654112</v>
      </c>
      <c r="O46" s="7">
        <f t="shared" si="3"/>
        <v>404.8385400659776</v>
      </c>
    </row>
    <row r="47" spans="1:15" ht="12.75">
      <c r="A47" s="48"/>
      <c r="B47" s="48" t="s">
        <v>105</v>
      </c>
      <c r="C47" s="52">
        <v>75154</v>
      </c>
      <c r="D47" s="52">
        <v>6342</v>
      </c>
      <c r="E47" s="52">
        <f t="shared" si="0"/>
        <v>81496</v>
      </c>
      <c r="F47" s="52">
        <v>21116</v>
      </c>
      <c r="G47" s="53">
        <f t="shared" si="1"/>
        <v>3.859443076340216</v>
      </c>
      <c r="H47" s="52">
        <f t="shared" si="20"/>
        <v>32410.563751227975</v>
      </c>
      <c r="I47" s="52">
        <f t="shared" si="21"/>
        <v>2735.021360277401</v>
      </c>
      <c r="J47" s="52">
        <f t="shared" si="22"/>
        <v>23601.09481038646</v>
      </c>
      <c r="K47" s="52">
        <f t="shared" si="23"/>
        <v>11544.490301118918</v>
      </c>
      <c r="L47" s="52">
        <f>J47*'National accounts'!$D$7</f>
        <v>9805839.799083231</v>
      </c>
      <c r="M47" s="52">
        <f>K47*'National accounts'!$D$9</f>
        <v>22150280.111974493</v>
      </c>
      <c r="N47" s="52">
        <f t="shared" si="2"/>
        <v>31956119.911057726</v>
      </c>
      <c r="O47" s="7">
        <f t="shared" si="3"/>
        <v>392.11887590872834</v>
      </c>
    </row>
    <row r="48" spans="1:15" ht="12.75">
      <c r="A48" s="48"/>
      <c r="B48" s="48" t="s">
        <v>106</v>
      </c>
      <c r="C48" s="52">
        <v>96922</v>
      </c>
      <c r="D48" s="52">
        <v>27702</v>
      </c>
      <c r="E48" s="52">
        <f t="shared" si="0"/>
        <v>124624</v>
      </c>
      <c r="F48" s="52">
        <v>30261</v>
      </c>
      <c r="G48" s="53">
        <f t="shared" si="1"/>
        <v>4.1183040877697366</v>
      </c>
      <c r="H48" s="52">
        <f t="shared" si="20"/>
        <v>41798.12997174492</v>
      </c>
      <c r="I48" s="52">
        <f t="shared" si="21"/>
        <v>11946.635402460512</v>
      </c>
      <c r="J48" s="52">
        <f t="shared" si="22"/>
        <v>31699.95430350524</v>
      </c>
      <c r="K48" s="52">
        <f t="shared" si="23"/>
        <v>22044.81107070019</v>
      </c>
      <c r="L48" s="52">
        <f>J48*'National accounts'!$D$7</f>
        <v>13170773.476221692</v>
      </c>
      <c r="M48" s="52">
        <f>K48*'National accounts'!$D$9</f>
        <v>42297124.21207877</v>
      </c>
      <c r="N48" s="52">
        <f t="shared" si="2"/>
        <v>55467897.68830046</v>
      </c>
      <c r="O48" s="7">
        <f t="shared" si="3"/>
        <v>445.08198812668877</v>
      </c>
    </row>
    <row r="49" spans="1:15" ht="12.75">
      <c r="A49" s="48"/>
      <c r="B49" s="48" t="s">
        <v>107</v>
      </c>
      <c r="C49" s="52">
        <v>62134</v>
      </c>
      <c r="D49" s="52">
        <v>6231</v>
      </c>
      <c r="E49" s="52">
        <f t="shared" si="0"/>
        <v>68365</v>
      </c>
      <c r="F49" s="52">
        <v>18240</v>
      </c>
      <c r="G49" s="53">
        <f t="shared" si="1"/>
        <v>3.748081140350877</v>
      </c>
      <c r="H49" s="52">
        <f t="shared" si="20"/>
        <v>26795.61923675119</v>
      </c>
      <c r="I49" s="52">
        <f t="shared" si="21"/>
        <v>2687.152017642461</v>
      </c>
      <c r="J49" s="52">
        <f t="shared" si="22"/>
        <v>19576.23394335253</v>
      </c>
      <c r="K49" s="52">
        <f t="shared" si="23"/>
        <v>9906.537311041124</v>
      </c>
      <c r="L49" s="52">
        <f>J49*'National accounts'!$D$7</f>
        <v>8133580.897840857</v>
      </c>
      <c r="M49" s="52">
        <f>K49*'National accounts'!$D$9</f>
        <v>19007558.64102719</v>
      </c>
      <c r="N49" s="52">
        <f t="shared" si="2"/>
        <v>27141139.538868047</v>
      </c>
      <c r="O49" s="7">
        <f t="shared" si="3"/>
        <v>397.0034306862875</v>
      </c>
    </row>
    <row r="50" spans="1:15" ht="12.75">
      <c r="A50" s="48"/>
      <c r="B50" s="48"/>
      <c r="C50" s="52"/>
      <c r="D50" s="52"/>
      <c r="E50" s="52"/>
      <c r="F50" s="52"/>
      <c r="G50" s="53"/>
      <c r="H50" s="52"/>
      <c r="I50" s="52"/>
      <c r="J50" s="52"/>
      <c r="K50" s="52"/>
      <c r="L50" s="52"/>
      <c r="M50" s="52"/>
      <c r="N50" s="52"/>
      <c r="O50" s="7"/>
    </row>
    <row r="51" spans="1:15" ht="12.75">
      <c r="A51" s="48" t="s">
        <v>11</v>
      </c>
      <c r="B51" s="48" t="s">
        <v>108</v>
      </c>
      <c r="C51" s="52">
        <v>127530</v>
      </c>
      <c r="D51" s="52">
        <v>35520</v>
      </c>
      <c r="E51" s="52">
        <f t="shared" si="0"/>
        <v>163050</v>
      </c>
      <c r="F51" s="52">
        <v>7296</v>
      </c>
      <c r="G51" s="53">
        <f t="shared" si="1"/>
        <v>22.347861842105264</v>
      </c>
      <c r="H51" s="52">
        <f aca="true" t="shared" si="24" ref="H51:H59">C51*$C$76</f>
        <v>54997.99338949495</v>
      </c>
      <c r="I51" s="52">
        <f aca="true" t="shared" si="25" ref="I51:I59">D51*$C$75</f>
        <v>15318.189643180904</v>
      </c>
      <c r="J51" s="52">
        <f aca="true" t="shared" si="26" ref="J51:J59">H51*$C$82+I51*$C$83</f>
        <v>41650.630887560226</v>
      </c>
      <c r="K51" s="52">
        <f aca="true" t="shared" si="27" ref="K51:K59">H51*$D$82+I51*$D$83</f>
        <v>28665.55214511563</v>
      </c>
      <c r="L51" s="52">
        <f>J51*'National accounts'!$D$7</f>
        <v>17305104.58499682</v>
      </c>
      <c r="M51" s="52">
        <f>K51*'National accounts'!$D$9</f>
        <v>55000263.59043168</v>
      </c>
      <c r="N51" s="52">
        <f t="shared" si="2"/>
        <v>72305368.17542851</v>
      </c>
      <c r="O51" s="7">
        <f t="shared" si="3"/>
        <v>443.4551866018308</v>
      </c>
    </row>
    <row r="52" spans="1:15" ht="12.75">
      <c r="A52" s="48"/>
      <c r="B52" s="48" t="s">
        <v>109</v>
      </c>
      <c r="C52" s="52">
        <v>33449</v>
      </c>
      <c r="D52" s="52">
        <v>2013</v>
      </c>
      <c r="E52" s="52">
        <f t="shared" si="0"/>
        <v>35462</v>
      </c>
      <c r="F52" s="52">
        <v>12611</v>
      </c>
      <c r="G52" s="53">
        <f t="shared" si="1"/>
        <v>2.8119895329474267</v>
      </c>
      <c r="H52" s="52">
        <f t="shared" si="24"/>
        <v>14425.059836001072</v>
      </c>
      <c r="I52" s="52">
        <f t="shared" si="25"/>
        <v>868.1169975147286</v>
      </c>
      <c r="J52" s="52">
        <f t="shared" si="26"/>
        <v>10451.829983970409</v>
      </c>
      <c r="K52" s="52">
        <f t="shared" si="27"/>
        <v>4841.346849545392</v>
      </c>
      <c r="L52" s="52">
        <f>J52*'National accounts'!$D$7</f>
        <v>4342551.532184208</v>
      </c>
      <c r="M52" s="52">
        <f>K52*'National accounts'!$D$9</f>
        <v>9289036.244957648</v>
      </c>
      <c r="N52" s="52">
        <f t="shared" si="2"/>
        <v>13631587.777141856</v>
      </c>
      <c r="O52" s="7">
        <f t="shared" si="3"/>
        <v>384.3998583594229</v>
      </c>
    </row>
    <row r="53" spans="1:15" ht="12.75">
      <c r="A53" s="48"/>
      <c r="B53" s="48" t="s">
        <v>110</v>
      </c>
      <c r="C53" s="52">
        <v>152937</v>
      </c>
      <c r="D53" s="52">
        <v>9737</v>
      </c>
      <c r="E53" s="52">
        <f t="shared" si="0"/>
        <v>162674</v>
      </c>
      <c r="F53" s="52">
        <v>31103</v>
      </c>
      <c r="G53" s="53">
        <f t="shared" si="1"/>
        <v>5.2301707230813745</v>
      </c>
      <c r="H53" s="52">
        <f t="shared" si="24"/>
        <v>65954.89778882764</v>
      </c>
      <c r="I53" s="52">
        <f t="shared" si="25"/>
        <v>4199.1332363640895</v>
      </c>
      <c r="J53" s="52">
        <f t="shared" si="26"/>
        <v>47822.80373149025</v>
      </c>
      <c r="K53" s="52">
        <f t="shared" si="27"/>
        <v>22331.22729370149</v>
      </c>
      <c r="L53" s="52">
        <f>J53*'National accounts'!$D$7</f>
        <v>19869533.845845956</v>
      </c>
      <c r="M53" s="52">
        <f>K53*'National accounts'!$D$9</f>
        <v>42846667.70881311</v>
      </c>
      <c r="N53" s="52">
        <f t="shared" si="2"/>
        <v>62716201.55465907</v>
      </c>
      <c r="O53" s="7">
        <f t="shared" si="3"/>
        <v>385.53303880558093</v>
      </c>
    </row>
    <row r="54" spans="1:15" ht="12.75">
      <c r="A54" s="48"/>
      <c r="B54" s="48" t="s">
        <v>111</v>
      </c>
      <c r="C54" s="52">
        <v>5003</v>
      </c>
      <c r="D54" s="52">
        <v>77949</v>
      </c>
      <c r="E54" s="52">
        <f t="shared" si="0"/>
        <v>82952</v>
      </c>
      <c r="F54" s="52">
        <v>1427</v>
      </c>
      <c r="G54" s="53">
        <f t="shared" si="1"/>
        <v>58.130343377715484</v>
      </c>
      <c r="H54" s="52">
        <f t="shared" si="24"/>
        <v>2157.5704612847426</v>
      </c>
      <c r="I54" s="52">
        <f t="shared" si="25"/>
        <v>33615.922423882555</v>
      </c>
      <c r="J54" s="52">
        <f t="shared" si="26"/>
        <v>6586.202140048616</v>
      </c>
      <c r="K54" s="52">
        <f t="shared" si="27"/>
        <v>29187.29074511868</v>
      </c>
      <c r="L54" s="52">
        <f>J54*'National accounts'!$D$7</f>
        <v>2736451.1514641186</v>
      </c>
      <c r="M54" s="52">
        <f>K54*'National accounts'!$D$9</f>
        <v>56001317.41211291</v>
      </c>
      <c r="N54" s="52">
        <f t="shared" si="2"/>
        <v>58737768.563577026</v>
      </c>
      <c r="O54" s="7">
        <f t="shared" si="3"/>
        <v>708.093458428694</v>
      </c>
    </row>
    <row r="55" spans="1:15" ht="12.75">
      <c r="A55" s="48"/>
      <c r="B55" s="48" t="s">
        <v>112</v>
      </c>
      <c r="C55" s="52">
        <v>113521</v>
      </c>
      <c r="D55" s="52">
        <v>41915</v>
      </c>
      <c r="E55" s="52">
        <f t="shared" si="0"/>
        <v>155436</v>
      </c>
      <c r="F55" s="52">
        <v>6842</v>
      </c>
      <c r="G55" s="53">
        <f t="shared" si="1"/>
        <v>22.717918737211342</v>
      </c>
      <c r="H55" s="52">
        <f t="shared" si="24"/>
        <v>48956.53734469424</v>
      </c>
      <c r="I55" s="52">
        <f t="shared" si="25"/>
        <v>18076.06753642814</v>
      </c>
      <c r="J55" s="52">
        <f t="shared" si="26"/>
        <v>37741.44885087662</v>
      </c>
      <c r="K55" s="52">
        <f t="shared" si="27"/>
        <v>29291.156030245762</v>
      </c>
      <c r="L55" s="52">
        <f>J55*'National accounts'!$D$7</f>
        <v>15680908.203212714</v>
      </c>
      <c r="M55" s="52">
        <f>K55*'National accounts'!$D$9</f>
        <v>56200602.5342332</v>
      </c>
      <c r="N55" s="52">
        <f t="shared" si="2"/>
        <v>71881510.7374459</v>
      </c>
      <c r="O55" s="7">
        <f t="shared" si="3"/>
        <v>462.4508526817848</v>
      </c>
    </row>
    <row r="56" spans="1:15" ht="12.75">
      <c r="A56" s="48"/>
      <c r="B56" s="48" t="s">
        <v>113</v>
      </c>
      <c r="C56" s="52">
        <v>105873</v>
      </c>
      <c r="D56" s="52">
        <v>20166</v>
      </c>
      <c r="E56" s="52">
        <f t="shared" si="0"/>
        <v>126039</v>
      </c>
      <c r="F56" s="52">
        <v>4854</v>
      </c>
      <c r="G56" s="53">
        <f t="shared" si="1"/>
        <v>25.96600741656366</v>
      </c>
      <c r="H56" s="52">
        <f t="shared" si="24"/>
        <v>45658.29651161294</v>
      </c>
      <c r="I56" s="52">
        <f t="shared" si="25"/>
        <v>8696.695167353213</v>
      </c>
      <c r="J56" s="52">
        <f t="shared" si="26"/>
        <v>33974.54144396356</v>
      </c>
      <c r="K56" s="52">
        <f t="shared" si="27"/>
        <v>20380.450235002598</v>
      </c>
      <c r="L56" s="52">
        <f>J56*'National accounts'!$D$7</f>
        <v>14115824.427780658</v>
      </c>
      <c r="M56" s="52">
        <f>K56*'National accounts'!$D$9</f>
        <v>39103734.31295707</v>
      </c>
      <c r="N56" s="52">
        <f t="shared" si="2"/>
        <v>53219558.74073773</v>
      </c>
      <c r="O56" s="7">
        <f t="shared" si="3"/>
        <v>422.24675489917985</v>
      </c>
    </row>
    <row r="57" spans="1:15" ht="12.75">
      <c r="A57" s="48"/>
      <c r="B57" s="48" t="s">
        <v>114</v>
      </c>
      <c r="C57" s="52">
        <v>73942</v>
      </c>
      <c r="D57" s="52">
        <v>9133</v>
      </c>
      <c r="E57" s="52">
        <f t="shared" si="0"/>
        <v>83075</v>
      </c>
      <c r="F57" s="52">
        <v>21751</v>
      </c>
      <c r="G57" s="53">
        <f t="shared" si="1"/>
        <v>3.819364626913705</v>
      </c>
      <c r="H57" s="52">
        <f t="shared" si="24"/>
        <v>31887.88228029511</v>
      </c>
      <c r="I57" s="52">
        <f t="shared" si="25"/>
        <v>3938.6550115757655</v>
      </c>
      <c r="J57" s="52">
        <f t="shared" si="26"/>
        <v>23407.643796302862</v>
      </c>
      <c r="K57" s="52">
        <f t="shared" si="27"/>
        <v>12418.893495568014</v>
      </c>
      <c r="L57" s="52">
        <f>J57*'National accounts'!$D$7</f>
        <v>9725464.305136265</v>
      </c>
      <c r="M57" s="52">
        <f>K57*'National accounts'!$D$9</f>
        <v>23827987.4149964</v>
      </c>
      <c r="N57" s="52">
        <f t="shared" si="2"/>
        <v>33553451.720132664</v>
      </c>
      <c r="O57" s="7">
        <f t="shared" si="3"/>
        <v>403.89349046202426</v>
      </c>
    </row>
    <row r="58" spans="1:15" ht="12.75">
      <c r="A58" s="48"/>
      <c r="B58" s="48" t="s">
        <v>115</v>
      </c>
      <c r="C58" s="52">
        <v>27235</v>
      </c>
      <c r="D58" s="52">
        <v>7641</v>
      </c>
      <c r="E58" s="52">
        <f t="shared" si="0"/>
        <v>34876</v>
      </c>
      <c r="F58" s="52">
        <v>2614</v>
      </c>
      <c r="G58" s="53">
        <f t="shared" si="1"/>
        <v>13.342004590665647</v>
      </c>
      <c r="H58" s="52">
        <f t="shared" si="24"/>
        <v>11745.23915912252</v>
      </c>
      <c r="I58" s="52">
        <f t="shared" si="25"/>
        <v>3295.222045707919</v>
      </c>
      <c r="J58" s="52">
        <f t="shared" si="26"/>
        <v>8898.394480563536</v>
      </c>
      <c r="K58" s="52">
        <f t="shared" si="27"/>
        <v>6142.066724266904</v>
      </c>
      <c r="L58" s="52">
        <f>J58*'National accounts'!$D$7</f>
        <v>3697126.4022486117</v>
      </c>
      <c r="M58" s="52">
        <f>K58*'National accounts'!$D$9</f>
        <v>11784712.435140025</v>
      </c>
      <c r="N58" s="52">
        <f t="shared" si="2"/>
        <v>15481838.837388637</v>
      </c>
      <c r="O58" s="7">
        <f t="shared" si="3"/>
        <v>443.9109656322008</v>
      </c>
    </row>
    <row r="59" spans="1:15" ht="12.75">
      <c r="A59" s="48"/>
      <c r="B59" s="48" t="s">
        <v>116</v>
      </c>
      <c r="C59" s="52">
        <v>52763</v>
      </c>
      <c r="D59" s="52">
        <v>10823</v>
      </c>
      <c r="E59" s="52">
        <f t="shared" si="0"/>
        <v>63586</v>
      </c>
      <c r="F59" s="52">
        <v>4964</v>
      </c>
      <c r="G59" s="53">
        <f t="shared" si="1"/>
        <v>12.809427880741337</v>
      </c>
      <c r="H59" s="52">
        <f t="shared" si="24"/>
        <v>22754.325454480688</v>
      </c>
      <c r="I59" s="52">
        <f t="shared" si="25"/>
        <v>4667.476534576208</v>
      </c>
      <c r="J59" s="52">
        <f t="shared" si="26"/>
        <v>16981.60184950241</v>
      </c>
      <c r="K59" s="52">
        <f t="shared" si="27"/>
        <v>10440.200139554485</v>
      </c>
      <c r="L59" s="52">
        <f>J59*'National accounts'!$D$7</f>
        <v>7055556.897078939</v>
      </c>
      <c r="M59" s="52">
        <f>K59*'National accounts'!$D$9</f>
        <v>20031491.342133436</v>
      </c>
      <c r="N59" s="52">
        <f t="shared" si="2"/>
        <v>27087048.239212375</v>
      </c>
      <c r="O59" s="7">
        <f t="shared" si="3"/>
        <v>425.99075644343685</v>
      </c>
    </row>
    <row r="60" spans="1:15" ht="12.75">
      <c r="A60" s="48"/>
      <c r="B60" s="48"/>
      <c r="C60" s="52"/>
      <c r="D60" s="52"/>
      <c r="E60" s="52"/>
      <c r="F60" s="52"/>
      <c r="G60" s="53"/>
      <c r="H60" s="52"/>
      <c r="I60" s="52"/>
      <c r="J60" s="52"/>
      <c r="K60" s="52"/>
      <c r="L60" s="52"/>
      <c r="M60" s="52"/>
      <c r="N60" s="52"/>
      <c r="O60" s="7"/>
    </row>
    <row r="61" spans="1:15" ht="12.75">
      <c r="A61" s="48" t="s">
        <v>12</v>
      </c>
      <c r="B61" s="48" t="s">
        <v>117</v>
      </c>
      <c r="C61" s="52">
        <v>88452</v>
      </c>
      <c r="D61" s="52">
        <v>8868</v>
      </c>
      <c r="E61" s="52">
        <f t="shared" si="0"/>
        <v>97320</v>
      </c>
      <c r="F61" s="52">
        <v>17526</v>
      </c>
      <c r="G61" s="53">
        <f t="shared" si="1"/>
        <v>5.552892844916125</v>
      </c>
      <c r="H61" s="52">
        <f aca="true" t="shared" si="28" ref="H61:H68">C61*$C$76</f>
        <v>38145.397249961636</v>
      </c>
      <c r="I61" s="52">
        <f aca="true" t="shared" si="29" ref="I61:I68">D61*$C$75</f>
        <v>3824.3723467265836</v>
      </c>
      <c r="J61" s="52">
        <f aca="true" t="shared" si="30" ref="J61:J67">H61*$C$82+I61*$C$83</f>
        <v>27867.962499218913</v>
      </c>
      <c r="K61" s="52">
        <f aca="true" t="shared" si="31" ref="K61:K67">H61*$D$82+I61*$D$83</f>
        <v>14101.807097469311</v>
      </c>
      <c r="L61" s="52">
        <f>J61*'National accounts'!$D$7</f>
        <v>11578648.278381502</v>
      </c>
      <c r="M61" s="52">
        <f>K61*'National accounts'!$D$9</f>
        <v>27056974.292204194</v>
      </c>
      <c r="N61" s="52">
        <f t="shared" si="2"/>
        <v>38635622.5705857</v>
      </c>
      <c r="O61" s="7">
        <f t="shared" si="3"/>
        <v>396.99571075406595</v>
      </c>
    </row>
    <row r="62" spans="1:15" ht="12.75">
      <c r="A62" s="48"/>
      <c r="B62" s="55" t="s">
        <v>118</v>
      </c>
      <c r="C62" s="52">
        <v>102884</v>
      </c>
      <c r="D62" s="52">
        <v>9165</v>
      </c>
      <c r="E62" s="52">
        <f t="shared" si="0"/>
        <v>112049</v>
      </c>
      <c r="F62" s="52">
        <v>23315</v>
      </c>
      <c r="G62" s="53">
        <f t="shared" si="1"/>
        <v>4.805876045464293</v>
      </c>
      <c r="H62" s="52">
        <f t="shared" si="28"/>
        <v>44369.274303181985</v>
      </c>
      <c r="I62" s="52">
        <f t="shared" si="29"/>
        <v>3952.455182425478</v>
      </c>
      <c r="J62" s="52">
        <f t="shared" si="30"/>
        <v>32340.566973736382</v>
      </c>
      <c r="K62" s="52">
        <f t="shared" si="31"/>
        <v>15981.162511871084</v>
      </c>
      <c r="L62" s="52">
        <f>J62*'National accounts'!$D$7</f>
        <v>13436936.773645718</v>
      </c>
      <c r="M62" s="52">
        <f>K62*'National accounts'!$D$9</f>
        <v>30662871.804623645</v>
      </c>
      <c r="N62" s="52">
        <f t="shared" si="2"/>
        <v>44099808.57826936</v>
      </c>
      <c r="O62" s="7">
        <f t="shared" si="3"/>
        <v>393.5761013330718</v>
      </c>
    </row>
    <row r="63" spans="1:15" ht="12.75">
      <c r="A63" s="48"/>
      <c r="B63" s="55" t="s">
        <v>119</v>
      </c>
      <c r="C63" s="52">
        <v>48824</v>
      </c>
      <c r="D63" s="52">
        <v>3129</v>
      </c>
      <c r="E63" s="52">
        <f t="shared" si="0"/>
        <v>51953</v>
      </c>
      <c r="F63" s="52">
        <v>16291</v>
      </c>
      <c r="G63" s="53">
        <f t="shared" si="1"/>
        <v>3.189061444969615</v>
      </c>
      <c r="H63" s="52">
        <f t="shared" si="28"/>
        <v>21055.610673948886</v>
      </c>
      <c r="I63" s="52">
        <f t="shared" si="29"/>
        <v>1349.397955898453</v>
      </c>
      <c r="J63" s="52">
        <f t="shared" si="30"/>
        <v>15268.402861921119</v>
      </c>
      <c r="K63" s="52">
        <f t="shared" si="31"/>
        <v>7136.605767926222</v>
      </c>
      <c r="L63" s="52">
        <f>J63*'National accounts'!$D$7</f>
        <v>6343752.849379397</v>
      </c>
      <c r="M63" s="52">
        <f>K63*'National accounts'!$D$9</f>
        <v>13692923.003536794</v>
      </c>
      <c r="N63" s="52">
        <f t="shared" si="2"/>
        <v>20036675.852916192</v>
      </c>
      <c r="O63" s="7">
        <f t="shared" si="3"/>
        <v>385.6692751701767</v>
      </c>
    </row>
    <row r="64" spans="1:15" ht="12.75">
      <c r="A64" s="48"/>
      <c r="B64" s="55" t="s">
        <v>120</v>
      </c>
      <c r="C64" s="52">
        <v>103585</v>
      </c>
      <c r="D64" s="52">
        <v>39210</v>
      </c>
      <c r="E64" s="52">
        <f t="shared" si="0"/>
        <v>142795</v>
      </c>
      <c r="F64" s="52">
        <v>10075</v>
      </c>
      <c r="G64" s="53">
        <f t="shared" si="1"/>
        <v>14.17320099255583</v>
      </c>
      <c r="H64" s="52">
        <f t="shared" si="28"/>
        <v>44671.5842958585</v>
      </c>
      <c r="I64" s="52">
        <f t="shared" si="29"/>
        <v>16909.521844288378</v>
      </c>
      <c r="J64" s="52">
        <f t="shared" si="30"/>
        <v>34500.43987673415</v>
      </c>
      <c r="K64" s="52">
        <f t="shared" si="31"/>
        <v>27080.666263412728</v>
      </c>
      <c r="L64" s="52">
        <f>J64*'National accounts'!$D$7</f>
        <v>14334325.977126915</v>
      </c>
      <c r="M64" s="52">
        <f>K64*'National accounts'!$D$9</f>
        <v>51959361.366984844</v>
      </c>
      <c r="N64" s="52">
        <f t="shared" si="2"/>
        <v>66293687.344111755</v>
      </c>
      <c r="O64" s="7">
        <f t="shared" si="3"/>
        <v>464.2577635359204</v>
      </c>
    </row>
    <row r="65" spans="1:15" ht="12.75">
      <c r="A65" s="48"/>
      <c r="B65" s="55" t="s">
        <v>121</v>
      </c>
      <c r="C65" s="52">
        <v>128442</v>
      </c>
      <c r="D65" s="52">
        <v>9326</v>
      </c>
      <c r="E65" s="52">
        <f t="shared" si="0"/>
        <v>137768</v>
      </c>
      <c r="F65" s="52">
        <v>29906</v>
      </c>
      <c r="G65" s="53">
        <f t="shared" si="1"/>
        <v>4.606700996455561</v>
      </c>
      <c r="H65" s="52">
        <f t="shared" si="28"/>
        <v>55391.29825871176</v>
      </c>
      <c r="I65" s="52">
        <f t="shared" si="29"/>
        <v>4021.8872920130943</v>
      </c>
      <c r="J65" s="52">
        <f t="shared" si="30"/>
        <v>40237.608314045</v>
      </c>
      <c r="K65" s="52">
        <f t="shared" si="31"/>
        <v>19175.577236679856</v>
      </c>
      <c r="L65" s="52">
        <f>J65*'National accounts'!$D$7</f>
        <v>16718018.557857057</v>
      </c>
      <c r="M65" s="52">
        <f>K65*'National accounts'!$D$9</f>
        <v>36791958.41674304</v>
      </c>
      <c r="N65" s="52">
        <f t="shared" si="2"/>
        <v>53509976.9746001</v>
      </c>
      <c r="O65" s="7">
        <f t="shared" si="3"/>
        <v>388.40642946547894</v>
      </c>
    </row>
    <row r="66" spans="1:15" ht="12.75">
      <c r="A66" s="48"/>
      <c r="B66" s="55" t="s">
        <v>122</v>
      </c>
      <c r="C66" s="52">
        <v>56159</v>
      </c>
      <c r="D66" s="52">
        <v>8769</v>
      </c>
      <c r="E66" s="52">
        <f t="shared" si="0"/>
        <v>64928</v>
      </c>
      <c r="F66" s="52">
        <v>29272</v>
      </c>
      <c r="G66" s="53">
        <f t="shared" si="1"/>
        <v>2.2180923749658374</v>
      </c>
      <c r="H66" s="52">
        <f t="shared" si="28"/>
        <v>24218.868585906428</v>
      </c>
      <c r="I66" s="52">
        <f t="shared" si="29"/>
        <v>3781.6780681602854</v>
      </c>
      <c r="J66" s="52">
        <f t="shared" si="30"/>
        <v>17896.661638780344</v>
      </c>
      <c r="K66" s="52">
        <f t="shared" si="31"/>
        <v>10103.88501528637</v>
      </c>
      <c r="L66" s="52">
        <f>J66*'National accounts'!$D$7</f>
        <v>7435748.145507526</v>
      </c>
      <c r="M66" s="52">
        <f>K66*'National accounts'!$D$9</f>
        <v>19386207.40025943</v>
      </c>
      <c r="N66" s="52">
        <f t="shared" si="2"/>
        <v>26821955.545766957</v>
      </c>
      <c r="O66" s="7">
        <f t="shared" si="3"/>
        <v>413.1030610178499</v>
      </c>
    </row>
    <row r="67" spans="1:15" ht="12.75">
      <c r="A67" s="48" t="s">
        <v>2</v>
      </c>
      <c r="B67" s="56" t="s">
        <v>2</v>
      </c>
      <c r="C67" s="57">
        <f>SUM(C3:C66)</f>
        <v>4569286</v>
      </c>
      <c r="D67" s="57">
        <f>SUM(D3:D66)</f>
        <v>2813811</v>
      </c>
      <c r="E67" s="52">
        <f t="shared" si="0"/>
        <v>7383097</v>
      </c>
      <c r="F67" s="57">
        <f>SUM(F3:F66)</f>
        <v>770603</v>
      </c>
      <c r="G67" s="53">
        <f t="shared" si="1"/>
        <v>9.580934670641044</v>
      </c>
      <c r="H67" s="52">
        <f t="shared" si="28"/>
        <v>1970528.9831624858</v>
      </c>
      <c r="I67" s="52">
        <f t="shared" si="29"/>
        <v>1213471.016837514</v>
      </c>
      <c r="J67" s="52">
        <f t="shared" si="30"/>
        <v>1592000</v>
      </c>
      <c r="K67" s="52">
        <f t="shared" si="31"/>
        <v>1592000</v>
      </c>
      <c r="L67" s="52">
        <f>J67*'National accounts'!$D$7</f>
        <v>661448000</v>
      </c>
      <c r="M67" s="52">
        <f>K67*'National accounts'!$D$9</f>
        <v>3054552000</v>
      </c>
      <c r="N67" s="52">
        <f t="shared" si="2"/>
        <v>3716000000</v>
      </c>
      <c r="O67" s="7">
        <f t="shared" si="3"/>
        <v>503.311821583815</v>
      </c>
    </row>
    <row r="68" spans="1:15" ht="12.75">
      <c r="A68" s="56"/>
      <c r="B68" s="58"/>
      <c r="C68" s="59">
        <f>SUM(C3:C66)</f>
        <v>4569286</v>
      </c>
      <c r="D68" s="59">
        <f>SUM(D3:D66)</f>
        <v>2813811</v>
      </c>
      <c r="E68" s="60">
        <f>C68+D68</f>
        <v>7383097</v>
      </c>
      <c r="F68" s="59">
        <f>SUM(F3:F66)</f>
        <v>770603</v>
      </c>
      <c r="G68" s="56"/>
      <c r="H68" s="60">
        <f t="shared" si="28"/>
        <v>1970528.9831624858</v>
      </c>
      <c r="I68" s="60">
        <f t="shared" si="29"/>
        <v>1213471.016837514</v>
      </c>
      <c r="J68" s="60">
        <f>SUM(J3:J66)</f>
        <v>1591999.9999999993</v>
      </c>
      <c r="K68" s="60">
        <f>SUM(K3:K66)</f>
        <v>1591999.9999999998</v>
      </c>
      <c r="L68" s="59">
        <f>SUM(L3:L66)</f>
        <v>661448000.0000002</v>
      </c>
      <c r="M68" s="59">
        <f>SUM(M3:M66)</f>
        <v>3054552000.0000005</v>
      </c>
      <c r="N68" s="52">
        <f t="shared" si="2"/>
        <v>3716000000.000001</v>
      </c>
      <c r="O68" s="7">
        <f t="shared" si="3"/>
        <v>503.3118215838152</v>
      </c>
    </row>
    <row r="69" spans="1:14" ht="12.75">
      <c r="A69" s="58" t="s">
        <v>61</v>
      </c>
      <c r="B69" s="58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5"/>
    </row>
    <row r="70" spans="1:14" ht="12.75">
      <c r="A70" s="30" t="s">
        <v>127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1:14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pans="1:14" ht="12.75">
      <c r="A72" s="30"/>
      <c r="B72" s="61"/>
      <c r="C72" s="30"/>
      <c r="D72" s="30" t="s">
        <v>55</v>
      </c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1:14" ht="12.75">
      <c r="A73" s="30"/>
      <c r="B73" s="61" t="s">
        <v>76</v>
      </c>
      <c r="C73" s="62">
        <v>3184000</v>
      </c>
      <c r="D73" s="30" t="s">
        <v>126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</row>
    <row r="74" spans="1:14" ht="12.75">
      <c r="A74" s="30"/>
      <c r="B74" s="61" t="s">
        <v>40</v>
      </c>
      <c r="C74" s="62">
        <f>SUM(E3:E66)</f>
        <v>7383097</v>
      </c>
      <c r="D74" s="30" t="s">
        <v>56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</row>
    <row r="75" spans="1:14" ht="12.75">
      <c r="A75" s="30"/>
      <c r="B75" s="61" t="s">
        <v>57</v>
      </c>
      <c r="C75" s="62">
        <f>C73/C74</f>
        <v>0.43125533905351643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</row>
    <row r="76" spans="1:14" ht="12.75">
      <c r="A76" s="30"/>
      <c r="B76" s="61" t="s">
        <v>58</v>
      </c>
      <c r="C76" s="62">
        <f>C73/C74</f>
        <v>0.43125533905351643</v>
      </c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</row>
    <row r="77" spans="1:14" ht="12.75">
      <c r="A77" s="30"/>
      <c r="B77" s="61" t="s">
        <v>59</v>
      </c>
      <c r="C77" s="62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</row>
    <row r="78" spans="1:14" ht="12.75">
      <c r="A78" s="30"/>
      <c r="B78" s="61" t="s">
        <v>60</v>
      </c>
      <c r="C78" s="62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</row>
    <row r="79" spans="1:14" ht="12.75">
      <c r="A79" s="30"/>
      <c r="B79" s="63" t="s">
        <v>64</v>
      </c>
      <c r="C79" s="56">
        <f>D79/100</f>
        <v>0.5</v>
      </c>
      <c r="D79" s="30">
        <v>50</v>
      </c>
      <c r="E79" s="30" t="s">
        <v>126</v>
      </c>
      <c r="F79" s="30"/>
      <c r="G79" s="30"/>
      <c r="H79" s="30"/>
      <c r="I79" s="30"/>
      <c r="J79" s="30"/>
      <c r="K79" s="30"/>
      <c r="L79" s="30"/>
      <c r="M79" s="30"/>
      <c r="N79" s="30"/>
    </row>
    <row r="80" spans="1:14" ht="12.75">
      <c r="A80" s="30"/>
      <c r="B80" s="64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  <row r="81" spans="1:14" ht="12.75">
      <c r="A81" s="30"/>
      <c r="B81" s="64"/>
      <c r="C81" s="64" t="s">
        <v>65</v>
      </c>
      <c r="D81" s="64" t="s">
        <v>66</v>
      </c>
      <c r="E81" s="64" t="s">
        <v>74</v>
      </c>
      <c r="F81" s="30"/>
      <c r="G81" s="30"/>
      <c r="H81" s="30"/>
      <c r="I81" s="30"/>
      <c r="J81" s="30"/>
      <c r="K81" s="30"/>
      <c r="L81" s="30"/>
      <c r="M81" s="30"/>
      <c r="N81" s="30"/>
    </row>
    <row r="82" spans="1:14" ht="12.75">
      <c r="A82" s="30"/>
      <c r="B82" s="64" t="s">
        <v>0</v>
      </c>
      <c r="C82" s="65">
        <f>C88/E88</f>
        <v>0.715533422508462</v>
      </c>
      <c r="D82" s="65">
        <f>D88/E88</f>
        <v>0.2844665774915381</v>
      </c>
      <c r="E82" s="66">
        <f>+C82+D82</f>
        <v>1</v>
      </c>
      <c r="F82" s="30"/>
      <c r="G82" s="30"/>
      <c r="H82" s="30"/>
      <c r="I82" s="30"/>
      <c r="J82" s="30"/>
      <c r="K82" s="30"/>
      <c r="L82" s="30"/>
      <c r="M82" s="30"/>
      <c r="N82" s="30"/>
    </row>
    <row r="83" spans="1:14" ht="12.75">
      <c r="A83" s="30"/>
      <c r="B83" s="64" t="s">
        <v>1</v>
      </c>
      <c r="C83" s="67">
        <v>0.15</v>
      </c>
      <c r="D83" s="67">
        <f>1-C83</f>
        <v>0.85</v>
      </c>
      <c r="E83" s="64">
        <f>+C83+D83</f>
        <v>1</v>
      </c>
      <c r="F83" s="30"/>
      <c r="G83" s="30"/>
      <c r="H83" s="30"/>
      <c r="I83" s="30"/>
      <c r="J83" s="30"/>
      <c r="K83" s="30"/>
      <c r="L83" s="30"/>
      <c r="M83" s="30"/>
      <c r="N83" s="30"/>
    </row>
    <row r="84" spans="1:14" ht="12.75">
      <c r="A84" s="30"/>
      <c r="B84" s="64" t="s">
        <v>2</v>
      </c>
      <c r="C84" s="64">
        <f>C79*C73</f>
        <v>1592000</v>
      </c>
      <c r="D84" s="52">
        <f>C73-C84</f>
        <v>1592000</v>
      </c>
      <c r="E84" s="52">
        <f>C84+D84</f>
        <v>3184000</v>
      </c>
      <c r="F84" s="30"/>
      <c r="G84" s="30"/>
      <c r="H84" s="30"/>
      <c r="I84" s="30"/>
      <c r="J84" s="30"/>
      <c r="K84" s="30"/>
      <c r="L84" s="30"/>
      <c r="M84" s="30"/>
      <c r="N84" s="30"/>
    </row>
    <row r="85" spans="1:14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</row>
    <row r="86" spans="1:14" ht="12.75">
      <c r="A86" s="30"/>
      <c r="B86" s="61"/>
      <c r="C86" s="78" t="s">
        <v>75</v>
      </c>
      <c r="D86" s="79"/>
      <c r="E86" s="79"/>
      <c r="F86" s="80"/>
      <c r="G86" s="30"/>
      <c r="H86" s="30"/>
      <c r="I86" s="30"/>
      <c r="J86" s="30"/>
      <c r="K86" s="30"/>
      <c r="L86" s="30"/>
      <c r="M86" s="30"/>
      <c r="N86" s="30"/>
    </row>
    <row r="87" spans="1:14" ht="12.75">
      <c r="A87" s="30"/>
      <c r="B87" s="64"/>
      <c r="C87" s="64" t="s">
        <v>65</v>
      </c>
      <c r="D87" s="64" t="s">
        <v>66</v>
      </c>
      <c r="E87" s="64" t="s">
        <v>74</v>
      </c>
      <c r="F87" s="64" t="s">
        <v>18</v>
      </c>
      <c r="G87" s="30"/>
      <c r="H87" s="30"/>
      <c r="I87" s="30"/>
      <c r="J87" s="30"/>
      <c r="K87" s="30"/>
      <c r="L87" s="30"/>
      <c r="M87" s="30"/>
      <c r="N87" s="30"/>
    </row>
    <row r="88" spans="1:14" ht="12.75">
      <c r="A88" s="30"/>
      <c r="B88" s="64" t="s">
        <v>0</v>
      </c>
      <c r="C88" s="68">
        <f>C90-C89</f>
        <v>1409979.347474373</v>
      </c>
      <c r="D88" s="68">
        <f>D90-D89</f>
        <v>560549.635688113</v>
      </c>
      <c r="E88" s="68">
        <f>C76*C67</f>
        <v>1970528.9831624858</v>
      </c>
      <c r="F88" s="67">
        <f>E88/E90</f>
        <v>0.6188847308927405</v>
      </c>
      <c r="G88" s="35"/>
      <c r="H88" s="30"/>
      <c r="I88" s="30"/>
      <c r="J88" s="30"/>
      <c r="K88" s="30"/>
      <c r="L88" s="30"/>
      <c r="M88" s="30"/>
      <c r="N88" s="30"/>
    </row>
    <row r="89" spans="1:14" ht="12.75">
      <c r="A89" s="30"/>
      <c r="B89" s="64" t="s">
        <v>1</v>
      </c>
      <c r="C89" s="69">
        <f>C83*E89</f>
        <v>182020.65252562708</v>
      </c>
      <c r="D89" s="69">
        <f>E89-C89</f>
        <v>1031450.364311887</v>
      </c>
      <c r="E89" s="69">
        <f>C75*D67</f>
        <v>1213471.016837514</v>
      </c>
      <c r="F89" s="67">
        <f>E89/E90</f>
        <v>0.3811152691072594</v>
      </c>
      <c r="G89" s="35"/>
      <c r="H89" s="30"/>
      <c r="I89" s="30"/>
      <c r="J89" s="30"/>
      <c r="K89" s="30"/>
      <c r="L89" s="30"/>
      <c r="M89" s="30"/>
      <c r="N89" s="30"/>
    </row>
    <row r="90" spans="1:14" ht="12.75">
      <c r="A90" s="30"/>
      <c r="B90" s="64" t="s">
        <v>2</v>
      </c>
      <c r="C90" s="57">
        <f>C79*C73</f>
        <v>1592000</v>
      </c>
      <c r="D90" s="57">
        <f>C73-C90</f>
        <v>1592000</v>
      </c>
      <c r="E90" s="57">
        <f>+E88+E89</f>
        <v>3184000</v>
      </c>
      <c r="F90" s="64">
        <f>SUM(F88:F89)</f>
        <v>1</v>
      </c>
      <c r="G90" s="35"/>
      <c r="H90" s="30"/>
      <c r="I90" s="30"/>
      <c r="J90" s="30"/>
      <c r="K90" s="30"/>
      <c r="L90" s="30"/>
      <c r="M90" s="30"/>
      <c r="N90" s="30"/>
    </row>
    <row r="91" spans="1:14" ht="12.75">
      <c r="A91" s="30"/>
      <c r="B91" s="30"/>
      <c r="C91" s="30"/>
      <c r="D91" s="30"/>
      <c r="E91" s="35"/>
      <c r="F91" s="30"/>
      <c r="G91" s="30"/>
      <c r="H91" s="30"/>
      <c r="I91" s="30"/>
      <c r="J91" s="30"/>
      <c r="K91" s="30"/>
      <c r="L91" s="30"/>
      <c r="M91" s="30"/>
      <c r="N91" s="30"/>
    </row>
    <row r="92" spans="1:14" ht="12.75">
      <c r="A92" s="30"/>
      <c r="B92" s="30"/>
      <c r="C92" s="35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</row>
    <row r="93" spans="1:14" ht="12.75">
      <c r="A93" s="30"/>
      <c r="B93" s="30"/>
      <c r="C93" s="35"/>
      <c r="D93" s="35"/>
      <c r="E93" s="30"/>
      <c r="F93" s="30"/>
      <c r="G93" s="30"/>
      <c r="H93" s="30"/>
      <c r="I93" s="30"/>
      <c r="J93" s="30"/>
      <c r="K93" s="30"/>
      <c r="L93" s="30"/>
      <c r="M93" s="30"/>
      <c r="N93" s="30"/>
    </row>
    <row r="94" spans="1:14" ht="12.75">
      <c r="A94" s="30"/>
      <c r="B94" s="30"/>
      <c r="C94" s="30"/>
      <c r="D94" s="30"/>
      <c r="E94" s="35"/>
      <c r="F94" s="30"/>
      <c r="G94" s="30"/>
      <c r="H94" s="30"/>
      <c r="I94" s="30"/>
      <c r="J94" s="30"/>
      <c r="K94" s="30"/>
      <c r="L94" s="30"/>
      <c r="M94" s="30"/>
      <c r="N94" s="30"/>
    </row>
    <row r="95" spans="1:14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</row>
    <row r="96" spans="1:14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</row>
    <row r="97" spans="1:14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</row>
    <row r="98" spans="1:14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</row>
    <row r="99" spans="1:14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</row>
    <row r="100" spans="1:14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</row>
    <row r="101" spans="1:14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1:14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1:14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1:14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1:14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1:14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</row>
  </sheetData>
  <mergeCells count="3">
    <mergeCell ref="C1:E1"/>
    <mergeCell ref="H1:I1"/>
    <mergeCell ref="C86:F86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F25"/>
  <sheetViews>
    <sheetView workbookViewId="0" topLeftCell="C1">
      <selection activeCell="G6" sqref="G6"/>
    </sheetView>
  </sheetViews>
  <sheetFormatPr defaultColWidth="9.140625" defaultRowHeight="12.75"/>
  <cols>
    <col min="1" max="1" width="28.28125" style="0" customWidth="1"/>
    <col min="2" max="2" width="21.7109375" style="0" customWidth="1"/>
    <col min="3" max="3" width="53.7109375" style="0" customWidth="1"/>
    <col min="6" max="6" width="15.140625" style="0" customWidth="1"/>
  </cols>
  <sheetData>
    <row r="1" spans="1:6" ht="13.5">
      <c r="A1" s="3" t="s">
        <v>36</v>
      </c>
      <c r="B1" s="3" t="s">
        <v>37</v>
      </c>
      <c r="C1" s="28" t="s">
        <v>38</v>
      </c>
      <c r="D1" s="29"/>
      <c r="E1" s="29"/>
      <c r="F1" s="28" t="s">
        <v>39</v>
      </c>
    </row>
    <row r="2" spans="1:6" ht="12.75">
      <c r="A2" s="4" t="s">
        <v>40</v>
      </c>
      <c r="B2" s="5">
        <f>SUM(Pop_Cal!E3:E66)</f>
        <v>7383097</v>
      </c>
      <c r="C2" s="30"/>
      <c r="D2" s="30"/>
      <c r="E2" s="30"/>
      <c r="F2" s="41">
        <f>B3+B6</f>
        <v>7383097</v>
      </c>
    </row>
    <row r="3" spans="1:6" ht="12.75">
      <c r="A3" s="4" t="s">
        <v>41</v>
      </c>
      <c r="B3" s="5">
        <f>SUM(Pop_Cal!C3:C66)</f>
        <v>4569286</v>
      </c>
      <c r="C3" s="30"/>
      <c r="D3" s="30"/>
      <c r="E3" s="30"/>
      <c r="F3" s="30"/>
    </row>
    <row r="4" spans="1:6" ht="12.75">
      <c r="A4" s="4" t="s">
        <v>71</v>
      </c>
      <c r="B4" s="5">
        <f>SUM(Pop_Cal!H3:H66)</f>
        <v>1970528.983162486</v>
      </c>
      <c r="C4" s="30"/>
      <c r="D4" s="30"/>
      <c r="E4" s="30"/>
      <c r="F4" s="30"/>
    </row>
    <row r="5" spans="1:6" ht="12.75">
      <c r="A5" s="4" t="s">
        <v>69</v>
      </c>
      <c r="B5" s="5">
        <f>SUM(Pop_Cal!J3:J66)</f>
        <v>1591999.9999999993</v>
      </c>
      <c r="C5" s="30"/>
      <c r="D5" s="30"/>
      <c r="E5" s="30"/>
      <c r="F5" s="30"/>
    </row>
    <row r="6" spans="1:6" ht="12.75">
      <c r="A6" s="4" t="s">
        <v>42</v>
      </c>
      <c r="B6" s="5">
        <f>SUM(Pop_Cal!D3:D66)</f>
        <v>2813811</v>
      </c>
      <c r="C6" s="30"/>
      <c r="D6" s="30"/>
      <c r="E6" s="30"/>
      <c r="F6" s="30"/>
    </row>
    <row r="7" spans="1:6" ht="12.75">
      <c r="A7" s="4" t="s">
        <v>68</v>
      </c>
      <c r="B7" s="5">
        <f>SUM(Pop_Cal!I3:I66)</f>
        <v>1213471.0168375135</v>
      </c>
      <c r="C7" s="30"/>
      <c r="D7" s="30"/>
      <c r="E7" s="30"/>
      <c r="F7" s="30"/>
    </row>
    <row r="8" spans="1:6" ht="12.75">
      <c r="A8" s="4" t="s">
        <v>70</v>
      </c>
      <c r="B8" s="5">
        <f>SUM(Pop_Cal!K3:K66)</f>
        <v>1591999.9999999998</v>
      </c>
      <c r="C8" s="30"/>
      <c r="D8" s="30"/>
      <c r="E8" s="30"/>
      <c r="F8" s="30"/>
    </row>
    <row r="9" spans="1:6" ht="12.75">
      <c r="A9" s="4"/>
      <c r="B9" s="5"/>
      <c r="C9" s="30"/>
      <c r="D9" s="30"/>
      <c r="E9" s="30"/>
      <c r="F9" s="30"/>
    </row>
    <row r="10" spans="1:6" ht="12.75">
      <c r="A10" s="4" t="s">
        <v>43</v>
      </c>
      <c r="B10" s="5">
        <f>Pop_Cal!C73/Pop_Cal!C74</f>
        <v>0.43125533905351643</v>
      </c>
      <c r="C10" s="30" t="s">
        <v>62</v>
      </c>
      <c r="D10" s="30"/>
      <c r="E10" s="30"/>
      <c r="F10" s="30"/>
    </row>
    <row r="11" spans="1:6" ht="12.75">
      <c r="A11" s="4" t="s">
        <v>44</v>
      </c>
      <c r="B11" s="5">
        <f>Pop_Cal!C73/Pop_Cal!C74</f>
        <v>0.43125533905351643</v>
      </c>
      <c r="C11" s="30" t="s">
        <v>62</v>
      </c>
      <c r="D11" s="30"/>
      <c r="E11" s="30"/>
      <c r="F11" s="30"/>
    </row>
    <row r="12" spans="1:6" ht="12.75">
      <c r="A12" s="4"/>
      <c r="B12" s="5"/>
      <c r="C12" s="30"/>
      <c r="D12" s="30"/>
      <c r="E12" s="30"/>
      <c r="F12" s="30"/>
    </row>
    <row r="13" spans="1:6" ht="12.75">
      <c r="A13" s="4"/>
      <c r="B13" s="5"/>
      <c r="C13" s="30"/>
      <c r="D13" s="30"/>
      <c r="E13" s="30"/>
      <c r="F13" s="30"/>
    </row>
    <row r="14" spans="1:6" ht="12.75">
      <c r="A14" s="4"/>
      <c r="B14" s="4"/>
      <c r="C14" s="30"/>
      <c r="D14" s="30"/>
      <c r="E14" s="30"/>
      <c r="F14" s="30"/>
    </row>
    <row r="15" spans="1:6" ht="12.75">
      <c r="A15" s="4" t="s">
        <v>45</v>
      </c>
      <c r="B15" s="6">
        <f>B17+B16</f>
        <v>3716000000</v>
      </c>
      <c r="C15" s="30" t="s">
        <v>54</v>
      </c>
      <c r="D15" s="30"/>
      <c r="E15" s="30"/>
      <c r="F15" s="35">
        <f>B16+B17</f>
        <v>3716000000</v>
      </c>
    </row>
    <row r="16" spans="1:6" ht="12.75">
      <c r="A16" s="4" t="s">
        <v>46</v>
      </c>
      <c r="B16" s="6">
        <f>'National accounts'!B9*'National accounts'!B2</f>
        <v>3054552000</v>
      </c>
      <c r="C16" s="30"/>
      <c r="D16" s="30"/>
      <c r="E16" s="30"/>
      <c r="F16" s="35"/>
    </row>
    <row r="17" spans="1:6" ht="12.75">
      <c r="A17" s="4" t="s">
        <v>47</v>
      </c>
      <c r="B17" s="6">
        <f>'National accounts'!B7*'National accounts'!B2</f>
        <v>661448000</v>
      </c>
      <c r="C17" s="30"/>
      <c r="D17" s="30"/>
      <c r="E17" s="30"/>
      <c r="F17" s="30"/>
    </row>
    <row r="18" spans="1:6" ht="12.75">
      <c r="A18" s="4" t="s">
        <v>48</v>
      </c>
      <c r="B18" s="6"/>
      <c r="C18" s="4"/>
      <c r="D18" s="4"/>
      <c r="E18" s="4"/>
      <c r="F18" s="4"/>
    </row>
    <row r="19" spans="1:6" ht="12.75">
      <c r="A19" s="4" t="s">
        <v>49</v>
      </c>
      <c r="C19" s="4"/>
      <c r="D19" s="4"/>
      <c r="E19" s="4"/>
      <c r="F19" s="4"/>
    </row>
    <row r="20" spans="1:6" ht="12.75">
      <c r="A20" s="4" t="s">
        <v>50</v>
      </c>
      <c r="B20" s="6">
        <f>'National accounts'!C9/Pop_Cal!K67</f>
        <v>1918.6884422110552</v>
      </c>
      <c r="C20" s="4"/>
      <c r="D20" s="4"/>
      <c r="E20" s="4"/>
      <c r="F20" s="4"/>
    </row>
    <row r="21" spans="1:6" ht="12.75">
      <c r="A21" s="4" t="s">
        <v>51</v>
      </c>
      <c r="B21" s="6">
        <f>'National accounts'!C7/Pop_Cal!J67</f>
        <v>415.4824120603015</v>
      </c>
      <c r="C21" s="4"/>
      <c r="D21" s="4"/>
      <c r="E21" s="4"/>
      <c r="F21" s="4"/>
    </row>
    <row r="22" spans="1:6" ht="12.75">
      <c r="A22" s="4"/>
      <c r="B22" s="6"/>
      <c r="C22" s="4"/>
      <c r="D22" s="4"/>
      <c r="E22" s="4"/>
      <c r="F22" s="4"/>
    </row>
    <row r="23" spans="1:6" ht="12.75">
      <c r="A23" s="4" t="s">
        <v>13</v>
      </c>
      <c r="B23" s="6">
        <f>SUM(Pop_Cal!L3:L66)</f>
        <v>661448000.0000002</v>
      </c>
      <c r="C23" s="4"/>
      <c r="D23" s="4"/>
      <c r="E23" s="4"/>
      <c r="F23" s="4"/>
    </row>
    <row r="24" spans="1:6" ht="12.75">
      <c r="A24" s="4" t="s">
        <v>52</v>
      </c>
      <c r="B24" s="6">
        <f>SUM(Pop_Cal!M3:M66)</f>
        <v>3054552000.0000005</v>
      </c>
      <c r="C24" s="4"/>
      <c r="D24" s="4"/>
      <c r="E24" s="4"/>
      <c r="F24" s="4"/>
    </row>
    <row r="25" spans="1:6" ht="12.75">
      <c r="A25" s="4" t="s">
        <v>53</v>
      </c>
      <c r="B25" s="6">
        <f>B24+B23</f>
        <v>3716000000.000001</v>
      </c>
      <c r="C25" s="4"/>
      <c r="D25" s="4" t="s">
        <v>63</v>
      </c>
      <c r="E25" s="4"/>
      <c r="F25" s="4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G33"/>
  <sheetViews>
    <sheetView workbookViewId="0" topLeftCell="A1">
      <selection activeCell="C4" sqref="C4"/>
    </sheetView>
  </sheetViews>
  <sheetFormatPr defaultColWidth="9.140625" defaultRowHeight="12.75"/>
  <cols>
    <col min="1" max="1" width="28.28125" style="0" customWidth="1"/>
    <col min="2" max="2" width="24.57421875" style="0" customWidth="1"/>
    <col min="3" max="3" width="34.00390625" style="0" customWidth="1"/>
    <col min="4" max="4" width="31.421875" style="0" customWidth="1"/>
  </cols>
  <sheetData>
    <row r="1" spans="1:7" ht="12.75">
      <c r="A1" s="30"/>
      <c r="B1" s="30" t="s">
        <v>17</v>
      </c>
      <c r="C1" s="30"/>
      <c r="D1" s="30"/>
      <c r="E1" s="30"/>
      <c r="F1" s="30"/>
      <c r="G1" s="30"/>
    </row>
    <row r="2" spans="1:7" ht="12.75">
      <c r="A2" s="30" t="s">
        <v>72</v>
      </c>
      <c r="B2" s="38">
        <v>3716000000</v>
      </c>
      <c r="C2" s="30"/>
      <c r="D2" s="30"/>
      <c r="E2" s="30"/>
      <c r="F2" s="30"/>
      <c r="G2" s="30"/>
    </row>
    <row r="3" spans="1:7" ht="12.75">
      <c r="A3" s="30" t="s">
        <v>73</v>
      </c>
      <c r="B3" s="30"/>
      <c r="C3" s="30"/>
      <c r="D3" s="30"/>
      <c r="E3" s="30"/>
      <c r="F3" s="30"/>
      <c r="G3" s="30"/>
    </row>
    <row r="4" spans="1:7" ht="12.75">
      <c r="A4" s="30"/>
      <c r="B4" s="30"/>
      <c r="C4" s="30"/>
      <c r="D4" s="30"/>
      <c r="E4" s="30"/>
      <c r="F4" s="30"/>
      <c r="G4" s="30"/>
    </row>
    <row r="5" spans="1:7" ht="15">
      <c r="A5" s="56" t="s">
        <v>34</v>
      </c>
      <c r="B5" s="30"/>
      <c r="C5" s="30"/>
      <c r="D5" s="30"/>
      <c r="E5" s="71"/>
      <c r="F5" s="30"/>
      <c r="G5" s="30"/>
    </row>
    <row r="6" spans="1:7" ht="15">
      <c r="A6" s="56"/>
      <c r="B6" s="56" t="s">
        <v>18</v>
      </c>
      <c r="C6" s="73" t="s">
        <v>19</v>
      </c>
      <c r="D6" s="56" t="s">
        <v>51</v>
      </c>
      <c r="E6" s="70"/>
      <c r="F6" s="30"/>
      <c r="G6" s="30"/>
    </row>
    <row r="7" spans="1:7" ht="15">
      <c r="A7" s="56" t="s">
        <v>20</v>
      </c>
      <c r="B7" s="30">
        <v>0.178</v>
      </c>
      <c r="C7" s="74">
        <f>B7*B2</f>
        <v>661448000</v>
      </c>
      <c r="D7" s="74">
        <f>C7/Pop_Cal!J67</f>
        <v>415.4824120603015</v>
      </c>
      <c r="E7" s="71"/>
      <c r="F7" s="30"/>
      <c r="G7" s="30"/>
    </row>
    <row r="8" spans="1:7" ht="15">
      <c r="A8" s="56"/>
      <c r="B8" s="30"/>
      <c r="C8" s="75" t="s">
        <v>21</v>
      </c>
      <c r="D8" s="56" t="s">
        <v>128</v>
      </c>
      <c r="E8" s="71"/>
      <c r="F8" s="30"/>
      <c r="G8" s="30"/>
    </row>
    <row r="9" spans="1:7" ht="15">
      <c r="A9" s="56" t="s">
        <v>22</v>
      </c>
      <c r="B9" s="30">
        <v>0.822</v>
      </c>
      <c r="C9" s="74">
        <f>B9*B2</f>
        <v>3054552000</v>
      </c>
      <c r="D9" s="74">
        <f>C9/Pop_Cal!K67</f>
        <v>1918.6884422110552</v>
      </c>
      <c r="E9" s="71"/>
      <c r="F9" s="30"/>
      <c r="G9" s="30"/>
    </row>
    <row r="10" spans="1:7" ht="15">
      <c r="A10" s="56"/>
      <c r="B10" s="30"/>
      <c r="C10" s="30"/>
      <c r="D10" s="30"/>
      <c r="E10" s="71"/>
      <c r="F10" s="30"/>
      <c r="G10" s="30"/>
    </row>
    <row r="11" spans="1:7" ht="15">
      <c r="A11" s="56" t="s">
        <v>2</v>
      </c>
      <c r="B11" s="30">
        <f>SUM(B7:B10)</f>
        <v>1</v>
      </c>
      <c r="C11" s="74">
        <f>C7+C9</f>
        <v>3716000000</v>
      </c>
      <c r="D11" s="30"/>
      <c r="E11" s="71"/>
      <c r="F11" s="30"/>
      <c r="G11" s="30"/>
    </row>
    <row r="12" spans="1:7" ht="15">
      <c r="A12" s="56" t="s">
        <v>23</v>
      </c>
      <c r="B12" s="30"/>
      <c r="C12" s="30"/>
      <c r="D12" s="30"/>
      <c r="E12" s="71"/>
      <c r="F12" s="30"/>
      <c r="G12" s="30"/>
    </row>
    <row r="13" spans="1:7" ht="12.75">
      <c r="A13" s="30"/>
      <c r="B13" s="30"/>
      <c r="C13" s="30"/>
      <c r="D13" s="30"/>
      <c r="E13" s="30"/>
      <c r="F13" s="30"/>
      <c r="G13" s="30"/>
    </row>
    <row r="14" spans="1:7" ht="12.75">
      <c r="A14" s="30"/>
      <c r="B14" s="30"/>
      <c r="C14" s="30"/>
      <c r="D14" s="30"/>
      <c r="E14" s="30"/>
      <c r="F14" s="30"/>
      <c r="G14" s="30"/>
    </row>
    <row r="15" spans="1:7" ht="12.75">
      <c r="A15" s="30"/>
      <c r="B15" s="30"/>
      <c r="C15" s="30"/>
      <c r="D15" s="30"/>
      <c r="E15" s="30"/>
      <c r="F15" s="30"/>
      <c r="G15" s="30"/>
    </row>
    <row r="16" spans="1:7" ht="12.75">
      <c r="A16" s="56" t="s">
        <v>31</v>
      </c>
      <c r="B16" s="56"/>
      <c r="C16" s="30"/>
      <c r="D16" s="30"/>
      <c r="E16" s="30"/>
      <c r="F16" s="30"/>
      <c r="G16" s="30"/>
    </row>
    <row r="17" spans="1:7" ht="12.75">
      <c r="A17" s="56" t="s">
        <v>35</v>
      </c>
      <c r="B17" s="72" t="s">
        <v>18</v>
      </c>
      <c r="C17" s="56" t="s">
        <v>30</v>
      </c>
      <c r="D17" s="72" t="s">
        <v>18</v>
      </c>
      <c r="E17" s="30"/>
      <c r="F17" s="30"/>
      <c r="G17" s="30"/>
    </row>
    <row r="18" spans="1:7" ht="12.75">
      <c r="A18" s="30" t="s">
        <v>24</v>
      </c>
      <c r="B18" s="30">
        <v>15.7</v>
      </c>
      <c r="C18" s="30">
        <f aca="true" t="shared" si="0" ref="C18:C24">(B18:B23)/88.2*100</f>
        <v>17.800453514739228</v>
      </c>
      <c r="D18" s="30">
        <v>17.8</v>
      </c>
      <c r="E18" s="30"/>
      <c r="F18" s="30"/>
      <c r="G18" s="30"/>
    </row>
    <row r="19" spans="1:7" ht="12.75">
      <c r="A19" s="30" t="s">
        <v>25</v>
      </c>
      <c r="B19" s="30">
        <v>7.3</v>
      </c>
      <c r="C19" s="30">
        <f t="shared" si="0"/>
        <v>8.276643990929704</v>
      </c>
      <c r="D19" s="30">
        <v>8.3</v>
      </c>
      <c r="E19" s="30"/>
      <c r="F19" s="30"/>
      <c r="G19" s="30"/>
    </row>
    <row r="20" spans="1:7" ht="12.75">
      <c r="A20" s="30" t="s">
        <v>26</v>
      </c>
      <c r="B20" s="30">
        <v>36.3</v>
      </c>
      <c r="C20" s="30">
        <f t="shared" si="0"/>
        <v>41.15646258503401</v>
      </c>
      <c r="D20" s="30">
        <v>41.2</v>
      </c>
      <c r="E20" s="30"/>
      <c r="F20" s="30"/>
      <c r="G20" s="30"/>
    </row>
    <row r="21" spans="1:7" ht="12.75">
      <c r="A21" s="30" t="s">
        <v>27</v>
      </c>
      <c r="B21" s="30">
        <v>3.1</v>
      </c>
      <c r="C21" s="30">
        <f t="shared" si="0"/>
        <v>3.5147392290249435</v>
      </c>
      <c r="D21" s="30">
        <v>3.5</v>
      </c>
      <c r="E21" s="30"/>
      <c r="F21" s="30"/>
      <c r="G21" s="30"/>
    </row>
    <row r="22" spans="1:7" ht="12.75">
      <c r="A22" s="30" t="s">
        <v>28</v>
      </c>
      <c r="B22" s="30">
        <v>10</v>
      </c>
      <c r="C22" s="30">
        <f t="shared" si="0"/>
        <v>11.337868480725623</v>
      </c>
      <c r="D22" s="30">
        <v>11.3</v>
      </c>
      <c r="E22" s="30"/>
      <c r="F22" s="30"/>
      <c r="G22" s="30"/>
    </row>
    <row r="23" spans="1:7" ht="12.75">
      <c r="A23" s="30" t="s">
        <v>29</v>
      </c>
      <c r="B23" s="30">
        <v>15.8</v>
      </c>
      <c r="C23" s="30">
        <f t="shared" si="0"/>
        <v>17.913832199546487</v>
      </c>
      <c r="D23" s="30">
        <v>17.9</v>
      </c>
      <c r="E23" s="30"/>
      <c r="F23" s="30"/>
      <c r="G23" s="30"/>
    </row>
    <row r="24" spans="1:7" ht="12.75">
      <c r="A24" s="30"/>
      <c r="B24" s="30">
        <f>SUM(B18:B23)</f>
        <v>88.2</v>
      </c>
      <c r="C24" s="30">
        <f t="shared" si="0"/>
        <v>100</v>
      </c>
      <c r="D24" s="30">
        <f>SUM(D18:D23)</f>
        <v>100</v>
      </c>
      <c r="E24" s="30"/>
      <c r="F24" s="30"/>
      <c r="G24" s="30"/>
    </row>
    <row r="25" spans="1:7" ht="12.75">
      <c r="A25" s="30"/>
      <c r="B25" s="30"/>
      <c r="C25" s="30"/>
      <c r="D25" s="30"/>
      <c r="E25" s="30"/>
      <c r="F25" s="30"/>
      <c r="G25" s="30"/>
    </row>
    <row r="26" spans="1:7" ht="12.75">
      <c r="A26" s="56" t="s">
        <v>32</v>
      </c>
      <c r="B26" s="56"/>
      <c r="C26" s="56"/>
      <c r="D26" s="30"/>
      <c r="E26" s="30"/>
      <c r="F26" s="30"/>
      <c r="G26" s="30"/>
    </row>
    <row r="27" spans="1:7" ht="12.75">
      <c r="A27" s="30"/>
      <c r="B27" s="30"/>
      <c r="C27" s="30"/>
      <c r="D27" s="30"/>
      <c r="E27" s="30"/>
      <c r="F27" s="30"/>
      <c r="G27" s="30"/>
    </row>
    <row r="28" spans="1:7" ht="12.75">
      <c r="A28" s="56" t="s">
        <v>35</v>
      </c>
      <c r="B28" s="56" t="s">
        <v>18</v>
      </c>
      <c r="C28" s="30"/>
      <c r="D28" s="30"/>
      <c r="E28" s="30"/>
      <c r="F28" s="30"/>
      <c r="G28" s="30"/>
    </row>
    <row r="29" spans="1:7" ht="12.75">
      <c r="A29" s="30" t="s">
        <v>24</v>
      </c>
      <c r="B29" s="30">
        <v>17.8</v>
      </c>
      <c r="C29" s="30"/>
      <c r="D29" s="30"/>
      <c r="E29" s="30"/>
      <c r="F29" s="30"/>
      <c r="G29" s="30"/>
    </row>
    <row r="30" spans="1:7" ht="12.75">
      <c r="A30" s="30" t="s">
        <v>33</v>
      </c>
      <c r="B30" s="30">
        <v>82.2</v>
      </c>
      <c r="C30" s="30"/>
      <c r="D30" s="30"/>
      <c r="E30" s="30"/>
      <c r="F30" s="30"/>
      <c r="G30" s="30"/>
    </row>
    <row r="31" spans="1:7" ht="12.75">
      <c r="A31" s="30"/>
      <c r="B31" s="30"/>
      <c r="C31" s="30"/>
      <c r="D31" s="30"/>
      <c r="E31" s="30"/>
      <c r="F31" s="30"/>
      <c r="G31" s="30"/>
    </row>
    <row r="32" spans="1:7" ht="12.75">
      <c r="A32" s="30"/>
      <c r="B32" s="30"/>
      <c r="C32" s="30"/>
      <c r="D32" s="30"/>
      <c r="E32" s="30"/>
      <c r="F32" s="30"/>
      <c r="G32" s="30"/>
    </row>
    <row r="33" spans="1:7" ht="12.75">
      <c r="A33" s="30"/>
      <c r="B33" s="30"/>
      <c r="C33" s="30"/>
      <c r="D33" s="30"/>
      <c r="E33" s="30"/>
      <c r="F33" s="30"/>
      <c r="G33" s="3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Mukhtar Mohamed</dc:creator>
  <cp:keywords/>
  <dc:description/>
  <cp:lastModifiedBy>Jyldyz Weiss</cp:lastModifiedBy>
  <dcterms:created xsi:type="dcterms:W3CDTF">2003-05-12T16:08:34Z</dcterms:created>
  <dcterms:modified xsi:type="dcterms:W3CDTF">2005-11-16T12:27:36Z</dcterms:modified>
  <cp:category/>
  <cp:version/>
  <cp:contentType/>
  <cp:contentStatus/>
</cp:coreProperties>
</file>